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8c1f10d2995312/Desktop/Bootcamp Work/01- Excel Unit/Module 01 Challenge - Due - 06-16-2022/"/>
    </mc:Choice>
  </mc:AlternateContent>
  <xr:revisionPtr revIDLastSave="627" documentId="13_ncr:40009_{11C9D2FE-BDF6-5C46-B9DE-A4DF0C4A6734}" xr6:coauthVersionLast="47" xr6:coauthVersionMax="47" xr10:uidLastSave="{E265493D-62EC-4AD1-85CA-37D57CD16B6E}"/>
  <bookViews>
    <workbookView xWindow="-110" yWindow="-110" windowWidth="19420" windowHeight="10300" xr2:uid="{00000000-000D-0000-FFFF-FFFF00000000}"/>
  </bookViews>
  <sheets>
    <sheet name="Crowdfunding" sheetId="1" r:id="rId1"/>
    <sheet name="Table for count of outcome" sheetId="2" r:id="rId2"/>
    <sheet name="Table with Filter" sheetId="3" r:id="rId3"/>
    <sheet name="Table with Filter 2" sheetId="11" r:id="rId4"/>
    <sheet name="Bonus_Outcomes based on goal" sheetId="12" r:id="rId5"/>
    <sheet name="Bonus_Successful failed" sheetId="13" r:id="rId6"/>
  </sheets>
  <definedNames>
    <definedName name="_xlnm._FilterDatabase" localSheetId="0" hidden="1">Crowdfunding!$A$1:$T$1001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3" l="1"/>
  <c r="K7" i="13"/>
  <c r="J7" i="13"/>
  <c r="K6" i="13"/>
  <c r="J6" i="13"/>
  <c r="K5" i="13"/>
  <c r="K4" i="13"/>
  <c r="J4" i="13"/>
  <c r="K3" i="13"/>
  <c r="J3" i="13"/>
  <c r="K2" i="13"/>
  <c r="J2" i="13"/>
  <c r="D2" i="12"/>
  <c r="C2" i="12"/>
  <c r="D3" i="12"/>
  <c r="C3" i="12"/>
  <c r="D4" i="12"/>
  <c r="C4" i="12"/>
  <c r="D5" i="12"/>
  <c r="C5" i="12"/>
  <c r="D6" i="12"/>
  <c r="C6" i="12"/>
  <c r="D13" i="12"/>
  <c r="C13" i="12"/>
  <c r="B13" i="12"/>
  <c r="D12" i="12"/>
  <c r="C12" i="12"/>
  <c r="B12" i="12"/>
  <c r="D11" i="12"/>
  <c r="C11" i="12"/>
  <c r="B11" i="12"/>
  <c r="E11" i="12"/>
  <c r="F11" i="12"/>
  <c r="D10" i="12"/>
  <c r="C10" i="12"/>
  <c r="B10" i="12"/>
  <c r="D9" i="12"/>
  <c r="C9" i="12"/>
  <c r="B9" i="12"/>
  <c r="D8" i="12"/>
  <c r="C8" i="12"/>
  <c r="B8" i="12"/>
  <c r="D7" i="12"/>
  <c r="C7" i="12"/>
  <c r="B7" i="12"/>
  <c r="B6" i="12"/>
  <c r="B5" i="12"/>
  <c r="B4" i="12"/>
  <c r="B3" i="12"/>
  <c r="E3" i="12"/>
  <c r="B2" i="1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E8" i="12"/>
  <c r="H8" i="12"/>
  <c r="E10" i="12"/>
  <c r="G10" i="12"/>
  <c r="G11" i="12"/>
  <c r="E9" i="12"/>
  <c r="G9" i="12"/>
  <c r="H11" i="12"/>
  <c r="E7" i="12"/>
  <c r="G7" i="12"/>
  <c r="G3" i="12"/>
  <c r="H3" i="12"/>
  <c r="F3" i="12"/>
  <c r="E2" i="12"/>
  <c r="F2" i="12"/>
  <c r="E6" i="12"/>
  <c r="F6" i="12"/>
  <c r="E13" i="12"/>
  <c r="G13" i="12"/>
  <c r="E5" i="12"/>
  <c r="G5" i="12"/>
  <c r="E12" i="12"/>
  <c r="G12" i="12"/>
  <c r="E4" i="12"/>
  <c r="F4" i="1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2" i="1"/>
  <c r="F10" i="12"/>
  <c r="F8" i="12"/>
  <c r="G8" i="12"/>
  <c r="H2" i="12"/>
  <c r="F12" i="12"/>
  <c r="H10" i="12"/>
  <c r="H6" i="12"/>
  <c r="H9" i="12"/>
  <c r="F9" i="12"/>
  <c r="G2" i="12"/>
  <c r="H7" i="12"/>
  <c r="G6" i="12"/>
  <c r="F7" i="12"/>
  <c r="G4" i="12"/>
  <c r="F5" i="12"/>
  <c r="H4" i="12"/>
  <c r="H12" i="12"/>
  <c r="F13" i="12"/>
  <c r="H5" i="12"/>
  <c r="H13" i="12"/>
</calcChain>
</file>

<file path=xl/sharedStrings.xml><?xml version="1.0" encoding="utf-8"?>
<sst xmlns="http://schemas.openxmlformats.org/spreadsheetml/2006/main" count="7062" uniqueCount="2112">
  <si>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</si>
  <si>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</si>
  <si>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</si>
  <si>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</si>
  <si>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</si>
  <si>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</si>
  <si>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</si>
  <si>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</si>
  <si>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</si>
  <si>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</si>
  <si>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</si>
  <si>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</si>
  <si>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</si>
  <si>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</si>
  <si>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</si>
  <si>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</si>
  <si>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</si>
  <si>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</si>
  <si>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</si>
  <si>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</si>
  <si>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</si>
  <si>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</si>
  <si>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</si>
  <si>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</si>
  <si>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</si>
  <si>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</si>
  <si>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</si>
  <si>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</si>
  <si>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</si>
  <si>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</si>
  <si>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</si>
  <si>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</si>
  <si>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</si>
  <si>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</si>
  <si>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</si>
  <si>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</si>
  <si>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</si>
  <si>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</si>
  <si>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</si>
  <si>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</si>
  <si>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</si>
  <si>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</si>
  <si>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</si>
  <si>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</si>
  <si>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</si>
  <si>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</si>
  <si>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</si>
  <si>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</si>
  <si>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</si>
  <si>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</si>
  <si>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</si>
  <si>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</si>
  <si>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</si>
  <si>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</si>
  <si>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</si>
  <si>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</si>
  <si>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</si>
  <si>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</si>
  <si>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</si>
  <si>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</si>
  <si>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</si>
  <si>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</si>
  <si>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</si>
  <si>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</si>
  <si>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</si>
  <si>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</si>
  <si>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</si>
  <si>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</si>
  <si>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</si>
  <si>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</si>
  <si>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</si>
  <si>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</si>
  <si>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</si>
  <si>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</si>
  <si>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</si>
  <si>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</si>
  <si>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</si>
  <si>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</si>
  <si>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</si>
  <si>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</si>
  <si>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</si>
  <si>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</si>
  <si>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</si>
  <si>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</si>
  <si>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</si>
  <si>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</si>
  <si>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</si>
  <si>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</si>
  <si>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</si>
  <si>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</si>
  <si>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</si>
  <si>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</si>
  <si>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</si>
  <si>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</si>
  <si>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</si>
  <si>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</si>
  <si>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</si>
  <si>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</si>
  <si>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</si>
  <si>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</si>
  <si>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</si>
  <si>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</si>
  <si>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</si>
  <si>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</si>
  <si>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</si>
  <si>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</si>
  <si>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</si>
  <si>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</si>
  <si>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</si>
  <si>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</si>
  <si>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</si>
  <si>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</si>
  <si>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</si>
  <si>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</si>
  <si>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</si>
  <si>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</si>
  <si>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</si>
  <si>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</si>
  <si>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</si>
  <si>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</si>
  <si>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</si>
  <si>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</si>
  <si>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</si>
  <si>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</si>
  <si>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</si>
  <si>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</si>
  <si>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</si>
  <si>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</si>
  <si>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</si>
  <si>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</si>
  <si>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</si>
  <si>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</si>
  <si>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</si>
  <si>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</si>
  <si>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</si>
  <si>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</si>
  <si>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</si>
  <si>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</si>
  <si>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</si>
  <si>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</si>
  <si>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</si>
  <si>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</si>
  <si>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</si>
  <si>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</si>
  <si>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</si>
  <si>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</si>
  <si>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</si>
  <si>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</si>
  <si>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</si>
  <si>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</si>
  <si>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</si>
  <si>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</si>
  <si>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</si>
  <si>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</si>
  <si>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</si>
  <si>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</si>
  <si>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</si>
  <si>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</si>
  <si>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</si>
  <si>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</si>
  <si>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</si>
  <si>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</si>
  <si>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</si>
  <si>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</si>
  <si>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</si>
  <si>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</si>
  <si>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</si>
  <si>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</si>
  <si>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</si>
  <si>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</si>
  <si>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</si>
  <si>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</si>
  <si>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</si>
  <si>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</si>
  <si>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</si>
  <si>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</si>
  <si>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</si>
  <si>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</si>
  <si>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</si>
  <si>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</si>
  <si>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</si>
  <si>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</si>
  <si>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</si>
  <si>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</si>
  <si>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</si>
  <si>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</si>
  <si>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</si>
  <si>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</si>
  <si>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</si>
  <si>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</si>
  <si>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</si>
  <si>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</si>
  <si>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</si>
  <si>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</si>
  <si>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</si>
  <si>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</si>
  <si>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</si>
  <si>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</si>
  <si>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</si>
  <si>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</si>
  <si>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</si>
  <si>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</si>
  <si>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</si>
  <si>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</si>
  <si>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</si>
  <si>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</si>
  <si>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</si>
  <si>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</si>
  <si>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</si>
  <si>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</si>
  <si>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</si>
  <si>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</si>
  <si>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</si>
  <si>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</si>
  <si>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</si>
  <si>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</si>
  <si>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</si>
  <si>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</si>
  <si>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</si>
  <si>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</si>
  <si>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</si>
  <si>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</si>
  <si>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</si>
  <si>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</si>
  <si>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</si>
  <si>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</si>
  <si>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</si>
  <si>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</si>
  <si>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</si>
  <si>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</si>
  <si>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</si>
  <si>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</si>
  <si>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</si>
  <si>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</si>
  <si>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</si>
  <si>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</si>
  <si>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</si>
  <si>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</si>
  <si>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</si>
  <si>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</si>
  <si>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</si>
  <si>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</si>
  <si>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</si>
  <si>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</si>
  <si>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</si>
  <si>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</si>
  <si>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</si>
  <si>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</si>
  <si>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</si>
  <si>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</si>
  <si>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</si>
  <si>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</si>
  <si>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</si>
  <si>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</si>
  <si>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</si>
  <si>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</si>
  <si>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</si>
  <si>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</si>
  <si>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</si>
  <si>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</si>
  <si>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</si>
  <si>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</si>
  <si>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</si>
  <si>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</si>
  <si>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</si>
  <si>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</si>
  <si>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</si>
  <si>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</si>
  <si>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</si>
  <si>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</si>
  <si>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</si>
  <si>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</si>
  <si>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</si>
  <si>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</si>
  <si>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</si>
  <si>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</si>
  <si>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</si>
  <si>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</si>
  <si>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</si>
  <si>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</si>
  <si>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</si>
  <si>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</si>
  <si>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</si>
  <si>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</si>
  <si>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</si>
  <si>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</si>
  <si>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</si>
  <si>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</si>
  <si>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</si>
  <si>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</si>
  <si>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</si>
  <si>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</si>
  <si>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</si>
  <si>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</si>
  <si>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</si>
  <si>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</si>
  <si>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</si>
  <si>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</si>
  <si>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</si>
  <si>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</si>
  <si>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</si>
  <si>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</si>
  <si>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</si>
  <si>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</si>
  <si>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</si>
  <si>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</si>
  <si>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</si>
  <si>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</si>
  <si>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</si>
  <si>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</si>
  <si>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</si>
  <si>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</si>
  <si>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</si>
  <si>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</si>
  <si>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</si>
  <si>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</si>
  <si>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</si>
  <si>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</si>
  <si>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</si>
  <si>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</si>
  <si>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</si>
  <si>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</si>
  <si>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</si>
  <si>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</si>
  <si>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</si>
  <si>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</si>
  <si>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</si>
  <si>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</si>
  <si>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</si>
  <si>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</si>
  <si>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</si>
  <si>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</si>
  <si>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</si>
  <si>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</si>
  <si>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</si>
  <si>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</si>
  <si>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</si>
  <si>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</si>
  <si>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</si>
  <si>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</si>
  <si>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</si>
  <si>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</si>
  <si>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</si>
  <si>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</si>
  <si>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</si>
  <si>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</si>
  <si>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</si>
  <si>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</si>
  <si>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</si>
  <si>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</si>
  <si>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</si>
  <si>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</si>
  <si>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</si>
  <si>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</si>
  <si>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</si>
  <si>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</si>
  <si>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</si>
  <si>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</si>
  <si>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</si>
  <si>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</si>
  <si>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</si>
  <si>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</si>
  <si>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</si>
  <si>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</si>
  <si>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</si>
  <si>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</si>
  <si>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</si>
  <si>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</si>
  <si>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</si>
  <si>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</si>
  <si>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</si>
  <si>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</si>
  <si>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</si>
  <si>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</si>
  <si>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</si>
  <si>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</si>
  <si>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</si>
  <si>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</si>
  <si>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</si>
  <si>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</si>
  <si>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</si>
  <si>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</si>
  <si>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</si>
  <si>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</si>
  <si>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</si>
  <si>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</si>
  <si>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</si>
  <si>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</si>
  <si>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</si>
  <si>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</si>
  <si>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</si>
  <si>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</si>
  <si>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</si>
  <si>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</si>
  <si>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</si>
  <si>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</si>
  <si>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</si>
  <si>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</si>
  <si>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</si>
  <si>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</si>
  <si>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</si>
  <si>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</si>
  <si>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</si>
  <si>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</si>
  <si>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</si>
  <si>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</si>
  <si>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</si>
  <si>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</si>
  <si>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</si>
  <si>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</si>
  <si>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</si>
  <si>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</si>
  <si>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</si>
  <si>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</si>
  <si>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</si>
  <si>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</si>
  <si>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</si>
  <si>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</si>
  <si>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</si>
  <si>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</si>
  <si>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</si>
  <si>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</si>
  <si>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</si>
  <si>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</si>
  <si>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</si>
  <si>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</si>
  <si>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</si>
  <si>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</si>
  <si>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</si>
  <si>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</si>
  <si>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</si>
  <si>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</si>
  <si>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</si>
  <si>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</si>
  <si>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</si>
  <si>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</si>
  <si>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</si>
  <si>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</si>
  <si>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</si>
  <si>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</si>
  <si>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</si>
  <si>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</si>
  <si>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</si>
  <si>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</si>
  <si>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</si>
  <si>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</si>
  <si>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</si>
  <si>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</si>
  <si>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</si>
  <si>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</si>
  <si>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</si>
  <si>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</si>
  <si>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</si>
  <si>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</si>
  <si>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</si>
  <si>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</si>
  <si>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</si>
  <si>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</si>
  <si>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</si>
  <si>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</si>
  <si>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</si>
  <si>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</si>
  <si>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</si>
  <si>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</si>
  <si>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</si>
  <si>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</si>
  <si>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</si>
  <si>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</si>
  <si>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</si>
  <si>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</si>
  <si>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</si>
  <si>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</si>
  <si>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</si>
  <si>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</si>
  <si>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</si>
  <si>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</si>
  <si>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</si>
  <si>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</si>
  <si>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</si>
  <si>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</si>
  <si>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</si>
  <si>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</si>
  <si>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</si>
  <si>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</si>
  <si>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</si>
  <si>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</si>
  <si>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</si>
  <si>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</si>
  <si>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</si>
  <si>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</si>
  <si>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</si>
  <si>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</si>
  <si>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</si>
  <si>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</si>
  <si>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</si>
  <si>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</si>
  <si>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</si>
  <si>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</si>
  <si>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</si>
  <si>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</si>
  <si>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</si>
  <si>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</si>
  <si>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</si>
  <si>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</si>
  <si>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</si>
  <si>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</si>
  <si>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</si>
  <si>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</si>
  <si>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</si>
  <si>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</si>
  <si>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</si>
  <si>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</si>
  <si>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</si>
  <si>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</si>
  <si>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</si>
  <si>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</si>
  <si>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</si>
  <si>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</si>
  <si>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</si>
  <si>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</si>
  <si>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</si>
  <si>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</si>
  <si>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</si>
  <si>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</si>
  <si>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</si>
  <si>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</si>
  <si>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</si>
  <si>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</si>
  <si>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</si>
  <si>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</si>
  <si>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</si>
  <si>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</si>
  <si>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</si>
  <si>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</si>
  <si>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</si>
  <si>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</si>
  <si>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</si>
  <si>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</si>
  <si>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</si>
  <si>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</si>
  <si>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</si>
  <si>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</si>
  <si>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</si>
  <si>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</si>
  <si>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</si>
  <si>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</si>
  <si>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</si>
  <si>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</si>
  <si>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</si>
  <si>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</si>
  <si>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</si>
  <si>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</si>
  <si>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</si>
  <si>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</si>
  <si>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</si>
  <si>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</si>
  <si>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</si>
  <si>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</si>
  <si>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</si>
  <si>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</si>
  <si>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</si>
  <si>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</si>
  <si>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</si>
  <si>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</si>
  <si>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</si>
  <si>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</si>
  <si>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</si>
  <si>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</si>
  <si>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</si>
  <si>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</si>
  <si>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</si>
  <si>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</si>
  <si>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</si>
  <si>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</si>
  <si>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</si>
  <si>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</si>
  <si>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</si>
  <si>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</si>
  <si>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</si>
  <si>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</si>
  <si>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</si>
  <si>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</si>
  <si>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</si>
  <si>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</si>
  <si>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</si>
  <si>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</si>
  <si>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</si>
  <si>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</si>
  <si>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</si>
  <si>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</si>
  <si>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</si>
  <si>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</si>
  <si>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</si>
  <si>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</si>
  <si>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</si>
  <si>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</si>
  <si>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</si>
  <si>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</si>
  <si>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</si>
  <si>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</si>
  <si>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</si>
  <si>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</si>
  <si>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</si>
  <si>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</si>
  <si>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</si>
  <si>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</si>
  <si>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</si>
  <si>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</si>
  <si>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</si>
  <si>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</si>
  <si>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</si>
  <si>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</si>
  <si>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</si>
  <si>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</si>
  <si>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</si>
  <si>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</si>
  <si>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</si>
  <si>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</si>
  <si>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</si>
  <si>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</si>
  <si>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</si>
  <si>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</si>
  <si>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</si>
  <si>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</si>
  <si>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</si>
  <si>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</si>
  <si>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</si>
  <si>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</si>
  <si>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</si>
  <si>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</si>
  <si>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</si>
  <si>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</si>
  <si>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</si>
  <si>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</si>
  <si>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</si>
  <si>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</si>
  <si>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</si>
  <si>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</si>
  <si>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</si>
  <si>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</si>
  <si>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</si>
  <si>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</si>
  <si>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</si>
  <si>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</si>
  <si>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</si>
  <si>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</si>
  <si>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</si>
  <si>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</si>
  <si>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</si>
  <si>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</si>
  <si>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</si>
  <si>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</si>
  <si>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</si>
  <si>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</si>
  <si>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</si>
  <si>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</si>
  <si>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</si>
  <si>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</si>
  <si>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</si>
  <si>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</si>
  <si>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</si>
  <si>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</si>
  <si>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</si>
  <si>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</si>
  <si>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</si>
  <si>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</si>
  <si>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</si>
  <si>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</si>
  <si>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</si>
  <si>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</si>
  <si>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</si>
  <si>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</si>
  <si>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</si>
  <si>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</si>
  <si>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</si>
  <si>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</si>
  <si>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</si>
  <si>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</si>
  <si>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</si>
  <si>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</si>
  <si>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</si>
  <si>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</si>
  <si>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</si>
  <si>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</si>
  <si>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</si>
  <si>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</si>
  <si>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</si>
  <si>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</si>
  <si>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</si>
  <si>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</si>
  <si>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</si>
  <si>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</si>
  <si>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</si>
  <si>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</si>
  <si>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</si>
  <si>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</si>
  <si>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</si>
  <si>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</si>
  <si>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</si>
  <si>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</si>
  <si>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</si>
  <si>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</si>
  <si>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</si>
  <si>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</si>
  <si>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</si>
  <si>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</si>
  <si>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</si>
  <si>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</si>
  <si>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</si>
  <si>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</si>
  <si>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</si>
  <si>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</si>
  <si>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</si>
  <si>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</si>
  <si>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</si>
  <si>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</si>
  <si>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</si>
  <si>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</si>
  <si>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</si>
  <si>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</si>
  <si>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</si>
  <si>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</si>
  <si>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</si>
  <si>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</si>
  <si>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</si>
  <si>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</si>
  <si>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</si>
  <si>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</si>
  <si>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</si>
  <si>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</si>
  <si>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</si>
  <si>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</si>
  <si>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</si>
  <si>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</si>
  <si>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</si>
  <si>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</si>
  <si>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</si>
  <si>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</si>
  <si>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</si>
  <si>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</si>
  <si>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</si>
  <si>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</si>
  <si>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</si>
  <si>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</si>
  <si>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</si>
  <si>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</si>
  <si>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</si>
  <si>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</si>
  <si>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</si>
  <si>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</si>
  <si>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</si>
  <si>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</si>
  <si>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</si>
  <si>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</si>
  <si>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</si>
  <si>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</si>
  <si>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</si>
  <si>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</si>
  <si>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</si>
  <si>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</si>
  <si>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</si>
  <si>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</si>
  <si>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</si>
  <si>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</si>
  <si>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</si>
  <si>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</si>
  <si>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</si>
  <si>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</si>
  <si>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</si>
  <si>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</si>
  <si>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</si>
  <si>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</si>
  <si>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</si>
  <si>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</si>
  <si>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</si>
  <si>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</si>
  <si>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</si>
  <si>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</si>
  <si>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</si>
  <si>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</si>
  <si>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</si>
  <si>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</si>
  <si>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</si>
  <si>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</si>
  <si>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</si>
  <si>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</si>
  <si>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</si>
  <si>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</si>
  <si>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</si>
  <si>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</si>
  <si>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</si>
  <si>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</si>
  <si>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</si>
  <si>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</si>
  <si>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</si>
  <si>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</si>
  <si>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</si>
  <si>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</si>
  <si>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</si>
  <si>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</si>
  <si>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</si>
  <si>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</si>
  <si>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</si>
  <si>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</si>
  <si>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</si>
  <si>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</si>
  <si>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</si>
  <si>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</si>
  <si>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</si>
  <si>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</si>
  <si>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</si>
  <si>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</si>
  <si>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</si>
  <si>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</si>
  <si>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</si>
  <si>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</si>
  <si>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</si>
  <si>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</si>
  <si>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</si>
  <si>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</si>
  <si>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</si>
  <si>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</si>
  <si>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</si>
  <si>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</si>
  <si>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</si>
  <si>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</si>
  <si>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</si>
  <si>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</si>
  <si>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</si>
  <si>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</si>
  <si>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</si>
  <si>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</si>
  <si>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</si>
  <si>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</si>
  <si>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</si>
  <si>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</si>
  <si>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</si>
  <si>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</si>
  <si>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</si>
  <si>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</si>
  <si>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</si>
  <si>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</si>
  <si>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</si>
  <si>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</si>
  <si>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</si>
  <si>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</si>
  <si>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</si>
  <si>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</si>
  <si>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</si>
  <si>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</si>
  <si>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</si>
  <si>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</si>
  <si>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</si>
  <si>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</si>
  <si>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</si>
  <si>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</si>
  <si>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</si>
  <si>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</si>
  <si>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</si>
  <si>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</si>
  <si>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</si>
  <si>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</si>
  <si>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</si>
  <si>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</si>
  <si>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</si>
  <si>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</si>
  <si>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</si>
  <si>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</si>
  <si>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</si>
  <si>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</si>
  <si>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</si>
  <si>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</si>
  <si>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</si>
  <si>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</si>
  <si>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</si>
  <si>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</si>
  <si>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</si>
  <si>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</si>
  <si>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</si>
  <si>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</si>
  <si>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</si>
  <si>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</si>
  <si>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</si>
  <si>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</si>
  <si>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</si>
  <si>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</si>
  <si>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</si>
  <si>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</si>
  <si>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</si>
  <si>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</si>
  <si>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</si>
  <si>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</si>
  <si>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</si>
  <si>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</si>
  <si>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</si>
  <si>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</si>
  <si>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</si>
  <si>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</si>
  <si>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</si>
  <si>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</si>
  <si>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</si>
  <si>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</si>
  <si>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</si>
  <si>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</si>
  <si>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</si>
  <si>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</si>
  <si>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</si>
  <si>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</si>
  <si>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</si>
  <si>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</si>
  <si>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</si>
  <si>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</si>
  <si>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</si>
  <si>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</si>
  <si>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</si>
  <si>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</si>
  <si>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</si>
  <si>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</si>
  <si>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</si>
  <si>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</si>
  <si>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</si>
  <si>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</si>
  <si>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</si>
  <si>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</si>
  <si>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</si>
  <si>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</si>
  <si>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</si>
  <si>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</si>
  <si>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</si>
  <si>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</si>
  <si>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</si>
  <si>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</si>
  <si>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</si>
  <si>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</si>
  <si>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</si>
  <si>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</si>
  <si>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</si>
  <si>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</si>
  <si>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</si>
  <si>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</si>
  <si>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</si>
  <si>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</si>
  <si>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</si>
  <si>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</si>
  <si>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</si>
  <si>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</si>
  <si>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</si>
  <si>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</si>
  <si>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</si>
  <si>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</si>
  <si>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</si>
  <si>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</si>
  <si>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</si>
  <si>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</si>
  <si>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</si>
  <si>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</si>
  <si>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</si>
  <si>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</si>
  <si>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</si>
  <si>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</si>
  <si>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</si>
  <si>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</si>
  <si>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</si>
  <si>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</si>
  <si>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</si>
  <si>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</si>
  <si>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</si>
  <si>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</si>
  <si>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</si>
  <si>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</si>
  <si>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</si>
  <si>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</si>
  <si>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</si>
  <si>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</si>
  <si>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</si>
  <si>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</si>
  <si>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</si>
  <si>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</si>
  <si>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</si>
  <si>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</si>
  <si>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</si>
  <si>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</si>
  <si>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</si>
  <si>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</si>
  <si>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</si>
  <si>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</si>
  <si>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</si>
  <si>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</si>
  <si>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</si>
  <si>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</si>
  <si>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</si>
  <si>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</si>
  <si>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</si>
  <si>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</si>
  <si>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</si>
  <si>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</si>
  <si>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</si>
  <si>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</si>
  <si>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</si>
  <si>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</si>
  <si>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</si>
  <si>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</si>
  <si>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</si>
  <si>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</si>
  <si>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</si>
  <si>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</si>
  <si>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</si>
  <si>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</si>
  <si>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</si>
  <si>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</si>
  <si>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</si>
  <si>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</si>
  <si>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</si>
  <si>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</si>
  <si>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</si>
  <si>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</si>
  <si>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</si>
  <si>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</si>
  <si>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</si>
  <si>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</si>
  <si>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</si>
  <si>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</si>
  <si>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</si>
  <si>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</si>
  <si>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</si>
  <si>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</si>
  <si>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</si>
  <si>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</si>
  <si>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</si>
  <si>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</si>
  <si>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</si>
  <si>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</si>
  <si>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</si>
  <si>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</si>
  <si>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</si>
  <si>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</si>
  <si>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</si>
  <si>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</si>
  <si>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</si>
  <si>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</si>
  <si>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</si>
  <si>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</si>
  <si>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</si>
  <si>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</si>
  <si>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</si>
  <si>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</si>
  <si>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</si>
  <si>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</si>
  <si>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</si>
  <si>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</si>
  <si>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</si>
  <si>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</si>
  <si>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</si>
  <si>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</si>
  <si>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</si>
  <si>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</si>
  <si>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</si>
  <si>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</si>
  <si>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</si>
  <si>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</si>
  <si>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</si>
  <si>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</si>
  <si>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</si>
  <si>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</si>
  <si>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</si>
  <si>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</si>
  <si>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</si>
  <si>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</si>
  <si>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</si>
  <si>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</si>
  <si>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</si>
  <si>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</si>
  <si>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</si>
  <si>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</si>
  <si>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</si>
  <si>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</si>
  <si>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</si>
  <si>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</si>
  <si>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</si>
  <si>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</si>
  <si>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</si>
  <si>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</si>
  <si>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</si>
  <si>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</si>
  <si>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</si>
  <si>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</si>
  <si>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</si>
  <si>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</si>
  <si>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</si>
  <si>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</si>
  <si>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</si>
  <si>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</si>
  <si>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</si>
  <si>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</si>
  <si>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</si>
  <si>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</si>
  <si>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</si>
  <si>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</si>
  <si>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</si>
  <si>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</si>
  <si>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</si>
  <si>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</si>
  <si>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</si>
  <si>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</si>
  <si>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</si>
  <si>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</si>
  <si>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</si>
  <si>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</si>
  <si>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</si>
  <si>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</si>
  <si>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</si>
  <si>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</si>
  <si>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</si>
  <si>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</si>
  <si>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</si>
  <si>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</si>
  <si>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</si>
  <si>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</si>
  <si>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</si>
  <si>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</si>
  <si>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</si>
  <si>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</si>
  <si>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</si>
  <si>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</si>
  <si>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</si>
  <si>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</si>
  <si>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</si>
  <si>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</si>
  <si>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</si>
  <si>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</si>
  <si>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</si>
  <si>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</si>
  <si>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</si>
  <si>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</si>
  <si>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</si>
  <si>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</si>
  <si>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</si>
  <si>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</si>
  <si>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</si>
  <si>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</si>
  <si>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</si>
  <si>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</si>
  <si>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</si>
  <si>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</si>
  <si>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</si>
  <si>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</si>
  <si>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</si>
  <si>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</si>
  <si>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</si>
  <si>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</si>
  <si>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</si>
  <si>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</si>
  <si>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</si>
  <si>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</si>
  <si>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</si>
  <si>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</si>
  <si>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</si>
  <si>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</si>
  <si>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</si>
  <si>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</si>
  <si>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</si>
  <si>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</si>
  <si>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</si>
  <si>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</si>
  <si>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</si>
  <si>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</si>
  <si>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</si>
  <si>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</si>
  <si>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</si>
  <si>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</si>
  <si>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</si>
  <si>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</si>
  <si>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</si>
  <si>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</si>
  <si>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</si>
  <si>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</si>
  <si>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</si>
  <si>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</si>
  <si>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</si>
  <si>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</si>
  <si>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</si>
  <si>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</si>
  <si>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</si>
  <si>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</si>
  <si>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</si>
  <si>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</si>
  <si>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</si>
  <si>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</si>
  <si>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</si>
  <si>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</si>
  <si>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</si>
  <si>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</si>
  <si>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</si>
  <si>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</si>
  <si>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</si>
  <si>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</si>
  <si>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</si>
  <si>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</si>
  <si>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</si>
  <si>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</si>
  <si>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</si>
  <si>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</si>
  <si>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</si>
  <si>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</si>
  <si>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</si>
  <si>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</si>
  <si>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</si>
  <si>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</si>
  <si>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</si>
  <si>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</si>
  <si>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</si>
  <si>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</si>
  <si>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</si>
  <si>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</si>
  <si>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</si>
  <si>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</si>
  <si>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</si>
  <si>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</si>
  <si>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</si>
  <si>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</si>
  <si>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</si>
  <si>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</si>
  <si>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</si>
  <si>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</si>
  <si>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</si>
  <si>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</si>
  <si>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</si>
  <si>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</si>
  <si>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</si>
  <si>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</si>
  <si>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</si>
  <si>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</si>
  <si>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</si>
  <si>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</si>
  <si>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</si>
  <si>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</si>
  <si>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</si>
  <si>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</si>
  <si>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</si>
  <si>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</si>
  <si>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</si>
  <si>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</si>
  <si>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</si>
  <si>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</si>
  <si>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</si>
  <si>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</si>
  <si>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</si>
  <si>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</si>
  <si>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</si>
  <si>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</si>
  <si>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</si>
  <si>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</si>
  <si>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</si>
  <si>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</si>
  <si>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</si>
  <si>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</si>
  <si>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</si>
  <si>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</si>
  <si>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</si>
  <si>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</si>
  <si>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</si>
  <si>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</si>
  <si>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</si>
  <si>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</si>
  <si>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</si>
  <si>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</si>
  <si>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</si>
  <si>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</si>
  <si>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</si>
  <si>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</si>
  <si>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</si>
  <si>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</si>
  <si>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</si>
  <si>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</si>
  <si>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</si>
  <si>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</si>
  <si>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</si>
  <si>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</si>
  <si>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</si>
  <si>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</si>
  <si>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</si>
  <si>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</si>
  <si>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</si>
  <si>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</si>
  <si>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</si>
  <si>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</si>
  <si>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</si>
  <si>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</si>
  <si>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</si>
  <si>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</si>
  <si>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</si>
  <si>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</si>
  <si>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</si>
  <si>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</si>
  <si>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</si>
  <si>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</si>
  <si>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</si>
  <si>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</si>
  <si>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</si>
  <si>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</si>
  <si>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</si>
  <si>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</si>
  <si>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</si>
  <si>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</si>
  <si>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</si>
  <si>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</si>
  <si>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</si>
  <si>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</si>
  <si>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</si>
  <si>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</si>
  <si>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</si>
  <si>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</si>
  <si>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</si>
  <si>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</si>
  <si>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</si>
  <si>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</si>
  <si>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</si>
  <si>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</si>
  <si>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</si>
  <si>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</si>
  <si>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</si>
  <si>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</si>
  <si>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</si>
  <si>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</si>
  <si>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</si>
  <si>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</si>
  <si>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</si>
  <si>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</si>
  <si>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</si>
  <si>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</si>
  <si>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</si>
  <si>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</si>
  <si>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</si>
  <si>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</si>
  <si>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</si>
  <si>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</si>
  <si>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</si>
  <si>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</si>
  <si>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</si>
  <si>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</si>
  <si>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</si>
  <si>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</si>
  <si>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</si>
  <si>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</si>
  <si>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</si>
  <si>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</si>
  <si>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</si>
  <si>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</si>
  <si>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</si>
  <si>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</si>
  <si>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</si>
  <si>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</si>
  <si>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</si>
  <si>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</si>
  <si>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</si>
  <si>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</si>
  <si>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</si>
  <si>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</si>
  <si>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</si>
  <si>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</si>
  <si>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</si>
  <si>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</si>
  <si>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</si>
  <si>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</si>
  <si>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</si>
  <si>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</si>
  <si>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</si>
  <si>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</si>
  <si>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</si>
  <si>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</si>
  <si>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</si>
  <si>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</si>
  <si>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</si>
  <si>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</si>
  <si>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</si>
  <si>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</si>
  <si>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</si>
  <si>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</si>
  <si>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</si>
  <si>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</si>
  <si>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</si>
  <si>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</si>
  <si>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</si>
  <si>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</si>
  <si>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</si>
  <si>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</si>
  <si>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</si>
  <si>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</si>
  <si>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</si>
  <si>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</si>
  <si>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</si>
  <si>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</si>
  <si>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</si>
  <si>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</si>
  <si>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</si>
  <si>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</si>
  <si>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</si>
  <si>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</si>
  <si>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</si>
  <si>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</si>
  <si>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</si>
  <si>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</si>
  <si>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</si>
  <si>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</si>
  <si>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</si>
  <si>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</si>
  <si>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</si>
  <si>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</si>
  <si>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</si>
  <si>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</si>
  <si>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</si>
  <si>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</si>
  <si>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</si>
  <si>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</si>
  <si>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</si>
  <si>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</si>
  <si>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</si>
  <si>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</si>
  <si>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</si>
  <si>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</si>
  <si>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</si>
  <si>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</si>
  <si>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</si>
  <si>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</si>
  <si>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</si>
  <si>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</si>
  <si>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</si>
  <si>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</si>
  <si>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</si>
  <si>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</si>
  <si>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</si>
  <si>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</si>
  <si>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</si>
  <si>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</si>
  <si>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</si>
  <si>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</si>
  <si>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</si>
  <si>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</si>
  <si>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</si>
  <si>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</si>
  <si>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</si>
  <si>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</si>
  <si>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</si>
  <si>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</si>
  <si>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</si>
  <si>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</si>
  <si>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</si>
  <si>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</si>
  <si>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</si>
  <si>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</si>
  <si>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</si>
  <si>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</si>
  <si>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</si>
  <si>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</si>
  <si>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</si>
  <si>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</si>
  <si>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</si>
  <si>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</si>
  <si>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</si>
  <si>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</si>
  <si>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</si>
  <si>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</si>
  <si>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</si>
  <si>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</si>
  <si>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</si>
  <si>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</si>
  <si>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</si>
  <si>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</si>
  <si>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</si>
  <si>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</si>
  <si>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</si>
  <si>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</si>
  <si>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</si>
  <si>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</si>
  <si>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</si>
  <si>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</si>
  <si>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</si>
  <si>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</si>
  <si>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</si>
  <si>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</si>
  <si>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</si>
  <si>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</si>
  <si>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</si>
  <si>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</si>
  <si>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</si>
  <si>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</si>
  <si>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</si>
  <si>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</si>
  <si>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</si>
  <si>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</si>
  <si>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</si>
  <si>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</si>
  <si>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</si>
  <si>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</si>
  <si>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</si>
  <si>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</si>
  <si>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</si>
  <si>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</si>
  <si>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</si>
  <si>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</si>
  <si>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</si>
  <si>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</si>
  <si>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</si>
  <si>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</si>
  <si>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</si>
  <si>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</si>
  <si>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</si>
  <si>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</si>
  <si>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</si>
  <si>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</si>
  <si>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</si>
  <si>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</si>
  <si>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</si>
  <si>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</si>
  <si>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</si>
  <si>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</si>
  <si>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</si>
  <si>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</si>
  <si>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</si>
  <si>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</si>
  <si>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</si>
  <si>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</si>
  <si>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</si>
  <si>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</si>
  <si>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</si>
  <si>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</si>
  <si>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</si>
  <si>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</si>
  <si>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</si>
  <si>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</si>
  <si>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</si>
  <si>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</si>
  <si>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</si>
  <si>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</si>
  <si>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</si>
  <si>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</si>
  <si>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</si>
  <si>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</si>
  <si>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</si>
  <si>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</si>
  <si>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</si>
  <si>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</si>
  <si>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</si>
  <si>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</si>
  <si>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</si>
  <si>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</si>
  <si>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</si>
  <si>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</si>
  <si>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</si>
  <si>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</si>
  <si>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</si>
  <si>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</si>
  <si>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</si>
  <si>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</si>
  <si>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</si>
  <si>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</si>
  <si>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</si>
  <si>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</si>
  <si>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</si>
  <si>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</si>
  <si>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</si>
  <si>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</si>
  <si>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</si>
  <si>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</si>
  <si>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</si>
  <si>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</si>
  <si>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</si>
  <si>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</si>
  <si>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</si>
  <si>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</si>
  <si>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</si>
  <si>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</si>
  <si>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</si>
  <si>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</si>
  <si>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</si>
  <si>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</si>
  <si>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</si>
  <si>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</si>
  <si>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</si>
  <si>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</si>
  <si>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</si>
  <si>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</si>
  <si>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</si>
  <si>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</si>
  <si>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</si>
  <si>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</si>
  <si>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</si>
  <si>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</si>
  <si>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</si>
  <si>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</si>
  <si>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</si>
  <si>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</si>
  <si>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</si>
  <si>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</si>
  <si>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</si>
  <si>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</si>
  <si>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</si>
  <si>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</si>
  <si>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</si>
  <si>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</si>
  <si>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</si>
  <si>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</si>
  <si>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</si>
  <si>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</si>
  <si>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</si>
  <si>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</si>
  <si>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</si>
  <si>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</si>
  <si>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</si>
  <si>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</si>
  <si>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</si>
  <si>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</si>
  <si>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</si>
  <si>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</si>
  <si>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</si>
  <si>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</si>
  <si>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</si>
  <si>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</si>
  <si>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</si>
  <si>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</si>
  <si>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</si>
  <si>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</si>
  <si>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</si>
  <si>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</si>
  <si>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</si>
  <si>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</si>
  <si>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</si>
  <si>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</si>
  <si>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</si>
  <si>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</si>
  <si>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</si>
  <si>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</si>
  <si>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</si>
  <si>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</si>
  <si>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</si>
  <si>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</si>
  <si>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</si>
  <si>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</si>
  <si>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</si>
  <si>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</si>
  <si>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</si>
  <si>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</si>
  <si>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</si>
  <si>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</si>
  <si>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</si>
  <si>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</si>
  <si>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</si>
  <si>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</si>
  <si>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</si>
  <si>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</si>
  <si>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</si>
  <si>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</si>
  <si>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</si>
  <si>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</si>
  <si>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</si>
  <si>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</si>
  <si>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</si>
  <si>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</si>
  <si>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</si>
  <si>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</si>
  <si>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</si>
  <si>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</si>
  <si>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</si>
  <si>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</si>
  <si>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</si>
  <si>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</si>
  <si>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</si>
  <si>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</si>
  <si>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</si>
  <si>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</si>
  <si>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</si>
  <si>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</si>
  <si>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</si>
  <si>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</si>
  <si>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</si>
  <si>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</si>
  <si>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</si>
  <si>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</si>
  <si>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</si>
  <si>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</si>
  <si>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</si>
  <si>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</si>
  <si>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</si>
  <si>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</si>
  <si>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</si>
  <si>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</si>
  <si>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</si>
  <si>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</si>
  <si>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</si>
  <si>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</si>
  <si>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</si>
  <si>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</si>
  <si>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</si>
  <si>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</si>
  <si>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</si>
  <si>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</si>
  <si>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</si>
  <si>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</si>
  <si>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</si>
  <si>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</si>
  <si>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</si>
  <si>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</si>
  <si>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</si>
  <si>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</si>
  <si>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</si>
  <si>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</si>
  <si>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</si>
  <si>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</si>
  <si>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</si>
  <si>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</si>
  <si>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</si>
  <si>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</si>
  <si>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</si>
  <si>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</si>
  <si>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</si>
  <si>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</si>
  <si>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</si>
  <si>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</si>
  <si>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</si>
  <si>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</si>
  <si>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</si>
  <si>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</si>
  <si>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</si>
  <si>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</si>
  <si>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</si>
  <si>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</si>
  <si>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</si>
  <si>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</si>
  <si>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</si>
  <si>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</si>
  <si>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</si>
  <si>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</si>
  <si>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</si>
  <si>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</si>
  <si>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</si>
  <si>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</si>
  <si>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</si>
  <si>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</si>
  <si>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</si>
  <si>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</si>
  <si>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</si>
  <si>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</si>
  <si>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</si>
  <si>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</si>
  <si>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</si>
  <si>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</si>
  <si>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</si>
  <si>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</si>
  <si>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</si>
  <si>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</si>
  <si>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</si>
  <si>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</si>
  <si>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</si>
  <si>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</si>
  <si>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</si>
  <si>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</si>
  <si>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</si>
  <si>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</si>
  <si>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</si>
  <si>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</si>
  <si>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</si>
  <si>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</si>
  <si>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</si>
  <si>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</si>
  <si>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</si>
  <si>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</si>
  <si>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</si>
  <si>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</si>
  <si>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</si>
  <si>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</si>
  <si>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</si>
  <si>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</si>
  <si>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</si>
  <si>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</si>
  <si>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</si>
  <si>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</si>
  <si>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</si>
  <si>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</si>
  <si>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</si>
  <si>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</si>
  <si>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</si>
  <si>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</si>
  <si>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</si>
  <si>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</si>
  <si>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</si>
  <si>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</si>
  <si>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</si>
  <si>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</si>
  <si>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</si>
  <si>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</si>
  <si>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</si>
  <si>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</si>
  <si>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</si>
  <si>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</si>
  <si>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</si>
  <si>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</si>
  <si>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</si>
  <si>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</si>
  <si>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</si>
  <si>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</si>
  <si>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</si>
  <si>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</si>
  <si>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</si>
  <si>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</si>
  <si>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</si>
  <si>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</si>
  <si>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</si>
  <si>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</si>
  <si>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</si>
  <si>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</si>
  <si>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</si>
  <si>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</si>
  <si>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</si>
  <si>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</si>
  <si>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</si>
  <si>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</si>
  <si>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</si>
  <si>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</si>
  <si>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</si>
  <si>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</si>
  <si>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</si>
  <si>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</si>
  <si>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</si>
  <si>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</si>
  <si>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</si>
  <si>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</si>
  <si>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</si>
  <si>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</si>
  <si>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</si>
  <si>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</si>
  <si>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</si>
  <si>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</si>
  <si>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</si>
  <si>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</si>
  <si>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</si>
  <si>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</si>
  <si>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</si>
  <si>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</si>
  <si>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</si>
  <si>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</si>
  <si>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</si>
  <si>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</si>
  <si>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</si>
  <si>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</si>
  <si>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</si>
  <si>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</si>
  <si>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</si>
  <si>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</si>
  <si>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</si>
  <si>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</si>
  <si>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</si>
  <si>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</si>
  <si>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</si>
  <si>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</si>
  <si>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</si>
  <si>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</si>
  <si>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</si>
  <si>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</si>
  <si>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</si>
  <si>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</si>
  <si>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</si>
  <si>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</si>
  <si>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</si>
  <si>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</si>
  <si>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</si>
  <si>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</si>
  <si>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</si>
  <si>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</si>
  <si>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</si>
  <si>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</si>
  <si>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</si>
  <si>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</si>
  <si>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</si>
  <si>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</si>
  <si>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</si>
  <si>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</si>
  <si>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</si>
  <si>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</si>
  <si>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</si>
  <si>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</si>
  <si>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</si>
  <si>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</si>
  <si>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</si>
  <si>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</si>
  <si>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</si>
  <si>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</si>
  <si>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</si>
  <si>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</si>
  <si>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</si>
  <si>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</si>
  <si>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</si>
  <si>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</si>
  <si>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</si>
  <si>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</si>
  <si>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</si>
  <si>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</si>
  <si>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</si>
  <si>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</si>
  <si>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</si>
  <si>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</si>
  <si>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</si>
  <si>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</si>
  <si>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</si>
  <si>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</si>
  <si>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</si>
  <si>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</si>
  <si>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</si>
  <si>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</si>
  <si>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</si>
  <si>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</si>
  <si>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</si>
  <si>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</si>
  <si>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</si>
  <si>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</si>
  <si>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</si>
  <si>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</si>
  <si>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</si>
  <si>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</si>
  <si>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</si>
  <si>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</si>
  <si>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</si>
  <si>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</si>
  <si>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</si>
  <si>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</si>
  <si>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</si>
  <si>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</si>
  <si>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</si>
  <si>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</si>
  <si>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</si>
  <si>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</si>
  <si>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</si>
  <si>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</si>
  <si>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</si>
  <si>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</si>
  <si>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</si>
  <si>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</si>
  <si>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</si>
  <si>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</si>
  <si>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</si>
  <si>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</si>
  <si>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</si>
  <si>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</si>
  <si>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</si>
  <si>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</si>
  <si>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</si>
  <si>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</si>
  <si>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</si>
  <si>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</si>
  <si>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</si>
  <si>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</si>
  <si>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</si>
  <si>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</si>
  <si>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</si>
  <si>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</si>
  <si>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</si>
  <si>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</si>
  <si>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</si>
  <si>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</si>
  <si>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</si>
  <si>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</si>
  <si>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</si>
  <si>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</si>
  <si>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</si>
  <si>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</si>
  <si>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</si>
  <si>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</si>
  <si>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</si>
  <si>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</si>
  <si>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</si>
  <si>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</si>
  <si>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</si>
  <si>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</si>
  <si>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</si>
  <si>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</si>
  <si>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</si>
  <si>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</si>
  <si>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</si>
  <si>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</si>
  <si>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</si>
  <si>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</si>
  <si>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</si>
  <si>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</si>
  <si>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</si>
  <si>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</si>
  <si>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</si>
  <si>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</si>
  <si>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</si>
  <si>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</si>
  <si>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</si>
  <si>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</si>
  <si>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</si>
  <si>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</si>
  <si>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</si>
  <si>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</si>
  <si>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</si>
  <si>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</si>
  <si>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</si>
  <si>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</si>
  <si>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</si>
  <si>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</si>
  <si>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</si>
  <si>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</si>
  <si>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</si>
  <si>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</si>
  <si>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</si>
  <si>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</si>
  <si>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</si>
  <si>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</si>
  <si>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</si>
  <si>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</si>
  <si>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</si>
  <si>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</si>
  <si>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</si>
  <si>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</si>
  <si>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</si>
  <si>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</si>
  <si>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</si>
  <si>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</si>
  <si>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</si>
  <si>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</si>
  <si>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</si>
  <si>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</si>
  <si>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</si>
  <si>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</si>
  <si>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</si>
  <si>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</si>
  <si>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</si>
  <si>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</si>
  <si>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</si>
  <si>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</si>
  <si>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</si>
  <si>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</si>
  <si>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</si>
  <si>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</si>
  <si>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</si>
  <si>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Grand Total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</si>
  <si>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</si>
  <si>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</si>
  <si>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</si>
  <si>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</si>
  <si>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</si>
  <si>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</si>
  <si>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</si>
  <si>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</si>
  <si>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</si>
  <si>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</si>
  <si>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</si>
  <si>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</si>
  <si>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</si>
  <si>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</si>
  <si>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</si>
  <si>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</si>
  <si>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</si>
  <si>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</si>
  <si>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</si>
  <si>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</si>
  <si>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</si>
  <si>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</si>
  <si>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</si>
  <si>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</si>
  <si>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</si>
  <si>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</si>
  <si>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</si>
  <si>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</si>
  <si>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</si>
  <si>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</si>
  <si>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</si>
  <si>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</si>
  <si>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</si>
  <si>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</si>
  <si>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</si>
  <si>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</si>
  <si>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</si>
  <si>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</si>
  <si>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</si>
  <si>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</si>
  <si>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</si>
  <si>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</si>
  <si>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</si>
  <si>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</si>
  <si>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</si>
  <si>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</si>
  <si>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</si>
  <si>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</si>
  <si>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</si>
  <si>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</si>
  <si>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Goal 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</si>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</sst>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1" fontId="0" fillId="0" borderId="0" xfId="42" applyNumberFormat="1" applyFo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[CrowdfundingBook.xlsx]Table for count of outcome!PivotTable1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005829238369091E-2"/>
          <c:y val="0.15689518626843668"/>
          <c:w val="0.82412772692173242"/>
          <c:h val="0.661763067177184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'Table for count of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for count of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for count of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F-4822-BF1D-C2E5FA862451}"/>
            </c:ext>
          </c:extLst>
        </c:ser>
        <c:ser>
          <c:idx val="1"/>
          <c:order val="1"/>
          <c:tx>
            <c:strRef>
              <c:f>'Table for count of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for count of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for count of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F-4822-BF1D-C2E5FA862451}"/>
            </c:ext>
          </c:extLst>
        </c:ser>
        <c:ser>
          <c:idx val="2"/>
          <c:order val="2"/>
          <c:tx>
            <c:strRef>
              <c:f>'Table for count of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for count of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for count of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F-4822-BF1D-C2E5FA862451}"/>
            </c:ext>
          </c:extLst>
        </c:ser>
        <c:ser>
          <c:idx val="3"/>
          <c:order val="3"/>
          <c:tx>
            <c:strRef>
              <c:f>'Table for count of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for count of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for count of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F-4822-BF1D-C2E5FA862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100"/>
        <c:axId val="846750463"/>
        <c:axId val="846751711"/>
      </c:barChart>
      <c:catAx>
        <c:axId val="84675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layout>
            <c:manualLayout>
              <c:xMode val="edge"/>
              <c:yMode val="edge"/>
              <c:x val="0.43956916559763504"/>
              <c:y val="0.86771728958870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51711"/>
        <c:crosses val="autoZero"/>
        <c:auto val="1"/>
        <c:lblAlgn val="ctr"/>
        <c:lblOffset val="100"/>
        <c:noMultiLvlLbl val="0"/>
      </c:catAx>
      <c:valAx>
        <c:axId val="84675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</a:t>
                </a:r>
              </a:p>
            </c:rich>
          </c:tx>
          <c:layout>
            <c:manualLayout>
              <c:xMode val="edge"/>
              <c:yMode val="edge"/>
              <c:x val="1.5533361505742254E-2"/>
              <c:y val="0.37725710305538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5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137838596990106"/>
          <c:y val="0.42440087737634713"/>
          <c:w val="7.9502083190466671E-2"/>
          <c:h val="0.23810203200713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[CrowdfundingBook.xlsx]Table with Filter!PivotTable2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Outcome by Sub-category</a:t>
            </a:r>
            <a:endParaRPr lang="en-US"/>
          </a:p>
        </c:rich>
      </c:tx>
      <c:layout>
        <c:manualLayout>
          <c:xMode val="edge"/>
          <c:yMode val="edge"/>
          <c:x val="0.36236816044310549"/>
          <c:y val="8.7932895814114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with Filter'!$B$4:$B$5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with Filter'!$A$6:$A$30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'Table with Filter'!$B$6:$B$30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8-4053-9B62-F4D99B5F87E8}"/>
            </c:ext>
          </c:extLst>
        </c:ser>
        <c:ser>
          <c:idx val="1"/>
          <c:order val="1"/>
          <c:tx>
            <c:strRef>
              <c:f>'Table with Filter'!$C$4:$C$5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with Filter'!$A$6:$A$30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'Table with Filter'!$C$6:$C$30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8-4053-9B62-F4D99B5F87E8}"/>
            </c:ext>
          </c:extLst>
        </c:ser>
        <c:ser>
          <c:idx val="2"/>
          <c:order val="2"/>
          <c:tx>
            <c:strRef>
              <c:f>'Table with Filter'!$D$4:$D$5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with Filter'!$A$6:$A$30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'Table with Filter'!$D$6:$D$30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58-4053-9B62-F4D99B5F87E8}"/>
            </c:ext>
          </c:extLst>
        </c:ser>
        <c:ser>
          <c:idx val="3"/>
          <c:order val="3"/>
          <c:tx>
            <c:strRef>
              <c:f>'Table with Filter'!$E$4:$E$5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with Filter'!$A$6:$A$30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'Table with Filter'!$E$6:$E$30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58-4053-9B62-F4D99B5F8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0985615"/>
        <c:axId val="1550990191"/>
      </c:barChart>
      <c:catAx>
        <c:axId val="155098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layout>
            <c:manualLayout>
              <c:xMode val="edge"/>
              <c:yMode val="edge"/>
              <c:x val="0.42918084062685852"/>
              <c:y val="0.91331260682199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90191"/>
        <c:crosses val="autoZero"/>
        <c:auto val="1"/>
        <c:lblAlgn val="ctr"/>
        <c:lblOffset val="100"/>
        <c:noMultiLvlLbl val="0"/>
      </c:catAx>
      <c:valAx>
        <c:axId val="15509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8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[CrowdfundingBook.xlsx]Table with Filter 2!PivotTable12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75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 with Filter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'Table with Filter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with Filter 2'!$B$6:$B$18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B-4F6F-89FC-E1FA8C43D2DA}"/>
            </c:ext>
          </c:extLst>
        </c:ser>
        <c:ser>
          <c:idx val="1"/>
          <c:order val="1"/>
          <c:tx>
            <c:strRef>
              <c:f>'Table with Filter 2'!$C$4:$C$5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'Table with Filter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with Filter 2'!$C$6:$C$18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B-4F6F-89FC-E1FA8C43D2DA}"/>
            </c:ext>
          </c:extLst>
        </c:ser>
        <c:ser>
          <c:idx val="2"/>
          <c:order val="2"/>
          <c:tx>
            <c:strRef>
              <c:f>'Table with Filter 2'!$D$4:$D$5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'Table with Filter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with Filter 2'!$D$6:$D$18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B-4F6F-89FC-E1FA8C43D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927903"/>
        <c:axId val="1647922911"/>
      </c:lineChart>
      <c:catAx>
        <c:axId val="164792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22911"/>
        <c:crosses val="autoZero"/>
        <c:auto val="1"/>
        <c:lblAlgn val="ctr"/>
        <c:lblOffset val="100"/>
        <c:noMultiLvlLbl val="0"/>
      </c:catAx>
      <c:valAx>
        <c:axId val="16479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2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'Bonus_Outcomes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'Bonus_Outcomes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'Bonus_Outcomes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3-4B75-A7E8-444B7B077750}"/>
            </c:ext>
          </c:extLst>
        </c:ser>
        <c:ser>
          <c:idx val="1"/>
          <c:order val="1"/>
          <c:tx>
            <c:strRef>
              <c:f>'Bonus_Outcomes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'Bonus_Outcomes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'Bonus_Outcomes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3-4B75-A7E8-444B7B077750}"/>
            </c:ext>
          </c:extLst>
        </c:ser>
        <c:ser>
          <c:idx val="2"/>
          <c:order val="2"/>
          <c:tx>
            <c:strRef>
              <c:f>'Bonus_Outcomes 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'Bonus_Outcomes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'Bonus_Outcomes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3-4B75-A7E8-444B7B077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525567"/>
        <c:axId val="1816513087"/>
      </c:lineChart>
      <c:catAx>
        <c:axId val="181652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13087"/>
        <c:crosses val="autoZero"/>
        <c:auto val="1"/>
        <c:lblAlgn val="ctr"/>
        <c:lblOffset val="100"/>
        <c:noMultiLvlLbl val="0"/>
      </c:catAx>
      <c:valAx>
        <c:axId val="18165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2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89806</xdr:colOff>
      <xdr:row>0</xdr:row>
      <xdr:rowOff>59871</xdr:rowOff>
    </xdr:from>
    <xdr:to>
      <xdr:col>18</xdr:col>
      <xdr:colOff>353785</xdr:colOff>
      <xdr:row>26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6870E-6475-684C-4514-D326D70EC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0</xdr:row>
      <xdr:rowOff>180974</xdr:rowOff>
    </xdr:from>
    <xdr:to>
      <xdr:col>19</xdr:col>
      <xdr:colOff>520700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28ADF-9CD5-DC10-FAE8-A5FA73098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0</xdr:row>
      <xdr:rowOff>120650</xdr:rowOff>
    </xdr:from>
    <xdr:to>
      <xdr:col>15</xdr:col>
      <xdr:colOff>44450</xdr:colOff>
      <xdr:row>17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3DF79-A251-8DF5-DAF4-FF21F952E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14</xdr:row>
      <xdr:rowOff>168274</xdr:rowOff>
    </xdr:from>
    <xdr:to>
      <xdr:col>10</xdr:col>
      <xdr:colOff>596900</xdr:colOff>
      <xdr:row>36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BC3BD-0BB0-65B0-3C17-C4901AB59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esoo Oh" refreshedDate="44723.824271296297" createdVersion="8" refreshedVersion="8" minRefreshableVersion="3" recordCount="1001" xr:uid="{F271BCBE-CEF4-43C9-9561-6E00293F180F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esoo Oh" refreshedDate="44723.865318402779" createdVersion="8" refreshedVersion="8" minRefreshableVersion="3" recordCount="1000" xr:uid="{539BFF2F-4D91-45EA-9540-328D36142B5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n v="0"/>
    <x v="0"/>
    <s v="CAD"/>
    <x v="0"/>
    <n v="1450159200"/>
    <b v="0"/>
    <b v="0"/>
    <x v="0"/>
    <x v="0"/>
    <x v="0"/>
  </r>
  <r>
    <n v="1"/>
    <x v="1"/>
    <s v="Managed bottom-line architecture"/>
    <n v="1400"/>
    <n v="14560"/>
    <n v="1040"/>
    <x v="1"/>
    <n v="158"/>
    <n v="92.151898734177209"/>
    <x v="1"/>
    <s v="USD"/>
    <x v="1"/>
    <n v="1408597200"/>
    <b v="0"/>
    <b v="1"/>
    <x v="1"/>
    <x v="1"/>
    <x v="1"/>
  </r>
  <r>
    <n v="2"/>
    <x v="2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x v="2"/>
    <x v="2"/>
    <x v="2"/>
  </r>
  <r>
    <n v="3"/>
    <x v="3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x v="1"/>
    <x v="1"/>
    <x v="1"/>
  </r>
  <r>
    <n v="4"/>
    <x v="4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x v="3"/>
    <x v="3"/>
    <x v="3"/>
  </r>
  <r>
    <n v="5"/>
    <x v="5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x v="3"/>
    <x v="3"/>
    <x v="3"/>
  </r>
  <r>
    <n v="6"/>
    <x v="6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x v="4"/>
    <x v="4"/>
    <x v="4"/>
  </r>
  <r>
    <n v="7"/>
    <x v="7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x v="3"/>
    <x v="3"/>
    <x v="3"/>
  </r>
  <r>
    <n v="8"/>
    <x v="8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x v="3"/>
    <x v="3"/>
    <x v="3"/>
  </r>
  <r>
    <n v="9"/>
    <x v="9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x v="5"/>
    <x v="1"/>
    <x v="5"/>
  </r>
  <r>
    <n v="10"/>
    <x v="10"/>
    <s v="Monitored empowering installation"/>
    <n v="5200"/>
    <n v="13838"/>
    <n v="266.11538461538464"/>
    <x v="1"/>
    <n v="220"/>
    <n v="62.9"/>
    <x v="1"/>
    <s v="USD"/>
    <x v="10"/>
    <n v="1285909200"/>
    <b v="0"/>
    <b v="0"/>
    <x v="6"/>
    <x v="4"/>
    <x v="6"/>
  </r>
  <r>
    <n v="11"/>
    <x v="11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x v="3"/>
    <x v="3"/>
    <x v="3"/>
  </r>
  <r>
    <n v="12"/>
    <x v="12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x v="6"/>
    <x v="4"/>
    <x v="6"/>
  </r>
  <r>
    <n v="13"/>
    <x v="13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x v="7"/>
    <x v="1"/>
    <x v="7"/>
  </r>
  <r>
    <n v="14"/>
    <x v="14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x v="7"/>
    <x v="1"/>
    <x v="7"/>
  </r>
  <r>
    <n v="15"/>
    <x v="15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x v="8"/>
    <x v="2"/>
    <x v="8"/>
  </r>
  <r>
    <n v="16"/>
    <x v="16"/>
    <s v="Cross-platform systemic adapter"/>
    <n v="1700"/>
    <n v="11041"/>
    <n v="649.47058823529414"/>
    <x v="1"/>
    <n v="100"/>
    <n v="110.41"/>
    <x v="1"/>
    <s v="USD"/>
    <x v="16"/>
    <n v="1392271200"/>
    <b v="0"/>
    <b v="0"/>
    <x v="9"/>
    <x v="5"/>
    <x v="9"/>
  </r>
  <r>
    <n v="17"/>
    <x v="17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x v="10"/>
    <x v="4"/>
    <x v="10"/>
  </r>
  <r>
    <n v="18"/>
    <x v="18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x v="3"/>
    <x v="3"/>
    <x v="3"/>
  </r>
  <r>
    <n v="19"/>
    <x v="19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x v="3"/>
    <x v="3"/>
    <x v="3"/>
  </r>
  <r>
    <n v="20"/>
    <x v="20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x v="6"/>
    <x v="4"/>
    <x v="6"/>
  </r>
  <r>
    <n v="21"/>
    <x v="21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x v="3"/>
    <x v="3"/>
    <x v="3"/>
  </r>
  <r>
    <n v="22"/>
    <x v="22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x v="3"/>
    <x v="3"/>
    <x v="3"/>
  </r>
  <r>
    <n v="23"/>
    <x v="23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x v="4"/>
    <x v="4"/>
    <x v="4"/>
  </r>
  <r>
    <n v="24"/>
    <x v="24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x v="8"/>
    <x v="2"/>
    <x v="8"/>
  </r>
  <r>
    <n v="25"/>
    <x v="25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x v="11"/>
    <x v="6"/>
    <x v="11"/>
  </r>
  <r>
    <n v="26"/>
    <x v="26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x v="3"/>
    <x v="3"/>
    <x v="3"/>
  </r>
  <r>
    <n v="27"/>
    <x v="27"/>
    <s v="Diverse transitional migration"/>
    <n v="2000"/>
    <n v="1599"/>
    <n v="79.95"/>
    <x v="0"/>
    <n v="15"/>
    <n v="106.6"/>
    <x v="1"/>
    <s v="USD"/>
    <x v="27"/>
    <n v="1444539600"/>
    <b v="0"/>
    <b v="0"/>
    <x v="1"/>
    <x v="1"/>
    <x v="1"/>
  </r>
  <r>
    <n v="28"/>
    <x v="28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x v="3"/>
    <x v="3"/>
    <x v="3"/>
  </r>
  <r>
    <n v="29"/>
    <x v="29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x v="12"/>
    <x v="4"/>
    <x v="12"/>
  </r>
  <r>
    <n v="30"/>
    <x v="30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x v="10"/>
    <x v="4"/>
    <x v="10"/>
  </r>
  <r>
    <n v="31"/>
    <x v="31"/>
    <s v="Progressive needs-based focus group"/>
    <n v="3500"/>
    <n v="10850"/>
    <n v="310"/>
    <x v="1"/>
    <n v="226"/>
    <n v="48.008849557522126"/>
    <x v="4"/>
    <s v="GBP"/>
    <x v="31"/>
    <n v="1454392800"/>
    <b v="0"/>
    <b v="0"/>
    <x v="11"/>
    <x v="6"/>
    <x v="11"/>
  </r>
  <r>
    <n v="32"/>
    <x v="32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x v="4"/>
    <x v="4"/>
    <x v="4"/>
  </r>
  <r>
    <n v="33"/>
    <x v="33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x v="3"/>
    <x v="3"/>
    <x v="3"/>
  </r>
  <r>
    <n v="34"/>
    <x v="34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x v="4"/>
    <x v="4"/>
    <x v="4"/>
  </r>
  <r>
    <n v="35"/>
    <x v="35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x v="6"/>
    <x v="4"/>
    <x v="6"/>
  </r>
  <r>
    <n v="36"/>
    <x v="36"/>
    <s v="Monitored multi-state encryption"/>
    <n v="700"/>
    <n v="1101"/>
    <n v="157.28571428571431"/>
    <x v="1"/>
    <n v="16"/>
    <n v="68.8125"/>
    <x v="1"/>
    <s v="USD"/>
    <x v="36"/>
    <n v="1300856400"/>
    <b v="0"/>
    <b v="0"/>
    <x v="3"/>
    <x v="3"/>
    <x v="3"/>
  </r>
  <r>
    <n v="37"/>
    <x v="37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x v="13"/>
    <x v="5"/>
    <x v="13"/>
  </r>
  <r>
    <n v="38"/>
    <x v="38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x v="14"/>
    <x v="7"/>
    <x v="14"/>
  </r>
  <r>
    <n v="39"/>
    <x v="39"/>
    <s v="Organized bi-directional function"/>
    <n v="9900"/>
    <n v="5027"/>
    <n v="50.777777777777779"/>
    <x v="0"/>
    <n v="88"/>
    <n v="57.125"/>
    <x v="3"/>
    <s v="DKK"/>
    <x v="39"/>
    <n v="1362978000"/>
    <b v="0"/>
    <b v="0"/>
    <x v="3"/>
    <x v="3"/>
    <x v="3"/>
  </r>
  <r>
    <n v="40"/>
    <x v="40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x v="8"/>
    <x v="2"/>
    <x v="8"/>
  </r>
  <r>
    <n v="41"/>
    <x v="41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x v="1"/>
    <x v="1"/>
    <x v="1"/>
  </r>
  <r>
    <n v="42"/>
    <x v="42"/>
    <s v="Virtual uniform frame"/>
    <n v="1800"/>
    <n v="7991"/>
    <n v="443.94444444444446"/>
    <x v="1"/>
    <n v="222"/>
    <n v="35.995495495495497"/>
    <x v="1"/>
    <s v="USD"/>
    <x v="42"/>
    <n v="1310533200"/>
    <b v="0"/>
    <b v="0"/>
    <x v="0"/>
    <x v="0"/>
    <x v="0"/>
  </r>
  <r>
    <n v="43"/>
    <x v="43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x v="15"/>
    <x v="5"/>
    <x v="15"/>
  </r>
  <r>
    <n v="44"/>
    <x v="44"/>
    <s v="Visionary real-time groupware"/>
    <n v="1600"/>
    <n v="10541"/>
    <n v="658.8125"/>
    <x v="1"/>
    <n v="98"/>
    <n v="107.56122448979592"/>
    <x v="3"/>
    <s v="DKK"/>
    <x v="44"/>
    <n v="1552885200"/>
    <b v="0"/>
    <b v="0"/>
    <x v="13"/>
    <x v="5"/>
    <x v="13"/>
  </r>
  <r>
    <n v="45"/>
    <x v="45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x v="3"/>
    <x v="3"/>
    <x v="3"/>
  </r>
  <r>
    <n v="46"/>
    <x v="46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x v="1"/>
    <x v="1"/>
    <x v="1"/>
  </r>
  <r>
    <n v="47"/>
    <x v="47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x v="3"/>
    <x v="3"/>
    <x v="3"/>
  </r>
  <r>
    <n v="48"/>
    <x v="48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x v="3"/>
    <x v="3"/>
    <x v="3"/>
  </r>
  <r>
    <n v="49"/>
    <x v="49"/>
    <s v="Sharable holistic interface"/>
    <n v="7200"/>
    <n v="13653"/>
    <n v="189.625"/>
    <x v="1"/>
    <n v="303"/>
    <n v="45.059405940594061"/>
    <x v="1"/>
    <s v="USD"/>
    <x v="49"/>
    <n v="1575439200"/>
    <b v="0"/>
    <b v="0"/>
    <x v="1"/>
    <x v="1"/>
    <x v="1"/>
  </r>
  <r>
    <n v="50"/>
    <x v="50"/>
    <s v="Down-sized system-worthy secured line"/>
    <n v="100"/>
    <n v="2"/>
    <n v="2"/>
    <x v="0"/>
    <n v="1"/>
    <n v="2"/>
    <x v="6"/>
    <s v="EUR"/>
    <x v="50"/>
    <n v="1377752400"/>
    <b v="0"/>
    <b v="0"/>
    <x v="16"/>
    <x v="1"/>
    <x v="16"/>
  </r>
  <r>
    <n v="51"/>
    <x v="51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x v="8"/>
    <x v="2"/>
    <x v="8"/>
  </r>
  <r>
    <n v="52"/>
    <x v="52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x v="3"/>
    <x v="3"/>
    <x v="3"/>
  </r>
  <r>
    <n v="53"/>
    <x v="53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x v="6"/>
    <x v="4"/>
    <x v="6"/>
  </r>
  <r>
    <n v="54"/>
    <x v="54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x v="8"/>
    <x v="2"/>
    <x v="8"/>
  </r>
  <r>
    <n v="55"/>
    <x v="55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x v="17"/>
    <x v="1"/>
    <x v="17"/>
  </r>
  <r>
    <n v="56"/>
    <x v="56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x v="8"/>
    <x v="2"/>
    <x v="8"/>
  </r>
  <r>
    <n v="57"/>
    <x v="57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x v="11"/>
    <x v="6"/>
    <x v="11"/>
  </r>
  <r>
    <n v="58"/>
    <x v="58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x v="3"/>
    <x v="3"/>
    <x v="3"/>
  </r>
  <r>
    <n v="59"/>
    <x v="59"/>
    <s v="Assimilated real-time support"/>
    <n v="1400"/>
    <n v="3851"/>
    <n v="275.07142857142861"/>
    <x v="1"/>
    <n v="128"/>
    <n v="30.0859375"/>
    <x v="1"/>
    <s v="USD"/>
    <x v="59"/>
    <n v="1498539600"/>
    <b v="0"/>
    <b v="1"/>
    <x v="3"/>
    <x v="3"/>
    <x v="3"/>
  </r>
  <r>
    <n v="60"/>
    <x v="60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x v="3"/>
    <x v="3"/>
    <x v="3"/>
  </r>
  <r>
    <n v="61"/>
    <x v="61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x v="3"/>
    <x v="3"/>
    <x v="3"/>
  </r>
  <r>
    <n v="62"/>
    <x v="62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x v="2"/>
    <x v="2"/>
    <x v="2"/>
  </r>
  <r>
    <n v="63"/>
    <x v="63"/>
    <s v="Assimilated didactic open system"/>
    <n v="4700"/>
    <n v="557"/>
    <n v="11.851063829787234"/>
    <x v="0"/>
    <n v="5"/>
    <n v="111.4"/>
    <x v="1"/>
    <s v="USD"/>
    <x v="63"/>
    <n v="1493874000"/>
    <b v="0"/>
    <b v="0"/>
    <x v="3"/>
    <x v="3"/>
    <x v="3"/>
  </r>
  <r>
    <n v="64"/>
    <x v="64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x v="2"/>
    <x v="2"/>
    <x v="2"/>
  </r>
  <r>
    <n v="65"/>
    <x v="65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x v="3"/>
    <x v="3"/>
    <x v="3"/>
  </r>
  <r>
    <n v="66"/>
    <x v="66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x v="3"/>
    <x v="3"/>
    <x v="3"/>
  </r>
  <r>
    <n v="67"/>
    <x v="67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x v="8"/>
    <x v="2"/>
    <x v="8"/>
  </r>
  <r>
    <n v="68"/>
    <x v="68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x v="3"/>
    <x v="3"/>
    <x v="3"/>
  </r>
  <r>
    <n v="69"/>
    <x v="69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x v="3"/>
    <x v="3"/>
    <x v="3"/>
  </r>
  <r>
    <n v="70"/>
    <x v="70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x v="3"/>
    <x v="3"/>
    <x v="3"/>
  </r>
  <r>
    <n v="71"/>
    <x v="71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x v="3"/>
    <x v="3"/>
    <x v="3"/>
  </r>
  <r>
    <n v="72"/>
    <x v="72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x v="10"/>
    <x v="4"/>
    <x v="10"/>
  </r>
  <r>
    <n v="73"/>
    <x v="73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x v="17"/>
    <x v="1"/>
    <x v="17"/>
  </r>
  <r>
    <n v="74"/>
    <x v="74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x v="16"/>
    <x v="1"/>
    <x v="16"/>
  </r>
  <r>
    <n v="75"/>
    <x v="75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x v="14"/>
    <x v="7"/>
    <x v="14"/>
  </r>
  <r>
    <n v="76"/>
    <x v="76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x v="3"/>
    <x v="3"/>
    <x v="3"/>
  </r>
  <r>
    <n v="77"/>
    <x v="77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x v="10"/>
    <x v="4"/>
    <x v="10"/>
  </r>
  <r>
    <n v="78"/>
    <x v="78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x v="18"/>
    <x v="5"/>
    <x v="18"/>
  </r>
  <r>
    <n v="79"/>
    <x v="79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x v="3"/>
    <x v="3"/>
    <x v="3"/>
  </r>
  <r>
    <n v="80"/>
    <x v="80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x v="11"/>
    <x v="6"/>
    <x v="11"/>
  </r>
  <r>
    <n v="81"/>
    <x v="81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x v="1"/>
    <x v="1"/>
    <x v="1"/>
  </r>
  <r>
    <n v="82"/>
    <x v="82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x v="11"/>
    <x v="6"/>
    <x v="11"/>
  </r>
  <r>
    <n v="83"/>
    <x v="83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x v="5"/>
    <x v="1"/>
    <x v="5"/>
  </r>
  <r>
    <n v="84"/>
    <x v="84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x v="8"/>
    <x v="2"/>
    <x v="8"/>
  </r>
  <r>
    <n v="85"/>
    <x v="85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x v="7"/>
    <x v="1"/>
    <x v="7"/>
  </r>
  <r>
    <n v="86"/>
    <x v="86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x v="3"/>
    <x v="3"/>
    <x v="3"/>
  </r>
  <r>
    <n v="87"/>
    <x v="87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x v="1"/>
    <x v="1"/>
    <x v="1"/>
  </r>
  <r>
    <n v="88"/>
    <x v="88"/>
    <s v="Grass-roots fault-tolerant policy"/>
    <n v="4800"/>
    <n v="12516"/>
    <n v="260.75"/>
    <x v="1"/>
    <n v="113"/>
    <n v="110.76106194690266"/>
    <x v="1"/>
    <s v="USD"/>
    <x v="88"/>
    <n v="1431061200"/>
    <b v="0"/>
    <b v="0"/>
    <x v="18"/>
    <x v="5"/>
    <x v="18"/>
  </r>
  <r>
    <n v="89"/>
    <x v="89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x v="3"/>
    <x v="3"/>
    <x v="3"/>
  </r>
  <r>
    <n v="90"/>
    <x v="90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x v="3"/>
    <x v="3"/>
    <x v="3"/>
  </r>
  <r>
    <n v="91"/>
    <x v="91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x v="18"/>
    <x v="5"/>
    <x v="18"/>
  </r>
  <r>
    <n v="92"/>
    <x v="92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x v="11"/>
    <x v="6"/>
    <x v="11"/>
  </r>
  <r>
    <n v="93"/>
    <x v="93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x v="3"/>
    <x v="3"/>
    <x v="3"/>
  </r>
  <r>
    <n v="94"/>
    <x v="94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x v="2"/>
    <x v="2"/>
    <x v="2"/>
  </r>
  <r>
    <n v="95"/>
    <x v="95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x v="4"/>
    <x v="4"/>
    <x v="4"/>
  </r>
  <r>
    <n v="96"/>
    <x v="96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x v="3"/>
    <x v="3"/>
    <x v="3"/>
  </r>
  <r>
    <n v="97"/>
    <x v="97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x v="0"/>
    <x v="0"/>
    <x v="0"/>
  </r>
  <r>
    <n v="98"/>
    <x v="98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x v="11"/>
    <x v="6"/>
    <x v="11"/>
  </r>
  <r>
    <n v="99"/>
    <x v="99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x v="3"/>
    <x v="3"/>
    <x v="3"/>
  </r>
  <r>
    <n v="100"/>
    <x v="100"/>
    <s v="Upgradable fault-tolerant approach"/>
    <n v="100"/>
    <n v="1"/>
    <n v="1"/>
    <x v="0"/>
    <n v="1"/>
    <n v="1"/>
    <x v="1"/>
    <s v="USD"/>
    <x v="99"/>
    <n v="1320555600"/>
    <b v="0"/>
    <b v="0"/>
    <x v="3"/>
    <x v="3"/>
    <x v="3"/>
  </r>
  <r>
    <n v="101"/>
    <x v="101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x v="5"/>
    <x v="1"/>
    <x v="5"/>
  </r>
  <r>
    <n v="102"/>
    <x v="102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x v="8"/>
    <x v="2"/>
    <x v="8"/>
  </r>
  <r>
    <n v="103"/>
    <x v="103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x v="5"/>
    <x v="1"/>
    <x v="5"/>
  </r>
  <r>
    <n v="104"/>
    <x v="104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x v="7"/>
    <x v="1"/>
    <x v="7"/>
  </r>
  <r>
    <n v="105"/>
    <x v="105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x v="2"/>
    <x v="2"/>
    <x v="2"/>
  </r>
  <r>
    <n v="106"/>
    <x v="106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x v="3"/>
    <x v="3"/>
    <x v="3"/>
  </r>
  <r>
    <n v="107"/>
    <x v="107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x v="3"/>
    <x v="3"/>
    <x v="3"/>
  </r>
  <r>
    <n v="108"/>
    <x v="108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x v="4"/>
    <x v="4"/>
    <x v="4"/>
  </r>
  <r>
    <n v="109"/>
    <x v="109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x v="19"/>
    <x v="4"/>
    <x v="19"/>
  </r>
  <r>
    <n v="110"/>
    <x v="110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x v="0"/>
    <x v="0"/>
    <x v="0"/>
  </r>
  <r>
    <n v="111"/>
    <x v="111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x v="15"/>
    <x v="5"/>
    <x v="15"/>
  </r>
  <r>
    <n v="112"/>
    <x v="112"/>
    <s v="Re-engineered client-driven hub"/>
    <n v="4700"/>
    <n v="12635"/>
    <n v="268.82978723404256"/>
    <x v="1"/>
    <n v="361"/>
    <n v="35"/>
    <x v="2"/>
    <s v="AUD"/>
    <x v="111"/>
    <n v="1410152400"/>
    <b v="0"/>
    <b v="0"/>
    <x v="2"/>
    <x v="2"/>
    <x v="2"/>
  </r>
  <r>
    <n v="113"/>
    <x v="113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x v="0"/>
    <x v="0"/>
    <x v="0"/>
  </r>
  <r>
    <n v="114"/>
    <x v="114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x v="8"/>
    <x v="2"/>
    <x v="8"/>
  </r>
  <r>
    <n v="115"/>
    <x v="115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x v="13"/>
    <x v="5"/>
    <x v="13"/>
  </r>
  <r>
    <n v="116"/>
    <x v="116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x v="3"/>
    <x v="3"/>
    <x v="3"/>
  </r>
  <r>
    <n v="117"/>
    <x v="117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x v="19"/>
    <x v="4"/>
    <x v="19"/>
  </r>
  <r>
    <n v="118"/>
    <x v="118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x v="14"/>
    <x v="7"/>
    <x v="14"/>
  </r>
  <r>
    <n v="119"/>
    <x v="119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x v="4"/>
    <x v="4"/>
    <x v="4"/>
  </r>
  <r>
    <n v="120"/>
    <x v="120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x v="20"/>
    <x v="6"/>
    <x v="20"/>
  </r>
  <r>
    <n v="121"/>
    <x v="121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x v="11"/>
    <x v="6"/>
    <x v="11"/>
  </r>
  <r>
    <n v="122"/>
    <x v="122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x v="13"/>
    <x v="5"/>
    <x v="13"/>
  </r>
  <r>
    <n v="123"/>
    <x v="123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x v="3"/>
    <x v="3"/>
    <x v="3"/>
  </r>
  <r>
    <n v="124"/>
    <x v="124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x v="14"/>
    <x v="7"/>
    <x v="14"/>
  </r>
  <r>
    <n v="125"/>
    <x v="125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x v="3"/>
    <x v="3"/>
    <x v="3"/>
  </r>
  <r>
    <n v="126"/>
    <x v="126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x v="3"/>
    <x v="3"/>
    <x v="3"/>
  </r>
  <r>
    <n v="127"/>
    <x v="127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x v="3"/>
    <x v="3"/>
    <x v="3"/>
  </r>
  <r>
    <n v="128"/>
    <x v="128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x v="1"/>
    <x v="1"/>
    <x v="1"/>
  </r>
  <r>
    <n v="129"/>
    <x v="129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x v="0"/>
    <x v="0"/>
    <x v="0"/>
  </r>
  <r>
    <n v="130"/>
    <x v="130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x v="6"/>
    <x v="4"/>
    <x v="6"/>
  </r>
  <r>
    <n v="131"/>
    <x v="131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x v="2"/>
    <x v="2"/>
    <x v="2"/>
  </r>
  <r>
    <n v="132"/>
    <x v="132"/>
    <s v="Virtual static core"/>
    <n v="3300"/>
    <n v="3834"/>
    <n v="116.18181818181819"/>
    <x v="1"/>
    <n v="89"/>
    <n v="43.078651685393261"/>
    <x v="1"/>
    <s v="USD"/>
    <x v="130"/>
    <n v="1517119200"/>
    <b v="0"/>
    <b v="1"/>
    <x v="3"/>
    <x v="3"/>
    <x v="3"/>
  </r>
  <r>
    <n v="133"/>
    <x v="133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x v="21"/>
    <x v="1"/>
    <x v="21"/>
  </r>
  <r>
    <n v="134"/>
    <x v="134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x v="4"/>
    <x v="4"/>
    <x v="4"/>
  </r>
  <r>
    <n v="135"/>
    <x v="135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x v="3"/>
    <x v="3"/>
    <x v="3"/>
  </r>
  <r>
    <n v="136"/>
    <x v="136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x v="6"/>
    <x v="4"/>
    <x v="6"/>
  </r>
  <r>
    <n v="137"/>
    <x v="137"/>
    <s v="Down-sized disintermediate support"/>
    <n v="1800"/>
    <n v="4712"/>
    <n v="261.77777777777777"/>
    <x v="1"/>
    <n v="50"/>
    <n v="94.24"/>
    <x v="1"/>
    <s v="USD"/>
    <x v="135"/>
    <n v="1286859600"/>
    <b v="0"/>
    <b v="0"/>
    <x v="9"/>
    <x v="5"/>
    <x v="9"/>
  </r>
  <r>
    <n v="138"/>
    <x v="138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x v="20"/>
    <x v="6"/>
    <x v="20"/>
  </r>
  <r>
    <n v="139"/>
    <x v="139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x v="8"/>
    <x v="2"/>
    <x v="8"/>
  </r>
  <r>
    <n v="140"/>
    <x v="140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x v="4"/>
    <x v="4"/>
    <x v="4"/>
  </r>
  <r>
    <n v="141"/>
    <x v="141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x v="2"/>
    <x v="2"/>
    <x v="2"/>
  </r>
  <r>
    <n v="142"/>
    <x v="142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x v="2"/>
    <x v="2"/>
    <x v="2"/>
  </r>
  <r>
    <n v="143"/>
    <x v="143"/>
    <s v="Implemented discrete secured line"/>
    <n v="5400"/>
    <n v="7322"/>
    <n v="135.59259259259261"/>
    <x v="1"/>
    <n v="70"/>
    <n v="104.6"/>
    <x v="1"/>
    <s v="USD"/>
    <x v="140"/>
    <n v="1279429200"/>
    <b v="0"/>
    <b v="0"/>
    <x v="7"/>
    <x v="1"/>
    <x v="7"/>
  </r>
  <r>
    <n v="144"/>
    <x v="144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x v="3"/>
    <x v="3"/>
    <x v="3"/>
  </r>
  <r>
    <n v="145"/>
    <x v="145"/>
    <s v="Secured reciprocal array"/>
    <n v="25000"/>
    <n v="59128"/>
    <n v="236.512"/>
    <x v="1"/>
    <n v="768"/>
    <n v="76.989583333333329"/>
    <x v="5"/>
    <s v="CHF"/>
    <x v="142"/>
    <n v="1410498000"/>
    <b v="0"/>
    <b v="0"/>
    <x v="8"/>
    <x v="2"/>
    <x v="8"/>
  </r>
  <r>
    <n v="146"/>
    <x v="146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x v="3"/>
    <x v="3"/>
    <x v="3"/>
  </r>
  <r>
    <n v="147"/>
    <x v="147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x v="3"/>
    <x v="3"/>
    <x v="3"/>
  </r>
  <r>
    <n v="148"/>
    <x v="148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x v="8"/>
    <x v="2"/>
    <x v="8"/>
  </r>
  <r>
    <n v="149"/>
    <x v="149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x v="7"/>
    <x v="1"/>
    <x v="7"/>
  </r>
  <r>
    <n v="150"/>
    <x v="150"/>
    <s v="Networked stable workforce"/>
    <n v="100"/>
    <n v="1"/>
    <n v="1"/>
    <x v="0"/>
    <n v="1"/>
    <n v="1"/>
    <x v="1"/>
    <s v="USD"/>
    <x v="147"/>
    <n v="1545026400"/>
    <b v="0"/>
    <b v="0"/>
    <x v="1"/>
    <x v="1"/>
    <x v="1"/>
  </r>
  <r>
    <n v="151"/>
    <x v="151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x v="5"/>
    <x v="1"/>
    <x v="5"/>
  </r>
  <r>
    <n v="152"/>
    <x v="152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x v="7"/>
    <x v="1"/>
    <x v="7"/>
  </r>
  <r>
    <n v="153"/>
    <x v="153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x v="3"/>
    <x v="3"/>
    <x v="3"/>
  </r>
  <r>
    <n v="154"/>
    <x v="154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x v="7"/>
    <x v="1"/>
    <x v="7"/>
  </r>
  <r>
    <n v="155"/>
    <x v="155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x v="3"/>
    <x v="3"/>
    <x v="3"/>
  </r>
  <r>
    <n v="156"/>
    <x v="156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x v="1"/>
    <x v="1"/>
    <x v="1"/>
  </r>
  <r>
    <n v="157"/>
    <x v="157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x v="14"/>
    <x v="7"/>
    <x v="14"/>
  </r>
  <r>
    <n v="158"/>
    <x v="158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x v="1"/>
    <x v="1"/>
    <x v="1"/>
  </r>
  <r>
    <n v="159"/>
    <x v="159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x v="3"/>
    <x v="3"/>
    <x v="3"/>
  </r>
  <r>
    <n v="160"/>
    <x v="160"/>
    <s v="Stand-alone actuating support"/>
    <n v="8000"/>
    <n v="12985"/>
    <n v="162.3125"/>
    <x v="1"/>
    <n v="164"/>
    <n v="79.176829268292678"/>
    <x v="1"/>
    <s v="USD"/>
    <x v="157"/>
    <n v="1557723600"/>
    <b v="0"/>
    <b v="0"/>
    <x v="8"/>
    <x v="2"/>
    <x v="8"/>
  </r>
  <r>
    <n v="161"/>
    <x v="161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x v="2"/>
    <x v="2"/>
    <x v="2"/>
  </r>
  <r>
    <n v="162"/>
    <x v="162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x v="1"/>
    <x v="1"/>
    <x v="1"/>
  </r>
  <r>
    <n v="163"/>
    <x v="163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x v="14"/>
    <x v="7"/>
    <x v="14"/>
  </r>
  <r>
    <n v="164"/>
    <x v="164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x v="3"/>
    <x v="3"/>
    <x v="3"/>
  </r>
  <r>
    <n v="165"/>
    <x v="165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x v="2"/>
    <x v="2"/>
    <x v="2"/>
  </r>
  <r>
    <n v="166"/>
    <x v="166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x v="14"/>
    <x v="7"/>
    <x v="14"/>
  </r>
  <r>
    <n v="167"/>
    <x v="167"/>
    <s v="Robust content-based emulation"/>
    <n v="2600"/>
    <n v="10804"/>
    <n v="415.53846153846149"/>
    <x v="1"/>
    <n v="146"/>
    <n v="74"/>
    <x v="2"/>
    <s v="AUD"/>
    <x v="164"/>
    <n v="1371704400"/>
    <b v="0"/>
    <b v="0"/>
    <x v="3"/>
    <x v="3"/>
    <x v="3"/>
  </r>
  <r>
    <n v="168"/>
    <x v="168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x v="7"/>
    <x v="1"/>
    <x v="7"/>
  </r>
  <r>
    <n v="169"/>
    <x v="169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x v="12"/>
    <x v="4"/>
    <x v="12"/>
  </r>
  <r>
    <n v="170"/>
    <x v="170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x v="7"/>
    <x v="1"/>
    <x v="7"/>
  </r>
  <r>
    <n v="171"/>
    <x v="171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x v="18"/>
    <x v="5"/>
    <x v="18"/>
  </r>
  <r>
    <n v="172"/>
    <x v="172"/>
    <s v="Centralized national firmware"/>
    <n v="800"/>
    <n v="663"/>
    <n v="82.875"/>
    <x v="0"/>
    <n v="26"/>
    <n v="25.5"/>
    <x v="1"/>
    <s v="USD"/>
    <x v="169"/>
    <n v="1407042000"/>
    <b v="0"/>
    <b v="1"/>
    <x v="4"/>
    <x v="4"/>
    <x v="4"/>
  </r>
  <r>
    <n v="173"/>
    <x v="173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x v="3"/>
    <x v="3"/>
    <x v="3"/>
  </r>
  <r>
    <n v="174"/>
    <x v="174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x v="8"/>
    <x v="2"/>
    <x v="8"/>
  </r>
  <r>
    <n v="175"/>
    <x v="175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x v="3"/>
    <x v="3"/>
    <x v="3"/>
  </r>
  <r>
    <n v="176"/>
    <x v="176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x v="3"/>
    <x v="3"/>
    <x v="3"/>
  </r>
  <r>
    <n v="177"/>
    <x v="177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x v="3"/>
    <x v="3"/>
    <x v="3"/>
  </r>
  <r>
    <n v="178"/>
    <x v="178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x v="0"/>
    <x v="0"/>
    <x v="0"/>
  </r>
  <r>
    <n v="179"/>
    <x v="179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x v="3"/>
    <x v="3"/>
    <x v="3"/>
  </r>
  <r>
    <n v="180"/>
    <x v="180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x v="8"/>
    <x v="2"/>
    <x v="8"/>
  </r>
  <r>
    <n v="181"/>
    <x v="181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x v="2"/>
    <x v="2"/>
    <x v="2"/>
  </r>
  <r>
    <n v="182"/>
    <x v="182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x v="3"/>
    <x v="3"/>
    <x v="3"/>
  </r>
  <r>
    <n v="183"/>
    <x v="183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x v="1"/>
    <x v="1"/>
    <x v="1"/>
  </r>
  <r>
    <n v="184"/>
    <x v="184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x v="3"/>
    <x v="3"/>
    <x v="3"/>
  </r>
  <r>
    <n v="185"/>
    <x v="185"/>
    <s v="Innovative actuating conglomeration"/>
    <n v="1000"/>
    <n v="718"/>
    <n v="71.8"/>
    <x v="0"/>
    <n v="19"/>
    <n v="37.789473684210527"/>
    <x v="1"/>
    <s v="USD"/>
    <x v="182"/>
    <n v="1527138000"/>
    <b v="0"/>
    <b v="0"/>
    <x v="19"/>
    <x v="4"/>
    <x v="19"/>
  </r>
  <r>
    <n v="186"/>
    <x v="186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x v="3"/>
    <x v="3"/>
    <x v="3"/>
  </r>
  <r>
    <n v="187"/>
    <x v="187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x v="12"/>
    <x v="4"/>
    <x v="12"/>
  </r>
  <r>
    <n v="188"/>
    <x v="188"/>
    <s v="Networked didactic info-mediaries"/>
    <n v="8200"/>
    <n v="2625"/>
    <n v="32.012195121951223"/>
    <x v="0"/>
    <n v="35"/>
    <n v="75"/>
    <x v="6"/>
    <s v="EUR"/>
    <x v="185"/>
    <n v="1417586400"/>
    <b v="0"/>
    <b v="0"/>
    <x v="3"/>
    <x v="3"/>
    <x v="3"/>
  </r>
  <r>
    <n v="189"/>
    <x v="189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x v="3"/>
    <x v="3"/>
    <x v="3"/>
  </r>
  <r>
    <n v="190"/>
    <x v="190"/>
    <s v="Up-sized dynamic throughput"/>
    <n v="3700"/>
    <n v="2538"/>
    <n v="68.594594594594597"/>
    <x v="0"/>
    <n v="24"/>
    <n v="105.75"/>
    <x v="1"/>
    <s v="USD"/>
    <x v="187"/>
    <n v="1370408400"/>
    <b v="0"/>
    <b v="1"/>
    <x v="3"/>
    <x v="3"/>
    <x v="3"/>
  </r>
  <r>
    <n v="191"/>
    <x v="191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x v="3"/>
    <x v="3"/>
    <x v="3"/>
  </r>
  <r>
    <n v="192"/>
    <x v="192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x v="1"/>
    <x v="1"/>
    <x v="1"/>
  </r>
  <r>
    <n v="193"/>
    <x v="193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x v="7"/>
    <x v="1"/>
    <x v="7"/>
  </r>
  <r>
    <n v="194"/>
    <x v="194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x v="16"/>
    <x v="1"/>
    <x v="16"/>
  </r>
  <r>
    <n v="195"/>
    <x v="195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x v="5"/>
    <x v="1"/>
    <x v="5"/>
  </r>
  <r>
    <n v="196"/>
    <x v="196"/>
    <s v="Organic bandwidth-monitored frame"/>
    <n v="8200"/>
    <n v="5178"/>
    <n v="63.146341463414636"/>
    <x v="0"/>
    <n v="100"/>
    <n v="51.78"/>
    <x v="3"/>
    <s v="DKK"/>
    <x v="173"/>
    <n v="1474520400"/>
    <b v="0"/>
    <b v="0"/>
    <x v="8"/>
    <x v="2"/>
    <x v="8"/>
  </r>
  <r>
    <n v="197"/>
    <x v="197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x v="6"/>
    <x v="4"/>
    <x v="6"/>
  </r>
  <r>
    <n v="198"/>
    <x v="198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x v="5"/>
    <x v="1"/>
    <x v="5"/>
  </r>
  <r>
    <n v="199"/>
    <x v="199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x v="1"/>
    <x v="1"/>
    <x v="1"/>
  </r>
  <r>
    <n v="200"/>
    <x v="200"/>
    <s v="Reduced dedicated capability"/>
    <n v="100"/>
    <n v="2"/>
    <n v="2"/>
    <x v="0"/>
    <n v="1"/>
    <n v="2"/>
    <x v="0"/>
    <s v="CAD"/>
    <x v="152"/>
    <n v="1270443600"/>
    <b v="0"/>
    <b v="0"/>
    <x v="3"/>
    <x v="3"/>
    <x v="3"/>
  </r>
  <r>
    <n v="201"/>
    <x v="201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x v="2"/>
    <x v="2"/>
    <x v="2"/>
  </r>
  <r>
    <n v="202"/>
    <x v="202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x v="0"/>
    <x v="0"/>
    <x v="0"/>
  </r>
  <r>
    <n v="203"/>
    <x v="203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x v="3"/>
    <x v="3"/>
    <x v="3"/>
  </r>
  <r>
    <n v="204"/>
    <x v="204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x v="17"/>
    <x v="1"/>
    <x v="17"/>
  </r>
  <r>
    <n v="205"/>
    <x v="205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x v="3"/>
    <x v="3"/>
    <x v="3"/>
  </r>
  <r>
    <n v="206"/>
    <x v="206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x v="13"/>
    <x v="5"/>
    <x v="13"/>
  </r>
  <r>
    <n v="207"/>
    <x v="207"/>
    <s v="Digitized 5thgeneration knowledgebase"/>
    <n v="1000"/>
    <n v="4257"/>
    <n v="425.7"/>
    <x v="1"/>
    <n v="43"/>
    <n v="99"/>
    <x v="1"/>
    <s v="USD"/>
    <x v="202"/>
    <n v="1537160400"/>
    <b v="0"/>
    <b v="1"/>
    <x v="1"/>
    <x v="1"/>
    <x v="1"/>
  </r>
  <r>
    <n v="208"/>
    <x v="208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x v="4"/>
    <x v="4"/>
    <x v="4"/>
  </r>
  <r>
    <n v="209"/>
    <x v="209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x v="4"/>
    <x v="4"/>
    <x v="4"/>
  </r>
  <r>
    <n v="210"/>
    <x v="210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x v="22"/>
    <x v="4"/>
    <x v="22"/>
  </r>
  <r>
    <n v="211"/>
    <x v="211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x v="3"/>
    <x v="3"/>
    <x v="3"/>
  </r>
  <r>
    <n v="212"/>
    <x v="212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x v="3"/>
    <x v="3"/>
    <x v="3"/>
  </r>
  <r>
    <n v="213"/>
    <x v="213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x v="7"/>
    <x v="1"/>
    <x v="7"/>
  </r>
  <r>
    <n v="214"/>
    <x v="214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x v="1"/>
    <x v="1"/>
    <x v="1"/>
  </r>
  <r>
    <n v="215"/>
    <x v="215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x v="3"/>
    <x v="3"/>
    <x v="3"/>
  </r>
  <r>
    <n v="216"/>
    <x v="216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x v="3"/>
    <x v="3"/>
    <x v="3"/>
  </r>
  <r>
    <n v="217"/>
    <x v="217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x v="22"/>
    <x v="4"/>
    <x v="22"/>
  </r>
  <r>
    <n v="218"/>
    <x v="218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x v="12"/>
    <x v="4"/>
    <x v="12"/>
  </r>
  <r>
    <n v="219"/>
    <x v="219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x v="10"/>
    <x v="4"/>
    <x v="10"/>
  </r>
  <r>
    <n v="220"/>
    <x v="220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x v="3"/>
    <x v="3"/>
    <x v="3"/>
  </r>
  <r>
    <n v="221"/>
    <x v="221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x v="0"/>
    <x v="0"/>
    <x v="0"/>
  </r>
  <r>
    <n v="222"/>
    <x v="222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x v="14"/>
    <x v="7"/>
    <x v="14"/>
  </r>
  <r>
    <n v="223"/>
    <x v="223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x v="3"/>
    <x v="3"/>
    <x v="3"/>
  </r>
  <r>
    <n v="224"/>
    <x v="224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x v="22"/>
    <x v="4"/>
    <x v="22"/>
  </r>
  <r>
    <n v="225"/>
    <x v="225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x v="1"/>
    <x v="1"/>
    <x v="1"/>
  </r>
  <r>
    <n v="226"/>
    <x v="102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x v="14"/>
    <x v="7"/>
    <x v="14"/>
  </r>
  <r>
    <n v="227"/>
    <x v="226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x v="20"/>
    <x v="6"/>
    <x v="20"/>
  </r>
  <r>
    <n v="228"/>
    <x v="227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x v="10"/>
    <x v="4"/>
    <x v="10"/>
  </r>
  <r>
    <n v="229"/>
    <x v="228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x v="20"/>
    <x v="6"/>
    <x v="20"/>
  </r>
  <r>
    <n v="230"/>
    <x v="229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x v="11"/>
    <x v="6"/>
    <x v="11"/>
  </r>
  <r>
    <n v="231"/>
    <x v="230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x v="3"/>
    <x v="3"/>
    <x v="3"/>
  </r>
  <r>
    <n v="232"/>
    <x v="231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x v="3"/>
    <x v="3"/>
    <x v="3"/>
  </r>
  <r>
    <n v="233"/>
    <x v="232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x v="10"/>
    <x v="4"/>
    <x v="10"/>
  </r>
  <r>
    <n v="234"/>
    <x v="233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x v="11"/>
    <x v="6"/>
    <x v="11"/>
  </r>
  <r>
    <n v="235"/>
    <x v="234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x v="10"/>
    <x v="4"/>
    <x v="10"/>
  </r>
  <r>
    <n v="236"/>
    <x v="235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x v="1"/>
    <x v="1"/>
    <x v="1"/>
  </r>
  <r>
    <n v="237"/>
    <x v="236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x v="10"/>
    <x v="4"/>
    <x v="10"/>
  </r>
  <r>
    <n v="238"/>
    <x v="237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x v="3"/>
    <x v="3"/>
    <x v="3"/>
  </r>
  <r>
    <n v="239"/>
    <x v="238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x v="8"/>
    <x v="2"/>
    <x v="8"/>
  </r>
  <r>
    <n v="240"/>
    <x v="239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x v="3"/>
    <x v="3"/>
    <x v="3"/>
  </r>
  <r>
    <n v="241"/>
    <x v="240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x v="9"/>
    <x v="5"/>
    <x v="9"/>
  </r>
  <r>
    <n v="242"/>
    <x v="241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x v="1"/>
    <x v="1"/>
    <x v="1"/>
  </r>
  <r>
    <n v="243"/>
    <x v="242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x v="3"/>
    <x v="3"/>
    <x v="3"/>
  </r>
  <r>
    <n v="244"/>
    <x v="243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x v="3"/>
    <x v="3"/>
    <x v="3"/>
  </r>
  <r>
    <n v="245"/>
    <x v="244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x v="3"/>
    <x v="3"/>
    <x v="3"/>
  </r>
  <r>
    <n v="246"/>
    <x v="245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x v="2"/>
    <x v="2"/>
    <x v="2"/>
  </r>
  <r>
    <n v="247"/>
    <x v="246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x v="13"/>
    <x v="5"/>
    <x v="13"/>
  </r>
  <r>
    <n v="248"/>
    <x v="247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x v="20"/>
    <x v="6"/>
    <x v="20"/>
  </r>
  <r>
    <n v="249"/>
    <x v="248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x v="18"/>
    <x v="5"/>
    <x v="18"/>
  </r>
  <r>
    <n v="250"/>
    <x v="249"/>
    <s v="Future-proofed directional synergy"/>
    <n v="100"/>
    <n v="3"/>
    <n v="3"/>
    <x v="0"/>
    <n v="1"/>
    <n v="3"/>
    <x v="1"/>
    <s v="USD"/>
    <x v="67"/>
    <n v="1267423200"/>
    <b v="0"/>
    <b v="0"/>
    <x v="1"/>
    <x v="1"/>
    <x v="1"/>
  </r>
  <r>
    <n v="251"/>
    <x v="250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x v="3"/>
    <x v="3"/>
    <x v="3"/>
  </r>
  <r>
    <n v="252"/>
    <x v="251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x v="3"/>
    <x v="3"/>
    <x v="3"/>
  </r>
  <r>
    <n v="253"/>
    <x v="252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x v="6"/>
    <x v="4"/>
    <x v="6"/>
  </r>
  <r>
    <n v="254"/>
    <x v="253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x v="9"/>
    <x v="5"/>
    <x v="9"/>
  </r>
  <r>
    <n v="255"/>
    <x v="254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x v="1"/>
    <x v="1"/>
    <x v="1"/>
  </r>
  <r>
    <n v="256"/>
    <x v="255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x v="1"/>
    <x v="1"/>
    <x v="1"/>
  </r>
  <r>
    <n v="257"/>
    <x v="256"/>
    <s v="Decentralized exuding strategy"/>
    <n v="5700"/>
    <n v="8322"/>
    <n v="146"/>
    <x v="1"/>
    <n v="92"/>
    <n v="90.456521739130437"/>
    <x v="1"/>
    <s v="USD"/>
    <x v="249"/>
    <n v="1363669200"/>
    <b v="0"/>
    <b v="0"/>
    <x v="3"/>
    <x v="3"/>
    <x v="3"/>
  </r>
  <r>
    <n v="258"/>
    <x v="257"/>
    <s v="Assimilated coherent hardware"/>
    <n v="5000"/>
    <n v="13424"/>
    <n v="268.48"/>
    <x v="1"/>
    <n v="186"/>
    <n v="72.172043010752688"/>
    <x v="1"/>
    <s v="USD"/>
    <x v="250"/>
    <n v="1482904800"/>
    <b v="0"/>
    <b v="1"/>
    <x v="3"/>
    <x v="3"/>
    <x v="3"/>
  </r>
  <r>
    <n v="259"/>
    <x v="258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x v="14"/>
    <x v="7"/>
    <x v="14"/>
  </r>
  <r>
    <n v="260"/>
    <x v="259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x v="1"/>
    <x v="1"/>
    <x v="1"/>
  </r>
  <r>
    <n v="261"/>
    <x v="260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x v="1"/>
    <x v="1"/>
    <x v="1"/>
  </r>
  <r>
    <n v="262"/>
    <x v="261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x v="7"/>
    <x v="1"/>
    <x v="7"/>
  </r>
  <r>
    <n v="263"/>
    <x v="262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x v="14"/>
    <x v="7"/>
    <x v="14"/>
  </r>
  <r>
    <n v="264"/>
    <x v="263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x v="3"/>
    <x v="3"/>
    <x v="3"/>
  </r>
  <r>
    <n v="265"/>
    <x v="264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x v="3"/>
    <x v="3"/>
    <x v="3"/>
  </r>
  <r>
    <n v="266"/>
    <x v="265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x v="17"/>
    <x v="1"/>
    <x v="17"/>
  </r>
  <r>
    <n v="267"/>
    <x v="266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x v="3"/>
    <x v="3"/>
    <x v="3"/>
  </r>
  <r>
    <n v="268"/>
    <x v="267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x v="4"/>
    <x v="4"/>
    <x v="4"/>
  </r>
  <r>
    <n v="269"/>
    <x v="268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x v="19"/>
    <x v="4"/>
    <x v="19"/>
  </r>
  <r>
    <n v="270"/>
    <x v="269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x v="11"/>
    <x v="6"/>
    <x v="11"/>
  </r>
  <r>
    <n v="271"/>
    <x v="270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x v="14"/>
    <x v="7"/>
    <x v="14"/>
  </r>
  <r>
    <n v="272"/>
    <x v="271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x v="3"/>
    <x v="3"/>
    <x v="3"/>
  </r>
  <r>
    <n v="273"/>
    <x v="272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x v="3"/>
    <x v="3"/>
    <x v="3"/>
  </r>
  <r>
    <n v="274"/>
    <x v="273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x v="3"/>
    <x v="3"/>
    <x v="3"/>
  </r>
  <r>
    <n v="275"/>
    <x v="274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x v="18"/>
    <x v="5"/>
    <x v="18"/>
  </r>
  <r>
    <n v="276"/>
    <x v="275"/>
    <s v="Front-line foreground project"/>
    <n v="5500"/>
    <n v="5324"/>
    <n v="96.8"/>
    <x v="0"/>
    <n v="133"/>
    <n v="40.030075187969928"/>
    <x v="1"/>
    <s v="USD"/>
    <x v="267"/>
    <n v="1335243600"/>
    <b v="0"/>
    <b v="1"/>
    <x v="11"/>
    <x v="6"/>
    <x v="11"/>
  </r>
  <r>
    <n v="277"/>
    <x v="276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x v="3"/>
    <x v="3"/>
    <x v="3"/>
  </r>
  <r>
    <n v="278"/>
    <x v="277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x v="2"/>
    <x v="2"/>
    <x v="2"/>
  </r>
  <r>
    <n v="279"/>
    <x v="278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x v="3"/>
    <x v="3"/>
    <x v="3"/>
  </r>
  <r>
    <n v="280"/>
    <x v="279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x v="10"/>
    <x v="4"/>
    <x v="10"/>
  </r>
  <r>
    <n v="281"/>
    <x v="280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x v="3"/>
    <x v="3"/>
    <x v="3"/>
  </r>
  <r>
    <n v="282"/>
    <x v="281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x v="19"/>
    <x v="4"/>
    <x v="19"/>
  </r>
  <r>
    <n v="283"/>
    <x v="282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x v="1"/>
    <x v="1"/>
    <x v="1"/>
  </r>
  <r>
    <n v="284"/>
    <x v="283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x v="2"/>
    <x v="2"/>
    <x v="2"/>
  </r>
  <r>
    <n v="285"/>
    <x v="284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x v="3"/>
    <x v="3"/>
    <x v="3"/>
  </r>
  <r>
    <n v="286"/>
    <x v="285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x v="3"/>
    <x v="3"/>
    <x v="3"/>
  </r>
  <r>
    <n v="287"/>
    <x v="286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x v="5"/>
    <x v="1"/>
    <x v="5"/>
  </r>
  <r>
    <n v="288"/>
    <x v="287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x v="16"/>
    <x v="1"/>
    <x v="16"/>
  </r>
  <r>
    <n v="289"/>
    <x v="288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x v="3"/>
    <x v="3"/>
    <x v="3"/>
  </r>
  <r>
    <n v="290"/>
    <x v="289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x v="4"/>
    <x v="4"/>
    <x v="4"/>
  </r>
  <r>
    <n v="291"/>
    <x v="290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x v="2"/>
    <x v="2"/>
    <x v="2"/>
  </r>
  <r>
    <n v="292"/>
    <x v="291"/>
    <s v="Versatile cohesive encoding"/>
    <n v="7300"/>
    <n v="717"/>
    <n v="9.8219178082191778"/>
    <x v="0"/>
    <n v="10"/>
    <n v="71.7"/>
    <x v="1"/>
    <s v="USD"/>
    <x v="282"/>
    <n v="1333429200"/>
    <b v="0"/>
    <b v="0"/>
    <x v="0"/>
    <x v="0"/>
    <x v="0"/>
  </r>
  <r>
    <n v="293"/>
    <x v="292"/>
    <s v="Organized executive solution"/>
    <n v="6500"/>
    <n v="1065"/>
    <n v="16.384615384615383"/>
    <x v="3"/>
    <n v="32"/>
    <n v="33.28125"/>
    <x v="6"/>
    <s v="EUR"/>
    <x v="283"/>
    <n v="1287032400"/>
    <b v="0"/>
    <b v="0"/>
    <x v="3"/>
    <x v="3"/>
    <x v="3"/>
  </r>
  <r>
    <n v="294"/>
    <x v="293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x v="3"/>
    <x v="3"/>
    <x v="3"/>
  </r>
  <r>
    <n v="295"/>
    <x v="294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x v="3"/>
    <x v="3"/>
    <x v="3"/>
  </r>
  <r>
    <n v="296"/>
    <x v="295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x v="3"/>
    <x v="3"/>
    <x v="3"/>
  </r>
  <r>
    <n v="297"/>
    <x v="296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x v="3"/>
    <x v="3"/>
    <x v="3"/>
  </r>
  <r>
    <n v="298"/>
    <x v="297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x v="1"/>
    <x v="1"/>
    <x v="1"/>
  </r>
  <r>
    <n v="299"/>
    <x v="298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x v="0"/>
    <x v="0"/>
    <x v="0"/>
  </r>
  <r>
    <n v="300"/>
    <x v="299"/>
    <s v="Focused executive core"/>
    <n v="100"/>
    <n v="5"/>
    <n v="5"/>
    <x v="0"/>
    <n v="1"/>
    <n v="5"/>
    <x v="3"/>
    <s v="DKK"/>
    <x v="290"/>
    <n v="1504155600"/>
    <b v="0"/>
    <b v="1"/>
    <x v="9"/>
    <x v="5"/>
    <x v="9"/>
  </r>
  <r>
    <n v="301"/>
    <x v="300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x v="4"/>
    <x v="4"/>
    <x v="4"/>
  </r>
  <r>
    <n v="302"/>
    <x v="301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x v="3"/>
    <x v="3"/>
    <x v="3"/>
  </r>
  <r>
    <n v="303"/>
    <x v="302"/>
    <s v="Networked optimal architecture"/>
    <n v="3400"/>
    <n v="2809"/>
    <n v="82.617647058823536"/>
    <x v="0"/>
    <n v="32"/>
    <n v="87.78125"/>
    <x v="1"/>
    <s v="USD"/>
    <x v="293"/>
    <n v="1452578400"/>
    <b v="0"/>
    <b v="0"/>
    <x v="7"/>
    <x v="1"/>
    <x v="7"/>
  </r>
  <r>
    <n v="304"/>
    <x v="303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x v="4"/>
    <x v="4"/>
    <x v="4"/>
  </r>
  <r>
    <n v="305"/>
    <x v="304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x v="3"/>
    <x v="3"/>
    <x v="3"/>
  </r>
  <r>
    <n v="306"/>
    <x v="305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x v="3"/>
    <x v="3"/>
    <x v="3"/>
  </r>
  <r>
    <n v="307"/>
    <x v="306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x v="13"/>
    <x v="5"/>
    <x v="13"/>
  </r>
  <r>
    <n v="308"/>
    <x v="307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x v="3"/>
    <x v="3"/>
    <x v="3"/>
  </r>
  <r>
    <n v="309"/>
    <x v="308"/>
    <s v="User-centric 6thgeneration attitude"/>
    <n v="4100"/>
    <n v="3087"/>
    <n v="75.292682926829272"/>
    <x v="3"/>
    <n v="75"/>
    <n v="41.16"/>
    <x v="1"/>
    <s v="USD"/>
    <x v="299"/>
    <n v="1318309200"/>
    <b v="0"/>
    <b v="1"/>
    <x v="7"/>
    <x v="1"/>
    <x v="7"/>
  </r>
  <r>
    <n v="310"/>
    <x v="309"/>
    <s v="Switchable zero tolerance website"/>
    <n v="7800"/>
    <n v="1586"/>
    <n v="20.333333333333332"/>
    <x v="0"/>
    <n v="16"/>
    <n v="99.125"/>
    <x v="1"/>
    <s v="USD"/>
    <x v="300"/>
    <n v="1272171600"/>
    <b v="0"/>
    <b v="0"/>
    <x v="11"/>
    <x v="6"/>
    <x v="11"/>
  </r>
  <r>
    <n v="311"/>
    <x v="310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x v="3"/>
    <x v="3"/>
    <x v="3"/>
  </r>
  <r>
    <n v="312"/>
    <x v="311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x v="3"/>
    <x v="3"/>
    <x v="3"/>
  </r>
  <r>
    <n v="313"/>
    <x v="312"/>
    <s v="Secured maximized policy"/>
    <n v="2200"/>
    <n v="8697"/>
    <n v="395.31818181818181"/>
    <x v="1"/>
    <n v="223"/>
    <n v="39"/>
    <x v="1"/>
    <s v="USD"/>
    <x v="301"/>
    <n v="1330495200"/>
    <b v="0"/>
    <b v="0"/>
    <x v="1"/>
    <x v="1"/>
    <x v="1"/>
  </r>
  <r>
    <n v="314"/>
    <x v="313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x v="4"/>
    <x v="4"/>
    <x v="4"/>
  </r>
  <r>
    <n v="315"/>
    <x v="314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x v="3"/>
    <x v="3"/>
    <x v="3"/>
  </r>
  <r>
    <n v="316"/>
    <x v="315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x v="0"/>
    <x v="0"/>
    <x v="0"/>
  </r>
  <r>
    <n v="317"/>
    <x v="316"/>
    <s v="Cross-group coherent hierarchy"/>
    <n v="6600"/>
    <n v="1269"/>
    <n v="19.227272727272727"/>
    <x v="0"/>
    <n v="30"/>
    <n v="42.3"/>
    <x v="1"/>
    <s v="USD"/>
    <x v="304"/>
    <n v="1495861200"/>
    <b v="0"/>
    <b v="0"/>
    <x v="3"/>
    <x v="3"/>
    <x v="3"/>
  </r>
  <r>
    <n v="318"/>
    <x v="317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x v="1"/>
    <x v="1"/>
    <x v="1"/>
  </r>
  <r>
    <n v="319"/>
    <x v="318"/>
    <s v="Advanced empowering matrix"/>
    <n v="8400"/>
    <n v="3251"/>
    <n v="38.702380952380956"/>
    <x v="3"/>
    <n v="64"/>
    <n v="50.796875"/>
    <x v="1"/>
    <s v="USD"/>
    <x v="306"/>
    <n v="1283662800"/>
    <b v="0"/>
    <b v="0"/>
    <x v="2"/>
    <x v="2"/>
    <x v="2"/>
  </r>
  <r>
    <n v="320"/>
    <x v="319"/>
    <s v="Phased holistic implementation"/>
    <n v="84400"/>
    <n v="8092"/>
    <n v="9.5876777251184837"/>
    <x v="0"/>
    <n v="80"/>
    <n v="101.15"/>
    <x v="1"/>
    <s v="USD"/>
    <x v="307"/>
    <n v="1305781200"/>
    <b v="0"/>
    <b v="0"/>
    <x v="13"/>
    <x v="5"/>
    <x v="13"/>
  </r>
  <r>
    <n v="321"/>
    <x v="320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x v="12"/>
    <x v="4"/>
    <x v="12"/>
  </r>
  <r>
    <n v="322"/>
    <x v="321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x v="3"/>
    <x v="3"/>
    <x v="3"/>
  </r>
  <r>
    <n v="323"/>
    <x v="322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x v="4"/>
    <x v="4"/>
    <x v="4"/>
  </r>
  <r>
    <n v="324"/>
    <x v="323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x v="3"/>
    <x v="3"/>
    <x v="3"/>
  </r>
  <r>
    <n v="325"/>
    <x v="324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x v="3"/>
    <x v="3"/>
    <x v="3"/>
  </r>
  <r>
    <n v="326"/>
    <x v="325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x v="10"/>
    <x v="4"/>
    <x v="10"/>
  </r>
  <r>
    <n v="327"/>
    <x v="326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x v="3"/>
    <x v="3"/>
    <x v="3"/>
  </r>
  <r>
    <n v="328"/>
    <x v="327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x v="1"/>
    <x v="1"/>
    <x v="1"/>
  </r>
  <r>
    <n v="329"/>
    <x v="328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x v="11"/>
    <x v="6"/>
    <x v="11"/>
  </r>
  <r>
    <n v="330"/>
    <x v="329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x v="4"/>
    <x v="4"/>
    <x v="4"/>
  </r>
  <r>
    <n v="331"/>
    <x v="330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x v="0"/>
    <x v="0"/>
    <x v="0"/>
  </r>
  <r>
    <n v="332"/>
    <x v="331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x v="8"/>
    <x v="2"/>
    <x v="8"/>
  </r>
  <r>
    <n v="333"/>
    <x v="332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x v="3"/>
    <x v="3"/>
    <x v="3"/>
  </r>
  <r>
    <n v="334"/>
    <x v="333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x v="1"/>
    <x v="1"/>
    <x v="1"/>
  </r>
  <r>
    <n v="335"/>
    <x v="334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x v="1"/>
    <x v="1"/>
    <x v="1"/>
  </r>
  <r>
    <n v="336"/>
    <x v="335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x v="1"/>
    <x v="1"/>
    <x v="1"/>
  </r>
  <r>
    <n v="337"/>
    <x v="336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x v="3"/>
    <x v="3"/>
    <x v="3"/>
  </r>
  <r>
    <n v="338"/>
    <x v="337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x v="3"/>
    <x v="3"/>
    <x v="3"/>
  </r>
  <r>
    <n v="339"/>
    <x v="338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x v="3"/>
    <x v="3"/>
    <x v="3"/>
  </r>
  <r>
    <n v="340"/>
    <x v="339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x v="14"/>
    <x v="7"/>
    <x v="14"/>
  </r>
  <r>
    <n v="341"/>
    <x v="340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x v="7"/>
    <x v="1"/>
    <x v="7"/>
  </r>
  <r>
    <n v="342"/>
    <x v="341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x v="3"/>
    <x v="3"/>
    <x v="3"/>
  </r>
  <r>
    <n v="343"/>
    <x v="342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x v="3"/>
    <x v="3"/>
    <x v="3"/>
  </r>
  <r>
    <n v="344"/>
    <x v="343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x v="11"/>
    <x v="6"/>
    <x v="11"/>
  </r>
  <r>
    <n v="345"/>
    <x v="344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x v="6"/>
    <x v="4"/>
    <x v="6"/>
  </r>
  <r>
    <n v="346"/>
    <x v="345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x v="7"/>
    <x v="1"/>
    <x v="7"/>
  </r>
  <r>
    <n v="347"/>
    <x v="346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x v="2"/>
    <x v="2"/>
    <x v="2"/>
  </r>
  <r>
    <n v="348"/>
    <x v="347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x v="0"/>
    <x v="0"/>
    <x v="0"/>
  </r>
  <r>
    <n v="349"/>
    <x v="348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x v="3"/>
    <x v="3"/>
    <x v="3"/>
  </r>
  <r>
    <n v="350"/>
    <x v="349"/>
    <s v="Pre-emptive neutral capacity"/>
    <n v="100"/>
    <n v="5"/>
    <n v="5"/>
    <x v="0"/>
    <n v="1"/>
    <n v="5"/>
    <x v="1"/>
    <s v="USD"/>
    <x v="334"/>
    <n v="1433653200"/>
    <b v="0"/>
    <b v="1"/>
    <x v="17"/>
    <x v="1"/>
    <x v="17"/>
  </r>
  <r>
    <n v="351"/>
    <x v="350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x v="1"/>
    <x v="1"/>
    <x v="1"/>
  </r>
  <r>
    <n v="352"/>
    <x v="351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x v="3"/>
    <x v="3"/>
    <x v="3"/>
  </r>
  <r>
    <n v="353"/>
    <x v="352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x v="3"/>
    <x v="3"/>
    <x v="3"/>
  </r>
  <r>
    <n v="354"/>
    <x v="353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x v="4"/>
    <x v="4"/>
    <x v="4"/>
  </r>
  <r>
    <n v="355"/>
    <x v="354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x v="8"/>
    <x v="2"/>
    <x v="8"/>
  </r>
  <r>
    <n v="356"/>
    <x v="355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x v="3"/>
    <x v="3"/>
    <x v="3"/>
  </r>
  <r>
    <n v="357"/>
    <x v="356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x v="11"/>
    <x v="6"/>
    <x v="11"/>
  </r>
  <r>
    <n v="358"/>
    <x v="357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x v="14"/>
    <x v="7"/>
    <x v="14"/>
  </r>
  <r>
    <n v="359"/>
    <x v="358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x v="10"/>
    <x v="4"/>
    <x v="10"/>
  </r>
  <r>
    <n v="360"/>
    <x v="359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x v="3"/>
    <x v="3"/>
    <x v="3"/>
  </r>
  <r>
    <n v="361"/>
    <x v="360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x v="3"/>
    <x v="3"/>
    <x v="3"/>
  </r>
  <r>
    <n v="362"/>
    <x v="361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x v="1"/>
    <x v="1"/>
    <x v="1"/>
  </r>
  <r>
    <n v="363"/>
    <x v="362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x v="1"/>
    <x v="1"/>
    <x v="1"/>
  </r>
  <r>
    <n v="364"/>
    <x v="363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x v="7"/>
    <x v="1"/>
    <x v="7"/>
  </r>
  <r>
    <n v="365"/>
    <x v="364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x v="3"/>
    <x v="3"/>
    <x v="3"/>
  </r>
  <r>
    <n v="366"/>
    <x v="365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x v="3"/>
    <x v="3"/>
    <x v="3"/>
  </r>
  <r>
    <n v="367"/>
    <x v="366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x v="3"/>
    <x v="3"/>
    <x v="3"/>
  </r>
  <r>
    <n v="368"/>
    <x v="367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x v="4"/>
    <x v="4"/>
    <x v="4"/>
  </r>
  <r>
    <n v="369"/>
    <x v="368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x v="19"/>
    <x v="4"/>
    <x v="19"/>
  </r>
  <r>
    <n v="370"/>
    <x v="369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x v="3"/>
    <x v="3"/>
    <x v="3"/>
  </r>
  <r>
    <n v="371"/>
    <x v="370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x v="3"/>
    <x v="3"/>
    <x v="3"/>
  </r>
  <r>
    <n v="372"/>
    <x v="371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x v="4"/>
    <x v="4"/>
    <x v="4"/>
  </r>
  <r>
    <n v="373"/>
    <x v="372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x v="3"/>
    <x v="3"/>
    <x v="3"/>
  </r>
  <r>
    <n v="374"/>
    <x v="373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x v="4"/>
    <x v="4"/>
    <x v="4"/>
  </r>
  <r>
    <n v="375"/>
    <x v="374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x v="7"/>
    <x v="1"/>
    <x v="7"/>
  </r>
  <r>
    <n v="376"/>
    <x v="375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x v="1"/>
    <x v="1"/>
    <x v="1"/>
  </r>
  <r>
    <n v="377"/>
    <x v="376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x v="3"/>
    <x v="3"/>
    <x v="3"/>
  </r>
  <r>
    <n v="378"/>
    <x v="377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x v="4"/>
    <x v="4"/>
    <x v="4"/>
  </r>
  <r>
    <n v="379"/>
    <x v="378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x v="3"/>
    <x v="3"/>
    <x v="3"/>
  </r>
  <r>
    <n v="380"/>
    <x v="379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x v="3"/>
    <x v="3"/>
    <x v="3"/>
  </r>
  <r>
    <n v="381"/>
    <x v="380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x v="3"/>
    <x v="3"/>
    <x v="3"/>
  </r>
  <r>
    <n v="382"/>
    <x v="381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x v="14"/>
    <x v="7"/>
    <x v="14"/>
  </r>
  <r>
    <n v="383"/>
    <x v="382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x v="0"/>
    <x v="0"/>
    <x v="0"/>
  </r>
  <r>
    <n v="384"/>
    <x v="383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x v="4"/>
    <x v="4"/>
    <x v="4"/>
  </r>
  <r>
    <n v="385"/>
    <x v="384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x v="9"/>
    <x v="5"/>
    <x v="9"/>
  </r>
  <r>
    <n v="386"/>
    <x v="385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x v="3"/>
    <x v="3"/>
    <x v="3"/>
  </r>
  <r>
    <n v="387"/>
    <x v="386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x v="8"/>
    <x v="2"/>
    <x v="8"/>
  </r>
  <r>
    <n v="388"/>
    <x v="387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x v="7"/>
    <x v="1"/>
    <x v="7"/>
  </r>
  <r>
    <n v="389"/>
    <x v="388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x v="3"/>
    <x v="3"/>
    <x v="3"/>
  </r>
  <r>
    <n v="390"/>
    <x v="389"/>
    <s v="Digitized eco-centric core"/>
    <n v="2400"/>
    <n v="4477"/>
    <n v="186.54166666666669"/>
    <x v="1"/>
    <n v="50"/>
    <n v="89.54"/>
    <x v="1"/>
    <s v="USD"/>
    <x v="371"/>
    <n v="1380344400"/>
    <b v="0"/>
    <b v="0"/>
    <x v="14"/>
    <x v="7"/>
    <x v="14"/>
  </r>
  <r>
    <n v="391"/>
    <x v="390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x v="9"/>
    <x v="5"/>
    <x v="9"/>
  </r>
  <r>
    <n v="392"/>
    <x v="391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x v="8"/>
    <x v="2"/>
    <x v="8"/>
  </r>
  <r>
    <n v="393"/>
    <x v="392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x v="17"/>
    <x v="1"/>
    <x v="17"/>
  </r>
  <r>
    <n v="394"/>
    <x v="393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x v="4"/>
    <x v="4"/>
    <x v="4"/>
  </r>
  <r>
    <n v="395"/>
    <x v="122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x v="3"/>
    <x v="3"/>
    <x v="3"/>
  </r>
  <r>
    <n v="396"/>
    <x v="394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x v="6"/>
    <x v="4"/>
    <x v="6"/>
  </r>
  <r>
    <n v="397"/>
    <x v="395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x v="1"/>
    <x v="1"/>
    <x v="1"/>
  </r>
  <r>
    <n v="398"/>
    <x v="396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x v="10"/>
    <x v="4"/>
    <x v="10"/>
  </r>
  <r>
    <n v="399"/>
    <x v="397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x v="7"/>
    <x v="1"/>
    <x v="7"/>
  </r>
  <r>
    <n v="400"/>
    <x v="398"/>
    <s v="Ergonomic eco-centric open architecture"/>
    <n v="100"/>
    <n v="2"/>
    <n v="2"/>
    <x v="0"/>
    <n v="1"/>
    <n v="2"/>
    <x v="1"/>
    <s v="USD"/>
    <x v="380"/>
    <n v="1378530000"/>
    <b v="0"/>
    <b v="1"/>
    <x v="14"/>
    <x v="7"/>
    <x v="14"/>
  </r>
  <r>
    <n v="401"/>
    <x v="399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x v="3"/>
    <x v="3"/>
    <x v="3"/>
  </r>
  <r>
    <n v="402"/>
    <x v="400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x v="12"/>
    <x v="4"/>
    <x v="12"/>
  </r>
  <r>
    <n v="403"/>
    <x v="401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x v="3"/>
    <x v="3"/>
    <x v="3"/>
  </r>
  <r>
    <n v="404"/>
    <x v="402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x v="3"/>
    <x v="3"/>
    <x v="3"/>
  </r>
  <r>
    <n v="405"/>
    <x v="403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x v="3"/>
    <x v="3"/>
    <x v="3"/>
  </r>
  <r>
    <n v="406"/>
    <x v="404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x v="4"/>
    <x v="4"/>
    <x v="4"/>
  </r>
  <r>
    <n v="407"/>
    <x v="405"/>
    <s v="Organized bandwidth-monitored core"/>
    <n v="3400"/>
    <n v="12100"/>
    <n v="355.88235294117646"/>
    <x v="1"/>
    <n v="484"/>
    <n v="25"/>
    <x v="3"/>
    <s v="DKK"/>
    <x v="386"/>
    <n v="1571547600"/>
    <b v="0"/>
    <b v="0"/>
    <x v="3"/>
    <x v="3"/>
    <x v="3"/>
  </r>
  <r>
    <n v="408"/>
    <x v="406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x v="4"/>
    <x v="4"/>
    <x v="4"/>
  </r>
  <r>
    <n v="409"/>
    <x v="97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x v="1"/>
    <x v="1"/>
    <x v="1"/>
  </r>
  <r>
    <n v="410"/>
    <x v="407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x v="20"/>
    <x v="6"/>
    <x v="20"/>
  </r>
  <r>
    <n v="411"/>
    <x v="408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x v="3"/>
    <x v="3"/>
    <x v="3"/>
  </r>
  <r>
    <n v="412"/>
    <x v="409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x v="13"/>
    <x v="5"/>
    <x v="13"/>
  </r>
  <r>
    <n v="413"/>
    <x v="410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x v="10"/>
    <x v="4"/>
    <x v="10"/>
  </r>
  <r>
    <n v="414"/>
    <x v="411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x v="0"/>
    <x v="0"/>
    <x v="0"/>
  </r>
  <r>
    <n v="415"/>
    <x v="412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x v="3"/>
    <x v="3"/>
    <x v="3"/>
  </r>
  <r>
    <n v="416"/>
    <x v="413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x v="4"/>
    <x v="4"/>
    <x v="4"/>
  </r>
  <r>
    <n v="417"/>
    <x v="414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x v="3"/>
    <x v="3"/>
    <x v="3"/>
  </r>
  <r>
    <n v="418"/>
    <x v="32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x v="4"/>
    <x v="4"/>
    <x v="4"/>
  </r>
  <r>
    <n v="419"/>
    <x v="415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x v="2"/>
    <x v="2"/>
    <x v="2"/>
  </r>
  <r>
    <n v="420"/>
    <x v="416"/>
    <s v="Cross-platform interactive synergy"/>
    <n v="5000"/>
    <n v="6423"/>
    <n v="128.46"/>
    <x v="1"/>
    <n v="94"/>
    <n v="68.329787234042556"/>
    <x v="1"/>
    <s v="USD"/>
    <x v="398"/>
    <n v="1499576400"/>
    <b v="0"/>
    <b v="0"/>
    <x v="3"/>
    <x v="3"/>
    <x v="3"/>
  </r>
  <r>
    <n v="421"/>
    <x v="417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x v="8"/>
    <x v="2"/>
    <x v="8"/>
  </r>
  <r>
    <n v="422"/>
    <x v="418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x v="3"/>
    <x v="3"/>
    <x v="3"/>
  </r>
  <r>
    <n v="423"/>
    <x v="419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x v="0"/>
    <x v="0"/>
    <x v="0"/>
  </r>
  <r>
    <n v="424"/>
    <x v="420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x v="7"/>
    <x v="1"/>
    <x v="7"/>
  </r>
  <r>
    <n v="425"/>
    <x v="421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x v="14"/>
    <x v="7"/>
    <x v="14"/>
  </r>
  <r>
    <n v="426"/>
    <x v="422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x v="3"/>
    <x v="3"/>
    <x v="3"/>
  </r>
  <r>
    <n v="427"/>
    <x v="423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x v="3"/>
    <x v="3"/>
    <x v="3"/>
  </r>
  <r>
    <n v="428"/>
    <x v="424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x v="10"/>
    <x v="4"/>
    <x v="10"/>
  </r>
  <r>
    <n v="429"/>
    <x v="425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x v="14"/>
    <x v="7"/>
    <x v="14"/>
  </r>
  <r>
    <n v="430"/>
    <x v="426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x v="3"/>
    <x v="3"/>
    <x v="3"/>
  </r>
  <r>
    <n v="431"/>
    <x v="427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x v="3"/>
    <x v="3"/>
    <x v="3"/>
  </r>
  <r>
    <n v="432"/>
    <x v="428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x v="3"/>
    <x v="3"/>
    <x v="3"/>
  </r>
  <r>
    <n v="433"/>
    <x v="429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x v="4"/>
    <x v="4"/>
    <x v="4"/>
  </r>
  <r>
    <n v="434"/>
    <x v="430"/>
    <s v="Cloned transitional hierarchy"/>
    <n v="5400"/>
    <n v="903"/>
    <n v="16.722222222222221"/>
    <x v="3"/>
    <n v="10"/>
    <n v="90.3"/>
    <x v="0"/>
    <s v="CAD"/>
    <x v="411"/>
    <n v="1481781600"/>
    <b v="1"/>
    <b v="0"/>
    <x v="3"/>
    <x v="3"/>
    <x v="3"/>
  </r>
  <r>
    <n v="435"/>
    <x v="431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x v="3"/>
    <x v="3"/>
    <x v="3"/>
  </r>
  <r>
    <n v="436"/>
    <x v="432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x v="17"/>
    <x v="1"/>
    <x v="17"/>
  </r>
  <r>
    <n v="437"/>
    <x v="433"/>
    <s v="Centralized regional interface"/>
    <n v="8100"/>
    <n v="9969"/>
    <n v="123.07407407407408"/>
    <x v="1"/>
    <n v="192"/>
    <n v="51.921875"/>
    <x v="1"/>
    <s v="USD"/>
    <x v="414"/>
    <n v="1442379600"/>
    <b v="0"/>
    <b v="1"/>
    <x v="10"/>
    <x v="4"/>
    <x v="10"/>
  </r>
  <r>
    <n v="438"/>
    <x v="434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x v="3"/>
    <x v="3"/>
    <x v="3"/>
  </r>
  <r>
    <n v="439"/>
    <x v="435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x v="22"/>
    <x v="4"/>
    <x v="22"/>
  </r>
  <r>
    <n v="440"/>
    <x v="436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x v="19"/>
    <x v="4"/>
    <x v="19"/>
  </r>
  <r>
    <n v="441"/>
    <x v="437"/>
    <s v="Automated optimal function"/>
    <n v="7000"/>
    <n v="1744"/>
    <n v="24.914285714285715"/>
    <x v="0"/>
    <n v="32"/>
    <n v="54.5"/>
    <x v="1"/>
    <s v="USD"/>
    <x v="418"/>
    <n v="1337835600"/>
    <b v="0"/>
    <b v="0"/>
    <x v="8"/>
    <x v="2"/>
    <x v="8"/>
  </r>
  <r>
    <n v="442"/>
    <x v="438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x v="3"/>
    <x v="3"/>
    <x v="3"/>
  </r>
  <r>
    <n v="443"/>
    <x v="439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x v="3"/>
    <x v="3"/>
    <x v="3"/>
  </r>
  <r>
    <n v="444"/>
    <x v="347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x v="7"/>
    <x v="1"/>
    <x v="7"/>
  </r>
  <r>
    <n v="445"/>
    <x v="440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x v="3"/>
    <x v="3"/>
    <x v="3"/>
  </r>
  <r>
    <n v="446"/>
    <x v="441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x v="8"/>
    <x v="2"/>
    <x v="8"/>
  </r>
  <r>
    <n v="447"/>
    <x v="442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x v="19"/>
    <x v="4"/>
    <x v="19"/>
  </r>
  <r>
    <n v="448"/>
    <x v="443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x v="11"/>
    <x v="6"/>
    <x v="11"/>
  </r>
  <r>
    <n v="449"/>
    <x v="444"/>
    <s v="Public-key coherent ability"/>
    <n v="900"/>
    <n v="8703"/>
    <n v="967"/>
    <x v="1"/>
    <n v="86"/>
    <n v="101.19767441860465"/>
    <x v="3"/>
    <s v="DKK"/>
    <x v="426"/>
    <n v="1553317200"/>
    <b v="0"/>
    <b v="0"/>
    <x v="11"/>
    <x v="6"/>
    <x v="11"/>
  </r>
  <r>
    <n v="450"/>
    <x v="445"/>
    <s v="Up-sized composite success"/>
    <n v="100"/>
    <n v="4"/>
    <n v="4"/>
    <x v="0"/>
    <n v="1"/>
    <n v="4"/>
    <x v="0"/>
    <s v="CAD"/>
    <x v="427"/>
    <n v="1542088800"/>
    <b v="0"/>
    <b v="0"/>
    <x v="10"/>
    <x v="4"/>
    <x v="10"/>
  </r>
  <r>
    <n v="451"/>
    <x v="446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x v="1"/>
    <x v="1"/>
    <x v="1"/>
  </r>
  <r>
    <n v="452"/>
    <x v="447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x v="6"/>
    <x v="4"/>
    <x v="6"/>
  </r>
  <r>
    <n v="453"/>
    <x v="448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x v="22"/>
    <x v="4"/>
    <x v="22"/>
  </r>
  <r>
    <n v="454"/>
    <x v="449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x v="6"/>
    <x v="4"/>
    <x v="6"/>
  </r>
  <r>
    <n v="455"/>
    <x v="450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x v="3"/>
    <x v="3"/>
    <x v="3"/>
  </r>
  <r>
    <n v="456"/>
    <x v="451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x v="7"/>
    <x v="1"/>
    <x v="7"/>
  </r>
  <r>
    <n v="457"/>
    <x v="452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x v="3"/>
    <x v="3"/>
    <x v="3"/>
  </r>
  <r>
    <n v="458"/>
    <x v="453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x v="3"/>
    <x v="3"/>
    <x v="3"/>
  </r>
  <r>
    <n v="459"/>
    <x v="454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x v="4"/>
    <x v="4"/>
    <x v="4"/>
  </r>
  <r>
    <n v="460"/>
    <x v="455"/>
    <s v="Business-focused static ability"/>
    <n v="2400"/>
    <n v="4119"/>
    <n v="171.625"/>
    <x v="1"/>
    <n v="50"/>
    <n v="82.38"/>
    <x v="1"/>
    <s v="USD"/>
    <x v="8"/>
    <n v="1281589200"/>
    <b v="0"/>
    <b v="0"/>
    <x v="3"/>
    <x v="3"/>
    <x v="3"/>
  </r>
  <r>
    <n v="461"/>
    <x v="456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x v="6"/>
    <x v="4"/>
    <x v="6"/>
  </r>
  <r>
    <n v="462"/>
    <x v="457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x v="20"/>
    <x v="6"/>
    <x v="20"/>
  </r>
  <r>
    <n v="463"/>
    <x v="458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x v="10"/>
    <x v="4"/>
    <x v="10"/>
  </r>
  <r>
    <n v="464"/>
    <x v="459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x v="3"/>
    <x v="3"/>
    <x v="3"/>
  </r>
  <r>
    <n v="465"/>
    <x v="460"/>
    <s v="Up-sized responsive protocol"/>
    <n v="4700"/>
    <n v="8829"/>
    <n v="187.85106382978722"/>
    <x v="1"/>
    <n v="80"/>
    <n v="110.3625"/>
    <x v="1"/>
    <s v="USD"/>
    <x v="439"/>
    <n v="1517810400"/>
    <b v="0"/>
    <b v="0"/>
    <x v="18"/>
    <x v="5"/>
    <x v="18"/>
  </r>
  <r>
    <n v="466"/>
    <x v="461"/>
    <s v="Pre-emptive transitional frame"/>
    <n v="1200"/>
    <n v="3984"/>
    <n v="332"/>
    <x v="1"/>
    <n v="42"/>
    <n v="94.857142857142861"/>
    <x v="1"/>
    <s v="USD"/>
    <x v="440"/>
    <n v="1370581200"/>
    <b v="0"/>
    <b v="1"/>
    <x v="8"/>
    <x v="2"/>
    <x v="8"/>
  </r>
  <r>
    <n v="467"/>
    <x v="462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x v="2"/>
    <x v="2"/>
    <x v="2"/>
  </r>
  <r>
    <n v="468"/>
    <x v="463"/>
    <s v="Streamlined neutral analyzer"/>
    <n v="4000"/>
    <n v="1620"/>
    <n v="40.5"/>
    <x v="0"/>
    <n v="16"/>
    <n v="101.25"/>
    <x v="1"/>
    <s v="USD"/>
    <x v="442"/>
    <n v="1556600400"/>
    <b v="0"/>
    <b v="0"/>
    <x v="3"/>
    <x v="3"/>
    <x v="3"/>
  </r>
  <r>
    <n v="469"/>
    <x v="464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x v="6"/>
    <x v="4"/>
    <x v="6"/>
  </r>
  <r>
    <n v="470"/>
    <x v="465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x v="8"/>
    <x v="2"/>
    <x v="8"/>
  </r>
  <r>
    <n v="471"/>
    <x v="197"/>
    <s v="Configurable static help-desk"/>
    <n v="3100"/>
    <n v="9889"/>
    <n v="319"/>
    <x v="1"/>
    <n v="194"/>
    <n v="50.97422680412371"/>
    <x v="4"/>
    <s v="GBP"/>
    <x v="444"/>
    <n v="1335934800"/>
    <b v="0"/>
    <b v="1"/>
    <x v="0"/>
    <x v="0"/>
    <x v="0"/>
  </r>
  <r>
    <n v="472"/>
    <x v="466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x v="1"/>
    <x v="1"/>
    <x v="1"/>
  </r>
  <r>
    <n v="473"/>
    <x v="467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x v="5"/>
    <x v="1"/>
    <x v="5"/>
  </r>
  <r>
    <n v="474"/>
    <x v="468"/>
    <s v="Enhanced neutral ability"/>
    <n v="4000"/>
    <n v="14606"/>
    <n v="365.15"/>
    <x v="1"/>
    <n v="142"/>
    <n v="102.85915492957747"/>
    <x v="1"/>
    <s v="USD"/>
    <x v="447"/>
    <n v="1418796000"/>
    <b v="0"/>
    <b v="0"/>
    <x v="19"/>
    <x v="4"/>
    <x v="19"/>
  </r>
  <r>
    <n v="475"/>
    <x v="469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x v="18"/>
    <x v="5"/>
    <x v="18"/>
  </r>
  <r>
    <n v="476"/>
    <x v="470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x v="13"/>
    <x v="5"/>
    <x v="13"/>
  </r>
  <r>
    <n v="477"/>
    <x v="471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x v="22"/>
    <x v="4"/>
    <x v="22"/>
  </r>
  <r>
    <n v="478"/>
    <x v="472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x v="8"/>
    <x v="2"/>
    <x v="8"/>
  </r>
  <r>
    <n v="479"/>
    <x v="473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x v="0"/>
    <x v="0"/>
    <x v="0"/>
  </r>
  <r>
    <n v="480"/>
    <x v="474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x v="14"/>
    <x v="7"/>
    <x v="14"/>
  </r>
  <r>
    <n v="481"/>
    <x v="475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x v="3"/>
    <x v="3"/>
    <x v="3"/>
  </r>
  <r>
    <n v="482"/>
    <x v="476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x v="13"/>
    <x v="5"/>
    <x v="13"/>
  </r>
  <r>
    <n v="483"/>
    <x v="477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x v="3"/>
    <x v="3"/>
    <x v="3"/>
  </r>
  <r>
    <n v="484"/>
    <x v="478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x v="0"/>
    <x v="0"/>
    <x v="0"/>
  </r>
  <r>
    <n v="485"/>
    <x v="479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x v="3"/>
    <x v="3"/>
    <x v="3"/>
  </r>
  <r>
    <n v="486"/>
    <x v="480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x v="18"/>
    <x v="5"/>
    <x v="18"/>
  </r>
  <r>
    <n v="487"/>
    <x v="481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x v="3"/>
    <x v="3"/>
    <x v="3"/>
  </r>
  <r>
    <n v="488"/>
    <x v="482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x v="3"/>
    <x v="3"/>
    <x v="3"/>
  </r>
  <r>
    <n v="489"/>
    <x v="483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x v="8"/>
    <x v="2"/>
    <x v="8"/>
  </r>
  <r>
    <n v="490"/>
    <x v="484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x v="23"/>
    <x v="8"/>
    <x v="23"/>
  </r>
  <r>
    <n v="491"/>
    <x v="485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x v="0"/>
    <x v="0"/>
    <x v="0"/>
  </r>
  <r>
    <n v="492"/>
    <x v="486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x v="12"/>
    <x v="4"/>
    <x v="12"/>
  </r>
  <r>
    <n v="493"/>
    <x v="487"/>
    <s v="Seamless background framework"/>
    <n v="900"/>
    <n v="6514"/>
    <n v="723.77777777777771"/>
    <x v="1"/>
    <n v="64"/>
    <n v="101.78125"/>
    <x v="1"/>
    <s v="USD"/>
    <x v="465"/>
    <n v="1562907600"/>
    <b v="0"/>
    <b v="0"/>
    <x v="14"/>
    <x v="7"/>
    <x v="14"/>
  </r>
  <r>
    <n v="494"/>
    <x v="488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x v="8"/>
    <x v="2"/>
    <x v="8"/>
  </r>
  <r>
    <n v="495"/>
    <x v="489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x v="3"/>
    <x v="3"/>
    <x v="3"/>
  </r>
  <r>
    <n v="496"/>
    <x v="490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x v="10"/>
    <x v="4"/>
    <x v="10"/>
  </r>
  <r>
    <n v="497"/>
    <x v="491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x v="8"/>
    <x v="2"/>
    <x v="8"/>
  </r>
  <r>
    <n v="498"/>
    <x v="492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x v="2"/>
    <x v="2"/>
    <x v="2"/>
  </r>
  <r>
    <n v="499"/>
    <x v="493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x v="4"/>
    <x v="4"/>
    <x v="4"/>
  </r>
  <r>
    <n v="500"/>
    <x v="494"/>
    <s v="Team-oriented clear-thinking matrix"/>
    <n v="100"/>
    <n v="0"/>
    <n v="0"/>
    <x v="0"/>
    <n v="0"/>
    <n v="0"/>
    <x v="1"/>
    <s v="USD"/>
    <x v="472"/>
    <n v="1369803600"/>
    <b v="0"/>
    <b v="1"/>
    <x v="3"/>
    <x v="3"/>
    <x v="3"/>
  </r>
  <r>
    <n v="501"/>
    <x v="495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x v="4"/>
    <x v="4"/>
    <x v="4"/>
  </r>
  <r>
    <n v="502"/>
    <x v="212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x v="11"/>
    <x v="6"/>
    <x v="11"/>
  </r>
  <r>
    <n v="503"/>
    <x v="496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x v="6"/>
    <x v="4"/>
    <x v="6"/>
  </r>
  <r>
    <n v="504"/>
    <x v="497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x v="1"/>
    <x v="1"/>
    <x v="1"/>
  </r>
  <r>
    <n v="505"/>
    <x v="498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x v="15"/>
    <x v="5"/>
    <x v="15"/>
  </r>
  <r>
    <n v="506"/>
    <x v="499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x v="3"/>
    <x v="3"/>
    <x v="3"/>
  </r>
  <r>
    <n v="507"/>
    <x v="500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x v="2"/>
    <x v="2"/>
    <x v="2"/>
  </r>
  <r>
    <n v="508"/>
    <x v="501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x v="3"/>
    <x v="3"/>
    <x v="3"/>
  </r>
  <r>
    <n v="509"/>
    <x v="173"/>
    <s v="Robust zero-defect project"/>
    <n v="168500"/>
    <n v="119510"/>
    <n v="70.925816023738875"/>
    <x v="0"/>
    <n v="1258"/>
    <n v="95"/>
    <x v="1"/>
    <s v="USD"/>
    <x v="477"/>
    <n v="1337058000"/>
    <b v="0"/>
    <b v="0"/>
    <x v="3"/>
    <x v="3"/>
    <x v="3"/>
  </r>
  <r>
    <n v="510"/>
    <x v="502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x v="6"/>
    <x v="4"/>
    <x v="6"/>
  </r>
  <r>
    <n v="511"/>
    <x v="503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x v="3"/>
    <x v="3"/>
    <x v="3"/>
  </r>
  <r>
    <n v="512"/>
    <x v="504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x v="11"/>
    <x v="6"/>
    <x v="11"/>
  </r>
  <r>
    <n v="513"/>
    <x v="505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x v="19"/>
    <x v="4"/>
    <x v="19"/>
  </r>
  <r>
    <n v="514"/>
    <x v="506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x v="1"/>
    <x v="1"/>
    <x v="1"/>
  </r>
  <r>
    <n v="515"/>
    <x v="507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x v="3"/>
    <x v="3"/>
    <x v="3"/>
  </r>
  <r>
    <n v="516"/>
    <x v="508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x v="9"/>
    <x v="5"/>
    <x v="9"/>
  </r>
  <r>
    <n v="517"/>
    <x v="509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x v="0"/>
    <x v="0"/>
    <x v="0"/>
  </r>
  <r>
    <n v="518"/>
    <x v="510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x v="10"/>
    <x v="4"/>
    <x v="10"/>
  </r>
  <r>
    <n v="519"/>
    <x v="511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x v="1"/>
    <x v="1"/>
    <x v="1"/>
  </r>
  <r>
    <n v="520"/>
    <x v="512"/>
    <s v="Organic radical collaboration"/>
    <n v="800"/>
    <n v="3406"/>
    <n v="425.75"/>
    <x v="1"/>
    <n v="32"/>
    <n v="106.4375"/>
    <x v="1"/>
    <s v="USD"/>
    <x v="485"/>
    <n v="1555909200"/>
    <b v="0"/>
    <b v="0"/>
    <x v="3"/>
    <x v="3"/>
    <x v="3"/>
  </r>
  <r>
    <n v="521"/>
    <x v="513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x v="6"/>
    <x v="4"/>
    <x v="6"/>
  </r>
  <r>
    <n v="522"/>
    <x v="514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x v="12"/>
    <x v="4"/>
    <x v="12"/>
  </r>
  <r>
    <n v="523"/>
    <x v="515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x v="12"/>
    <x v="4"/>
    <x v="12"/>
  </r>
  <r>
    <n v="524"/>
    <x v="516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x v="3"/>
    <x v="3"/>
    <x v="3"/>
  </r>
  <r>
    <n v="525"/>
    <x v="517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x v="8"/>
    <x v="2"/>
    <x v="8"/>
  </r>
  <r>
    <n v="526"/>
    <x v="518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x v="3"/>
    <x v="3"/>
    <x v="3"/>
  </r>
  <r>
    <n v="527"/>
    <x v="519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x v="10"/>
    <x v="4"/>
    <x v="10"/>
  </r>
  <r>
    <n v="528"/>
    <x v="520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x v="7"/>
    <x v="1"/>
    <x v="7"/>
  </r>
  <r>
    <n v="529"/>
    <x v="521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x v="11"/>
    <x v="6"/>
    <x v="11"/>
  </r>
  <r>
    <n v="530"/>
    <x v="522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x v="13"/>
    <x v="5"/>
    <x v="13"/>
  </r>
  <r>
    <n v="531"/>
    <x v="523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x v="11"/>
    <x v="6"/>
    <x v="11"/>
  </r>
  <r>
    <n v="532"/>
    <x v="524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x v="3"/>
    <x v="3"/>
    <x v="3"/>
  </r>
  <r>
    <n v="533"/>
    <x v="525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x v="7"/>
    <x v="1"/>
    <x v="7"/>
  </r>
  <r>
    <n v="534"/>
    <x v="526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x v="6"/>
    <x v="4"/>
    <x v="6"/>
  </r>
  <r>
    <n v="535"/>
    <x v="527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x v="3"/>
    <x v="3"/>
    <x v="3"/>
  </r>
  <r>
    <n v="536"/>
    <x v="528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x v="13"/>
    <x v="5"/>
    <x v="13"/>
  </r>
  <r>
    <n v="537"/>
    <x v="529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x v="4"/>
    <x v="4"/>
    <x v="4"/>
  </r>
  <r>
    <n v="538"/>
    <x v="530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x v="20"/>
    <x v="6"/>
    <x v="20"/>
  </r>
  <r>
    <n v="539"/>
    <x v="531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x v="0"/>
    <x v="0"/>
    <x v="0"/>
  </r>
  <r>
    <n v="540"/>
    <x v="532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x v="14"/>
    <x v="7"/>
    <x v="14"/>
  </r>
  <r>
    <n v="541"/>
    <x v="533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x v="20"/>
    <x v="6"/>
    <x v="20"/>
  </r>
  <r>
    <n v="542"/>
    <x v="534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x v="7"/>
    <x v="1"/>
    <x v="7"/>
  </r>
  <r>
    <n v="543"/>
    <x v="535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x v="11"/>
    <x v="6"/>
    <x v="11"/>
  </r>
  <r>
    <n v="544"/>
    <x v="536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x v="1"/>
    <x v="1"/>
    <x v="1"/>
  </r>
  <r>
    <n v="545"/>
    <x v="537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x v="3"/>
    <x v="3"/>
    <x v="3"/>
  </r>
  <r>
    <n v="546"/>
    <x v="538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x v="3"/>
    <x v="3"/>
    <x v="3"/>
  </r>
  <r>
    <n v="547"/>
    <x v="539"/>
    <s v="Focused solution-oriented matrix"/>
    <n v="1300"/>
    <n v="12597"/>
    <n v="969"/>
    <x v="1"/>
    <n v="156"/>
    <n v="80.75"/>
    <x v="1"/>
    <s v="USD"/>
    <x v="511"/>
    <n v="1423202400"/>
    <b v="0"/>
    <b v="0"/>
    <x v="6"/>
    <x v="4"/>
    <x v="6"/>
  </r>
  <r>
    <n v="548"/>
    <x v="540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x v="3"/>
    <x v="3"/>
    <x v="3"/>
  </r>
  <r>
    <n v="549"/>
    <x v="541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x v="8"/>
    <x v="2"/>
    <x v="8"/>
  </r>
  <r>
    <n v="550"/>
    <x v="542"/>
    <s v="De-engineered disintermediate encoding"/>
    <n v="100"/>
    <n v="4"/>
    <n v="4"/>
    <x v="3"/>
    <n v="1"/>
    <n v="4"/>
    <x v="5"/>
    <s v="CHF"/>
    <x v="514"/>
    <n v="1332306000"/>
    <b v="0"/>
    <b v="0"/>
    <x v="7"/>
    <x v="1"/>
    <x v="7"/>
  </r>
  <r>
    <n v="551"/>
    <x v="543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x v="2"/>
    <x v="2"/>
    <x v="2"/>
  </r>
  <r>
    <n v="552"/>
    <x v="544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x v="3"/>
    <x v="3"/>
    <x v="3"/>
  </r>
  <r>
    <n v="553"/>
    <x v="545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x v="1"/>
    <x v="1"/>
    <x v="1"/>
  </r>
  <r>
    <n v="554"/>
    <x v="546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x v="7"/>
    <x v="1"/>
    <x v="7"/>
  </r>
  <r>
    <n v="555"/>
    <x v="547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x v="1"/>
    <x v="1"/>
    <x v="1"/>
  </r>
  <r>
    <n v="556"/>
    <x v="195"/>
    <s v="Grass-roots 24/7 attitude"/>
    <n v="5200"/>
    <n v="12467"/>
    <n v="239.75"/>
    <x v="1"/>
    <n v="122"/>
    <n v="102.18852459016394"/>
    <x v="1"/>
    <s v="USD"/>
    <x v="520"/>
    <n v="1315890000"/>
    <b v="0"/>
    <b v="1"/>
    <x v="18"/>
    <x v="5"/>
    <x v="18"/>
  </r>
  <r>
    <n v="557"/>
    <x v="548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x v="22"/>
    <x v="4"/>
    <x v="22"/>
  </r>
  <r>
    <n v="558"/>
    <x v="549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x v="3"/>
    <x v="3"/>
    <x v="3"/>
  </r>
  <r>
    <n v="559"/>
    <x v="550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x v="3"/>
    <x v="3"/>
    <x v="3"/>
  </r>
  <r>
    <n v="560"/>
    <x v="551"/>
    <s v="Re-engineered radical policy"/>
    <n v="20000"/>
    <n v="158832"/>
    <n v="794.16"/>
    <x v="1"/>
    <n v="3177"/>
    <n v="49.994334277620396"/>
    <x v="1"/>
    <s v="USD"/>
    <x v="524"/>
    <n v="1325052000"/>
    <b v="0"/>
    <b v="0"/>
    <x v="10"/>
    <x v="4"/>
    <x v="10"/>
  </r>
  <r>
    <n v="561"/>
    <x v="552"/>
    <s v="Down-sized logistical adapter"/>
    <n v="3000"/>
    <n v="11091"/>
    <n v="369.7"/>
    <x v="1"/>
    <n v="198"/>
    <n v="56.015151515151516"/>
    <x v="5"/>
    <s v="CHF"/>
    <x v="525"/>
    <n v="1319000400"/>
    <b v="0"/>
    <b v="0"/>
    <x v="3"/>
    <x v="3"/>
    <x v="3"/>
  </r>
  <r>
    <n v="562"/>
    <x v="553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x v="1"/>
    <x v="1"/>
    <x v="1"/>
  </r>
  <r>
    <n v="563"/>
    <x v="554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x v="4"/>
    <x v="4"/>
    <x v="4"/>
  </r>
  <r>
    <n v="564"/>
    <x v="555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x v="3"/>
    <x v="3"/>
    <x v="3"/>
  </r>
  <r>
    <n v="565"/>
    <x v="556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x v="3"/>
    <x v="3"/>
    <x v="3"/>
  </r>
  <r>
    <n v="566"/>
    <x v="557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x v="5"/>
    <x v="1"/>
    <x v="5"/>
  </r>
  <r>
    <n v="567"/>
    <x v="558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x v="1"/>
    <x v="1"/>
    <x v="1"/>
  </r>
  <r>
    <n v="568"/>
    <x v="559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x v="3"/>
    <x v="3"/>
    <x v="3"/>
  </r>
  <r>
    <n v="569"/>
    <x v="560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x v="10"/>
    <x v="4"/>
    <x v="10"/>
  </r>
  <r>
    <n v="570"/>
    <x v="561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x v="1"/>
    <x v="1"/>
    <x v="1"/>
  </r>
  <r>
    <n v="571"/>
    <x v="562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x v="12"/>
    <x v="4"/>
    <x v="12"/>
  </r>
  <r>
    <n v="572"/>
    <x v="563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x v="1"/>
    <x v="1"/>
    <x v="1"/>
  </r>
  <r>
    <n v="573"/>
    <x v="564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x v="23"/>
    <x v="8"/>
    <x v="23"/>
  </r>
  <r>
    <n v="574"/>
    <x v="565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x v="0"/>
    <x v="0"/>
    <x v="0"/>
  </r>
  <r>
    <n v="575"/>
    <x v="566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x v="3"/>
    <x v="3"/>
    <x v="3"/>
  </r>
  <r>
    <n v="576"/>
    <x v="567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x v="3"/>
    <x v="3"/>
    <x v="3"/>
  </r>
  <r>
    <n v="577"/>
    <x v="568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x v="17"/>
    <x v="1"/>
    <x v="17"/>
  </r>
  <r>
    <n v="578"/>
    <x v="569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x v="22"/>
    <x v="4"/>
    <x v="22"/>
  </r>
  <r>
    <n v="579"/>
    <x v="570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x v="17"/>
    <x v="1"/>
    <x v="17"/>
  </r>
  <r>
    <n v="580"/>
    <x v="251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x v="3"/>
    <x v="3"/>
    <x v="3"/>
  </r>
  <r>
    <n v="581"/>
    <x v="571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x v="2"/>
    <x v="2"/>
    <x v="2"/>
  </r>
  <r>
    <n v="582"/>
    <x v="572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x v="11"/>
    <x v="6"/>
    <x v="11"/>
  </r>
  <r>
    <n v="583"/>
    <x v="573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x v="4"/>
    <x v="4"/>
    <x v="4"/>
  </r>
  <r>
    <n v="584"/>
    <x v="8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x v="2"/>
    <x v="2"/>
    <x v="2"/>
  </r>
  <r>
    <n v="585"/>
    <x v="574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x v="18"/>
    <x v="5"/>
    <x v="18"/>
  </r>
  <r>
    <n v="586"/>
    <x v="575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x v="1"/>
    <x v="1"/>
    <x v="1"/>
  </r>
  <r>
    <n v="587"/>
    <x v="576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x v="0"/>
    <x v="0"/>
    <x v="0"/>
  </r>
  <r>
    <n v="588"/>
    <x v="577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x v="3"/>
    <x v="3"/>
    <x v="3"/>
  </r>
  <r>
    <n v="589"/>
    <x v="578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x v="4"/>
    <x v="4"/>
    <x v="4"/>
  </r>
  <r>
    <n v="590"/>
    <x v="579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x v="15"/>
    <x v="5"/>
    <x v="15"/>
  </r>
  <r>
    <n v="591"/>
    <x v="580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x v="11"/>
    <x v="6"/>
    <x v="11"/>
  </r>
  <r>
    <n v="592"/>
    <x v="581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x v="3"/>
    <x v="3"/>
    <x v="3"/>
  </r>
  <r>
    <n v="593"/>
    <x v="582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x v="10"/>
    <x v="4"/>
    <x v="10"/>
  </r>
  <r>
    <n v="594"/>
    <x v="583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x v="3"/>
    <x v="3"/>
    <x v="3"/>
  </r>
  <r>
    <n v="595"/>
    <x v="584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x v="3"/>
    <x v="3"/>
    <x v="3"/>
  </r>
  <r>
    <n v="596"/>
    <x v="585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x v="6"/>
    <x v="4"/>
    <x v="6"/>
  </r>
  <r>
    <n v="597"/>
    <x v="586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x v="3"/>
    <x v="3"/>
    <x v="3"/>
  </r>
  <r>
    <n v="598"/>
    <x v="587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x v="1"/>
    <x v="1"/>
    <x v="1"/>
  </r>
  <r>
    <n v="599"/>
    <x v="588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x v="4"/>
    <x v="4"/>
    <x v="4"/>
  </r>
  <r>
    <n v="600"/>
    <x v="589"/>
    <s v="Cross-platform tertiary array"/>
    <n v="100"/>
    <n v="5"/>
    <n v="5"/>
    <x v="0"/>
    <n v="1"/>
    <n v="5"/>
    <x v="4"/>
    <s v="GBP"/>
    <x v="555"/>
    <n v="1376197200"/>
    <b v="0"/>
    <b v="0"/>
    <x v="0"/>
    <x v="0"/>
    <x v="0"/>
  </r>
  <r>
    <n v="601"/>
    <x v="590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x v="8"/>
    <x v="2"/>
    <x v="8"/>
  </r>
  <r>
    <n v="602"/>
    <x v="591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x v="3"/>
    <x v="3"/>
    <x v="3"/>
  </r>
  <r>
    <n v="603"/>
    <x v="592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x v="3"/>
    <x v="3"/>
    <x v="3"/>
  </r>
  <r>
    <n v="604"/>
    <x v="593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x v="3"/>
    <x v="3"/>
    <x v="3"/>
  </r>
  <r>
    <n v="605"/>
    <x v="594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x v="9"/>
    <x v="5"/>
    <x v="9"/>
  </r>
  <r>
    <n v="606"/>
    <x v="595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x v="1"/>
    <x v="1"/>
    <x v="1"/>
  </r>
  <r>
    <n v="607"/>
    <x v="596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x v="0"/>
    <x v="0"/>
    <x v="0"/>
  </r>
  <r>
    <n v="608"/>
    <x v="597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x v="17"/>
    <x v="1"/>
    <x v="17"/>
  </r>
  <r>
    <n v="609"/>
    <x v="598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x v="22"/>
    <x v="4"/>
    <x v="22"/>
  </r>
  <r>
    <n v="610"/>
    <x v="599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x v="3"/>
    <x v="3"/>
    <x v="3"/>
  </r>
  <r>
    <n v="611"/>
    <x v="600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x v="3"/>
    <x v="3"/>
    <x v="3"/>
  </r>
  <r>
    <n v="612"/>
    <x v="601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x v="5"/>
    <x v="1"/>
    <x v="5"/>
  </r>
  <r>
    <n v="613"/>
    <x v="602"/>
    <s v="Reverse-engineered 24/7 methodology"/>
    <n v="1100"/>
    <n v="1914"/>
    <n v="174"/>
    <x v="1"/>
    <n v="26"/>
    <n v="73.615384615384613"/>
    <x v="0"/>
    <s v="CAD"/>
    <x v="564"/>
    <n v="1504501200"/>
    <b v="0"/>
    <b v="0"/>
    <x v="3"/>
    <x v="3"/>
    <x v="3"/>
  </r>
  <r>
    <n v="614"/>
    <x v="603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x v="3"/>
    <x v="3"/>
    <x v="3"/>
  </r>
  <r>
    <n v="615"/>
    <x v="604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x v="3"/>
    <x v="3"/>
    <x v="3"/>
  </r>
  <r>
    <n v="616"/>
    <x v="605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x v="7"/>
    <x v="1"/>
    <x v="7"/>
  </r>
  <r>
    <n v="617"/>
    <x v="606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x v="3"/>
    <x v="3"/>
    <x v="3"/>
  </r>
  <r>
    <n v="618"/>
    <x v="607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x v="9"/>
    <x v="5"/>
    <x v="9"/>
  </r>
  <r>
    <n v="619"/>
    <x v="608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x v="3"/>
    <x v="3"/>
    <x v="3"/>
  </r>
  <r>
    <n v="620"/>
    <x v="609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x v="14"/>
    <x v="7"/>
    <x v="14"/>
  </r>
  <r>
    <n v="621"/>
    <x v="610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x v="3"/>
    <x v="3"/>
    <x v="3"/>
  </r>
  <r>
    <n v="622"/>
    <x v="611"/>
    <s v="Total leadingedge neural-net"/>
    <n v="189000"/>
    <n v="5916"/>
    <n v="3.1301587301587301"/>
    <x v="0"/>
    <n v="64"/>
    <n v="92.4375"/>
    <x v="1"/>
    <s v="USD"/>
    <x v="573"/>
    <n v="1526014800"/>
    <b v="0"/>
    <b v="0"/>
    <x v="7"/>
    <x v="1"/>
    <x v="7"/>
  </r>
  <r>
    <n v="623"/>
    <x v="612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x v="3"/>
    <x v="3"/>
    <x v="3"/>
  </r>
  <r>
    <n v="624"/>
    <x v="613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x v="14"/>
    <x v="7"/>
    <x v="14"/>
  </r>
  <r>
    <n v="625"/>
    <x v="614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x v="3"/>
    <x v="3"/>
    <x v="3"/>
  </r>
  <r>
    <n v="626"/>
    <x v="615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x v="3"/>
    <x v="3"/>
    <x v="3"/>
  </r>
  <r>
    <n v="627"/>
    <x v="616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x v="0"/>
    <x v="0"/>
    <x v="0"/>
  </r>
  <r>
    <n v="628"/>
    <x v="617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x v="7"/>
    <x v="1"/>
    <x v="7"/>
  </r>
  <r>
    <n v="629"/>
    <x v="618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x v="3"/>
    <x v="3"/>
    <x v="3"/>
  </r>
  <r>
    <n v="630"/>
    <x v="619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x v="3"/>
    <x v="3"/>
    <x v="3"/>
  </r>
  <r>
    <n v="631"/>
    <x v="620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x v="3"/>
    <x v="3"/>
    <x v="3"/>
  </r>
  <r>
    <n v="632"/>
    <x v="621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x v="3"/>
    <x v="3"/>
    <x v="3"/>
  </r>
  <r>
    <n v="633"/>
    <x v="622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x v="10"/>
    <x v="4"/>
    <x v="10"/>
  </r>
  <r>
    <n v="634"/>
    <x v="623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x v="19"/>
    <x v="4"/>
    <x v="19"/>
  </r>
  <r>
    <n v="635"/>
    <x v="624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x v="19"/>
    <x v="4"/>
    <x v="19"/>
  </r>
  <r>
    <n v="636"/>
    <x v="625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x v="10"/>
    <x v="4"/>
    <x v="10"/>
  </r>
  <r>
    <n v="637"/>
    <x v="626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x v="3"/>
    <x v="3"/>
    <x v="3"/>
  </r>
  <r>
    <n v="638"/>
    <x v="627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x v="3"/>
    <x v="3"/>
    <x v="3"/>
  </r>
  <r>
    <n v="639"/>
    <x v="628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x v="6"/>
    <x v="4"/>
    <x v="6"/>
  </r>
  <r>
    <n v="640"/>
    <x v="629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x v="3"/>
    <x v="3"/>
    <x v="3"/>
  </r>
  <r>
    <n v="641"/>
    <x v="630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x v="3"/>
    <x v="3"/>
    <x v="3"/>
  </r>
  <r>
    <n v="642"/>
    <x v="631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x v="8"/>
    <x v="2"/>
    <x v="8"/>
  </r>
  <r>
    <n v="643"/>
    <x v="632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x v="3"/>
    <x v="3"/>
    <x v="3"/>
  </r>
  <r>
    <n v="644"/>
    <x v="633"/>
    <s v="Distributed real-time algorithm"/>
    <n v="169400"/>
    <n v="81984"/>
    <n v="48.396694214876035"/>
    <x v="0"/>
    <n v="2928"/>
    <n v="28"/>
    <x v="0"/>
    <s v="CAD"/>
    <x v="593"/>
    <n v="1546495200"/>
    <b v="0"/>
    <b v="0"/>
    <x v="3"/>
    <x v="3"/>
    <x v="3"/>
  </r>
  <r>
    <n v="645"/>
    <x v="634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x v="1"/>
    <x v="1"/>
    <x v="1"/>
  </r>
  <r>
    <n v="646"/>
    <x v="635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x v="11"/>
    <x v="6"/>
    <x v="11"/>
  </r>
  <r>
    <n v="647"/>
    <x v="636"/>
    <s v="Inverse multimedia Graphic Interface"/>
    <n v="4500"/>
    <n v="1863"/>
    <n v="41.4"/>
    <x v="0"/>
    <n v="18"/>
    <n v="103.5"/>
    <x v="1"/>
    <s v="USD"/>
    <x v="596"/>
    <n v="1525323600"/>
    <b v="0"/>
    <b v="0"/>
    <x v="18"/>
    <x v="5"/>
    <x v="18"/>
  </r>
  <r>
    <n v="648"/>
    <x v="637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x v="0"/>
    <x v="0"/>
    <x v="0"/>
  </r>
  <r>
    <n v="649"/>
    <x v="638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x v="3"/>
    <x v="3"/>
    <x v="3"/>
  </r>
  <r>
    <n v="650"/>
    <x v="639"/>
    <s v="Optional asymmetric success"/>
    <n v="100"/>
    <n v="2"/>
    <n v="2"/>
    <x v="0"/>
    <n v="1"/>
    <n v="2"/>
    <x v="1"/>
    <s v="USD"/>
    <x v="599"/>
    <n v="1407128400"/>
    <b v="0"/>
    <b v="0"/>
    <x v="17"/>
    <x v="1"/>
    <x v="17"/>
  </r>
  <r>
    <n v="651"/>
    <x v="640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x v="12"/>
    <x v="4"/>
    <x v="12"/>
  </r>
  <r>
    <n v="652"/>
    <x v="641"/>
    <s v="Vision-oriented regional hub"/>
    <n v="10000"/>
    <n v="12684"/>
    <n v="126.84"/>
    <x v="1"/>
    <n v="409"/>
    <n v="31.012224938875306"/>
    <x v="1"/>
    <s v="USD"/>
    <x v="601"/>
    <n v="1474088400"/>
    <b v="0"/>
    <b v="0"/>
    <x v="2"/>
    <x v="2"/>
    <x v="2"/>
  </r>
  <r>
    <n v="653"/>
    <x v="642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x v="2"/>
    <x v="2"/>
    <x v="2"/>
  </r>
  <r>
    <n v="654"/>
    <x v="643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x v="16"/>
    <x v="1"/>
    <x v="16"/>
  </r>
  <r>
    <n v="655"/>
    <x v="644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x v="14"/>
    <x v="7"/>
    <x v="14"/>
  </r>
  <r>
    <n v="656"/>
    <x v="645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x v="0"/>
    <x v="0"/>
    <x v="0"/>
  </r>
  <r>
    <n v="657"/>
    <x v="646"/>
    <s v="Balanced optimal hardware"/>
    <n v="10000"/>
    <n v="824"/>
    <n v="8.24"/>
    <x v="0"/>
    <n v="14"/>
    <n v="58.857142857142854"/>
    <x v="1"/>
    <s v="USD"/>
    <x v="605"/>
    <n v="1515736800"/>
    <b v="0"/>
    <b v="0"/>
    <x v="22"/>
    <x v="4"/>
    <x v="22"/>
  </r>
  <r>
    <n v="658"/>
    <x v="647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x v="1"/>
    <x v="1"/>
    <x v="1"/>
  </r>
  <r>
    <n v="659"/>
    <x v="648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x v="4"/>
    <x v="4"/>
    <x v="4"/>
  </r>
  <r>
    <n v="660"/>
    <x v="649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x v="3"/>
    <x v="3"/>
    <x v="3"/>
  </r>
  <r>
    <n v="661"/>
    <x v="650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x v="17"/>
    <x v="1"/>
    <x v="17"/>
  </r>
  <r>
    <n v="662"/>
    <x v="651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x v="3"/>
    <x v="3"/>
    <x v="3"/>
  </r>
  <r>
    <n v="663"/>
    <x v="652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x v="3"/>
    <x v="3"/>
    <x v="3"/>
  </r>
  <r>
    <n v="664"/>
    <x v="327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x v="17"/>
    <x v="1"/>
    <x v="17"/>
  </r>
  <r>
    <n v="665"/>
    <x v="653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x v="4"/>
    <x v="4"/>
    <x v="4"/>
  </r>
  <r>
    <n v="666"/>
    <x v="654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x v="3"/>
    <x v="3"/>
    <x v="3"/>
  </r>
  <r>
    <n v="667"/>
    <x v="655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x v="23"/>
    <x v="8"/>
    <x v="23"/>
  </r>
  <r>
    <n v="668"/>
    <x v="656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x v="3"/>
    <x v="3"/>
    <x v="3"/>
  </r>
  <r>
    <n v="669"/>
    <x v="657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x v="3"/>
    <x v="3"/>
    <x v="3"/>
  </r>
  <r>
    <n v="670"/>
    <x v="635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x v="7"/>
    <x v="1"/>
    <x v="7"/>
  </r>
  <r>
    <n v="671"/>
    <x v="658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x v="3"/>
    <x v="3"/>
    <x v="3"/>
  </r>
  <r>
    <n v="672"/>
    <x v="659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x v="3"/>
    <x v="3"/>
    <x v="3"/>
  </r>
  <r>
    <n v="673"/>
    <x v="660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x v="7"/>
    <x v="1"/>
    <x v="7"/>
  </r>
  <r>
    <n v="674"/>
    <x v="661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x v="14"/>
    <x v="7"/>
    <x v="14"/>
  </r>
  <r>
    <n v="675"/>
    <x v="662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x v="23"/>
    <x v="8"/>
    <x v="23"/>
  </r>
  <r>
    <n v="676"/>
    <x v="663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x v="14"/>
    <x v="7"/>
    <x v="14"/>
  </r>
  <r>
    <n v="677"/>
    <x v="664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x v="13"/>
    <x v="5"/>
    <x v="13"/>
  </r>
  <r>
    <n v="678"/>
    <x v="665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x v="6"/>
    <x v="4"/>
    <x v="6"/>
  </r>
  <r>
    <n v="679"/>
    <x v="307"/>
    <s v="Synchronized motivating solution"/>
    <n v="1400"/>
    <n v="14511"/>
    <n v="1036.5"/>
    <x v="1"/>
    <n v="363"/>
    <n v="39.97520661157025"/>
    <x v="1"/>
    <s v="USD"/>
    <x v="623"/>
    <n v="1571806800"/>
    <b v="0"/>
    <b v="1"/>
    <x v="0"/>
    <x v="0"/>
    <x v="0"/>
  </r>
  <r>
    <n v="680"/>
    <x v="666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x v="20"/>
    <x v="6"/>
    <x v="20"/>
  </r>
  <r>
    <n v="681"/>
    <x v="667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x v="3"/>
    <x v="3"/>
    <x v="3"/>
  </r>
  <r>
    <n v="682"/>
    <x v="668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x v="3"/>
    <x v="3"/>
    <x v="3"/>
  </r>
  <r>
    <n v="683"/>
    <x v="669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x v="3"/>
    <x v="3"/>
    <x v="3"/>
  </r>
  <r>
    <n v="684"/>
    <x v="670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x v="9"/>
    <x v="5"/>
    <x v="9"/>
  </r>
  <r>
    <n v="685"/>
    <x v="671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x v="3"/>
    <x v="3"/>
    <x v="3"/>
  </r>
  <r>
    <n v="686"/>
    <x v="672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x v="8"/>
    <x v="2"/>
    <x v="8"/>
  </r>
  <r>
    <n v="687"/>
    <x v="673"/>
    <s v="Distributed holistic neural-net"/>
    <n v="1500"/>
    <n v="13980"/>
    <n v="932"/>
    <x v="1"/>
    <n v="269"/>
    <n v="51.970260223048328"/>
    <x v="1"/>
    <s v="USD"/>
    <x v="631"/>
    <n v="1489554000"/>
    <b v="0"/>
    <b v="0"/>
    <x v="3"/>
    <x v="3"/>
    <x v="3"/>
  </r>
  <r>
    <n v="688"/>
    <x v="674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x v="19"/>
    <x v="4"/>
    <x v="19"/>
  </r>
  <r>
    <n v="689"/>
    <x v="675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x v="2"/>
    <x v="2"/>
    <x v="2"/>
  </r>
  <r>
    <n v="690"/>
    <x v="676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x v="4"/>
    <x v="4"/>
    <x v="4"/>
  </r>
  <r>
    <n v="691"/>
    <x v="677"/>
    <s v="Front-line disintermediate hub"/>
    <n v="5000"/>
    <n v="7119"/>
    <n v="142.38"/>
    <x v="1"/>
    <n v="237"/>
    <n v="30.037974683544302"/>
    <x v="1"/>
    <s v="USD"/>
    <x v="635"/>
    <n v="1350709200"/>
    <b v="1"/>
    <b v="1"/>
    <x v="4"/>
    <x v="4"/>
    <x v="4"/>
  </r>
  <r>
    <n v="692"/>
    <x v="678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x v="1"/>
    <x v="1"/>
    <x v="1"/>
  </r>
  <r>
    <n v="693"/>
    <x v="679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x v="3"/>
    <x v="3"/>
    <x v="3"/>
  </r>
  <r>
    <n v="694"/>
    <x v="680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x v="3"/>
    <x v="3"/>
    <x v="3"/>
  </r>
  <r>
    <n v="695"/>
    <x v="681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x v="1"/>
    <x v="1"/>
    <x v="1"/>
  </r>
  <r>
    <n v="696"/>
    <x v="682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x v="3"/>
    <x v="3"/>
    <x v="3"/>
  </r>
  <r>
    <n v="697"/>
    <x v="683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x v="5"/>
    <x v="1"/>
    <x v="5"/>
  </r>
  <r>
    <n v="698"/>
    <x v="684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x v="8"/>
    <x v="2"/>
    <x v="8"/>
  </r>
  <r>
    <n v="699"/>
    <x v="196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x v="6"/>
    <x v="4"/>
    <x v="6"/>
  </r>
  <r>
    <n v="700"/>
    <x v="685"/>
    <s v="Realigned zero administration paradigm"/>
    <n v="100"/>
    <n v="3"/>
    <n v="3"/>
    <x v="0"/>
    <n v="1"/>
    <n v="3"/>
    <x v="1"/>
    <s v="USD"/>
    <x v="67"/>
    <n v="1265695200"/>
    <b v="0"/>
    <b v="0"/>
    <x v="8"/>
    <x v="2"/>
    <x v="8"/>
  </r>
  <r>
    <n v="701"/>
    <x v="686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x v="3"/>
    <x v="3"/>
    <x v="3"/>
  </r>
  <r>
    <n v="702"/>
    <x v="687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x v="8"/>
    <x v="2"/>
    <x v="8"/>
  </r>
  <r>
    <n v="703"/>
    <x v="688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x v="18"/>
    <x v="5"/>
    <x v="18"/>
  </r>
  <r>
    <n v="704"/>
    <x v="689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x v="10"/>
    <x v="4"/>
    <x v="10"/>
  </r>
  <r>
    <n v="705"/>
    <x v="690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x v="9"/>
    <x v="5"/>
    <x v="9"/>
  </r>
  <r>
    <n v="706"/>
    <x v="691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x v="2"/>
    <x v="2"/>
    <x v="2"/>
  </r>
  <r>
    <n v="707"/>
    <x v="692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x v="6"/>
    <x v="4"/>
    <x v="6"/>
  </r>
  <r>
    <n v="708"/>
    <x v="693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x v="3"/>
    <x v="3"/>
    <x v="3"/>
  </r>
  <r>
    <n v="709"/>
    <x v="694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x v="3"/>
    <x v="3"/>
    <x v="3"/>
  </r>
  <r>
    <n v="710"/>
    <x v="695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x v="3"/>
    <x v="3"/>
    <x v="3"/>
  </r>
  <r>
    <n v="711"/>
    <x v="696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x v="3"/>
    <x v="3"/>
    <x v="3"/>
  </r>
  <r>
    <n v="712"/>
    <x v="697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x v="3"/>
    <x v="3"/>
    <x v="3"/>
  </r>
  <r>
    <n v="713"/>
    <x v="698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x v="15"/>
    <x v="5"/>
    <x v="15"/>
  </r>
  <r>
    <n v="714"/>
    <x v="699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x v="1"/>
    <x v="1"/>
    <x v="1"/>
  </r>
  <r>
    <n v="715"/>
    <x v="700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x v="20"/>
    <x v="6"/>
    <x v="20"/>
  </r>
  <r>
    <n v="716"/>
    <x v="701"/>
    <s v="Advanced modular moderator"/>
    <n v="2000"/>
    <n v="10353"/>
    <n v="517.65"/>
    <x v="1"/>
    <n v="157"/>
    <n v="65.942675159235662"/>
    <x v="1"/>
    <s v="USD"/>
    <x v="652"/>
    <n v="1375851600"/>
    <b v="0"/>
    <b v="1"/>
    <x v="3"/>
    <x v="3"/>
    <x v="3"/>
  </r>
  <r>
    <n v="717"/>
    <x v="702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x v="4"/>
    <x v="4"/>
    <x v="4"/>
  </r>
  <r>
    <n v="718"/>
    <x v="703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x v="8"/>
    <x v="2"/>
    <x v="8"/>
  </r>
  <r>
    <n v="719"/>
    <x v="704"/>
    <s v="Down-sized uniform ability"/>
    <n v="6900"/>
    <n v="10557"/>
    <n v="153"/>
    <x v="1"/>
    <n v="123"/>
    <n v="85.829268292682926"/>
    <x v="1"/>
    <s v="USD"/>
    <x v="655"/>
    <n v="1339218000"/>
    <b v="0"/>
    <b v="0"/>
    <x v="13"/>
    <x v="5"/>
    <x v="13"/>
  </r>
  <r>
    <n v="720"/>
    <x v="705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x v="3"/>
    <x v="3"/>
    <x v="3"/>
  </r>
  <r>
    <n v="721"/>
    <x v="706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x v="1"/>
    <x v="1"/>
    <x v="1"/>
  </r>
  <r>
    <n v="722"/>
    <x v="707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x v="4"/>
    <x v="4"/>
    <x v="4"/>
  </r>
  <r>
    <n v="723"/>
    <x v="708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x v="3"/>
    <x v="3"/>
    <x v="3"/>
  </r>
  <r>
    <n v="724"/>
    <x v="709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x v="3"/>
    <x v="3"/>
    <x v="3"/>
  </r>
  <r>
    <n v="725"/>
    <x v="710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x v="20"/>
    <x v="6"/>
    <x v="20"/>
  </r>
  <r>
    <n v="726"/>
    <x v="711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x v="3"/>
    <x v="3"/>
    <x v="3"/>
  </r>
  <r>
    <n v="727"/>
    <x v="712"/>
    <s v="Enterprise-wide multimedia software"/>
    <n v="8900"/>
    <n v="14685"/>
    <n v="165"/>
    <x v="1"/>
    <n v="181"/>
    <n v="81.132596685082873"/>
    <x v="1"/>
    <s v="USD"/>
    <x v="4"/>
    <n v="1552971600"/>
    <b v="0"/>
    <b v="0"/>
    <x v="2"/>
    <x v="2"/>
    <x v="2"/>
  </r>
  <r>
    <n v="728"/>
    <x v="713"/>
    <s v="Versatile mission-critical knowledgebase"/>
    <n v="4200"/>
    <n v="735"/>
    <n v="17.5"/>
    <x v="0"/>
    <n v="10"/>
    <n v="73.5"/>
    <x v="1"/>
    <s v="USD"/>
    <x v="662"/>
    <n v="1465102800"/>
    <b v="0"/>
    <b v="0"/>
    <x v="3"/>
    <x v="3"/>
    <x v="3"/>
  </r>
  <r>
    <n v="729"/>
    <x v="714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x v="6"/>
    <x v="4"/>
    <x v="6"/>
  </r>
  <r>
    <n v="730"/>
    <x v="715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x v="8"/>
    <x v="2"/>
    <x v="8"/>
  </r>
  <r>
    <n v="731"/>
    <x v="716"/>
    <s v="Synergized content-based hierarchy"/>
    <n v="8000"/>
    <n v="7220"/>
    <n v="90.25"/>
    <x v="3"/>
    <n v="219"/>
    <n v="32.968036529680369"/>
    <x v="1"/>
    <s v="USD"/>
    <x v="665"/>
    <n v="1500872400"/>
    <b v="0"/>
    <b v="0"/>
    <x v="2"/>
    <x v="2"/>
    <x v="2"/>
  </r>
  <r>
    <n v="732"/>
    <x v="717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x v="1"/>
    <x v="1"/>
    <x v="1"/>
  </r>
  <r>
    <n v="733"/>
    <x v="718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x v="16"/>
    <x v="1"/>
    <x v="16"/>
  </r>
  <r>
    <n v="734"/>
    <x v="719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x v="3"/>
    <x v="3"/>
    <x v="3"/>
  </r>
  <r>
    <n v="735"/>
    <x v="720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x v="14"/>
    <x v="7"/>
    <x v="14"/>
  </r>
  <r>
    <n v="736"/>
    <x v="721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x v="9"/>
    <x v="5"/>
    <x v="9"/>
  </r>
  <r>
    <n v="737"/>
    <x v="722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x v="7"/>
    <x v="1"/>
    <x v="7"/>
  </r>
  <r>
    <n v="738"/>
    <x v="486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x v="3"/>
    <x v="3"/>
    <x v="3"/>
  </r>
  <r>
    <n v="739"/>
    <x v="723"/>
    <s v="Multi-tiered discrete support"/>
    <n v="10000"/>
    <n v="6100"/>
    <n v="61"/>
    <x v="0"/>
    <n v="191"/>
    <n v="31.937172774869111"/>
    <x v="1"/>
    <s v="USD"/>
    <x v="672"/>
    <n v="1341032400"/>
    <b v="0"/>
    <b v="0"/>
    <x v="7"/>
    <x v="1"/>
    <x v="7"/>
  </r>
  <r>
    <n v="740"/>
    <x v="724"/>
    <s v="Phased system-worthy conglomeration"/>
    <n v="5300"/>
    <n v="1592"/>
    <n v="30.037735849056602"/>
    <x v="0"/>
    <n v="16"/>
    <n v="99.5"/>
    <x v="1"/>
    <s v="USD"/>
    <x v="673"/>
    <n v="1486360800"/>
    <b v="0"/>
    <b v="0"/>
    <x v="3"/>
    <x v="3"/>
    <x v="3"/>
  </r>
  <r>
    <n v="741"/>
    <x v="287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x v="3"/>
    <x v="3"/>
    <x v="3"/>
  </r>
  <r>
    <n v="742"/>
    <x v="725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x v="5"/>
    <x v="1"/>
    <x v="5"/>
  </r>
  <r>
    <n v="743"/>
    <x v="726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x v="3"/>
    <x v="3"/>
    <x v="3"/>
  </r>
  <r>
    <n v="744"/>
    <x v="727"/>
    <s v="Intuitive exuding initiative"/>
    <n v="2000"/>
    <n v="14240"/>
    <n v="712"/>
    <x v="1"/>
    <n v="140"/>
    <n v="101.71428571428571"/>
    <x v="1"/>
    <s v="USD"/>
    <x v="342"/>
    <n v="1534050000"/>
    <b v="0"/>
    <b v="1"/>
    <x v="3"/>
    <x v="3"/>
    <x v="3"/>
  </r>
  <r>
    <n v="745"/>
    <x v="728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x v="8"/>
    <x v="2"/>
    <x v="8"/>
  </r>
  <r>
    <n v="746"/>
    <x v="729"/>
    <s v="Automated system-worthy structure"/>
    <n v="55800"/>
    <n v="118580"/>
    <n v="212.50896057347671"/>
    <x v="1"/>
    <n v="3388"/>
    <n v="35"/>
    <x v="1"/>
    <s v="USD"/>
    <x v="678"/>
    <n v="1318568400"/>
    <b v="0"/>
    <b v="0"/>
    <x v="2"/>
    <x v="2"/>
    <x v="2"/>
  </r>
  <r>
    <n v="747"/>
    <x v="730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x v="3"/>
    <x v="3"/>
    <x v="3"/>
  </r>
  <r>
    <n v="748"/>
    <x v="731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x v="10"/>
    <x v="4"/>
    <x v="10"/>
  </r>
  <r>
    <n v="749"/>
    <x v="732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x v="8"/>
    <x v="2"/>
    <x v="8"/>
  </r>
  <r>
    <n v="750"/>
    <x v="733"/>
    <s v="Extended responsive Internet solution"/>
    <n v="100"/>
    <n v="1"/>
    <n v="1"/>
    <x v="0"/>
    <n v="1"/>
    <n v="1"/>
    <x v="4"/>
    <s v="GBP"/>
    <x v="682"/>
    <n v="1280120400"/>
    <b v="0"/>
    <b v="0"/>
    <x v="5"/>
    <x v="1"/>
    <x v="5"/>
  </r>
  <r>
    <n v="751"/>
    <x v="734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x v="9"/>
    <x v="5"/>
    <x v="9"/>
  </r>
  <r>
    <n v="752"/>
    <x v="735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x v="3"/>
    <x v="3"/>
    <x v="3"/>
  </r>
  <r>
    <n v="753"/>
    <x v="736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x v="14"/>
    <x v="7"/>
    <x v="14"/>
  </r>
  <r>
    <n v="754"/>
    <x v="737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x v="3"/>
    <x v="3"/>
    <x v="3"/>
  </r>
  <r>
    <n v="755"/>
    <x v="738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x v="3"/>
    <x v="3"/>
    <x v="3"/>
  </r>
  <r>
    <n v="756"/>
    <x v="739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x v="3"/>
    <x v="3"/>
    <x v="3"/>
  </r>
  <r>
    <n v="757"/>
    <x v="740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x v="6"/>
    <x v="4"/>
    <x v="6"/>
  </r>
  <r>
    <n v="758"/>
    <x v="741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x v="1"/>
    <x v="1"/>
    <x v="1"/>
  </r>
  <r>
    <n v="759"/>
    <x v="742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x v="5"/>
    <x v="1"/>
    <x v="5"/>
  </r>
  <r>
    <n v="760"/>
    <x v="743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x v="11"/>
    <x v="6"/>
    <x v="11"/>
  </r>
  <r>
    <n v="761"/>
    <x v="744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x v="1"/>
    <x v="1"/>
    <x v="1"/>
  </r>
  <r>
    <n v="762"/>
    <x v="307"/>
    <s v="Upgradable uniform service-desk"/>
    <n v="3500"/>
    <n v="6204"/>
    <n v="177.25714285714284"/>
    <x v="1"/>
    <n v="100"/>
    <n v="62.04"/>
    <x v="2"/>
    <s v="AUD"/>
    <x v="692"/>
    <n v="1355032800"/>
    <b v="0"/>
    <b v="0"/>
    <x v="17"/>
    <x v="1"/>
    <x v="17"/>
  </r>
  <r>
    <n v="763"/>
    <x v="745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x v="3"/>
    <x v="3"/>
    <x v="3"/>
  </r>
  <r>
    <n v="764"/>
    <x v="746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x v="1"/>
    <x v="1"/>
    <x v="1"/>
  </r>
  <r>
    <n v="765"/>
    <x v="747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x v="7"/>
    <x v="1"/>
    <x v="7"/>
  </r>
  <r>
    <n v="766"/>
    <x v="748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x v="22"/>
    <x v="4"/>
    <x v="22"/>
  </r>
  <r>
    <n v="767"/>
    <x v="749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x v="18"/>
    <x v="5"/>
    <x v="18"/>
  </r>
  <r>
    <n v="768"/>
    <x v="750"/>
    <s v="Fundamental zero tolerance alliance"/>
    <n v="4800"/>
    <n v="11088"/>
    <n v="231"/>
    <x v="1"/>
    <n v="150"/>
    <n v="73.92"/>
    <x v="1"/>
    <s v="USD"/>
    <x v="626"/>
    <n v="1388037600"/>
    <b v="0"/>
    <b v="0"/>
    <x v="3"/>
    <x v="3"/>
    <x v="3"/>
  </r>
  <r>
    <n v="769"/>
    <x v="751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x v="11"/>
    <x v="6"/>
    <x v="11"/>
  </r>
  <r>
    <n v="770"/>
    <x v="752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x v="3"/>
    <x v="3"/>
    <x v="3"/>
  </r>
  <r>
    <n v="771"/>
    <x v="753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x v="3"/>
    <x v="3"/>
    <x v="3"/>
  </r>
  <r>
    <n v="772"/>
    <x v="754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x v="7"/>
    <x v="1"/>
    <x v="7"/>
  </r>
  <r>
    <n v="773"/>
    <x v="755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x v="3"/>
    <x v="3"/>
    <x v="3"/>
  </r>
  <r>
    <n v="774"/>
    <x v="756"/>
    <s v="Polarized user-facing interface"/>
    <n v="5000"/>
    <n v="6775"/>
    <n v="135.5"/>
    <x v="1"/>
    <n v="78"/>
    <n v="86.858974358974365"/>
    <x v="6"/>
    <s v="EUR"/>
    <x v="702"/>
    <n v="1467522000"/>
    <b v="0"/>
    <b v="0"/>
    <x v="2"/>
    <x v="2"/>
    <x v="2"/>
  </r>
  <r>
    <n v="775"/>
    <x v="757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x v="1"/>
    <x v="1"/>
    <x v="1"/>
  </r>
  <r>
    <n v="776"/>
    <x v="758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x v="3"/>
    <x v="3"/>
    <x v="3"/>
  </r>
  <r>
    <n v="777"/>
    <x v="759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x v="3"/>
    <x v="3"/>
    <x v="3"/>
  </r>
  <r>
    <n v="778"/>
    <x v="760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x v="10"/>
    <x v="4"/>
    <x v="10"/>
  </r>
  <r>
    <n v="779"/>
    <x v="761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x v="3"/>
    <x v="3"/>
    <x v="3"/>
  </r>
  <r>
    <n v="780"/>
    <x v="762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x v="6"/>
    <x v="4"/>
    <x v="6"/>
  </r>
  <r>
    <n v="781"/>
    <x v="763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x v="3"/>
    <x v="3"/>
    <x v="3"/>
  </r>
  <r>
    <n v="782"/>
    <x v="764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x v="10"/>
    <x v="4"/>
    <x v="10"/>
  </r>
  <r>
    <n v="783"/>
    <x v="765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x v="1"/>
    <x v="1"/>
    <x v="1"/>
  </r>
  <r>
    <n v="784"/>
    <x v="766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x v="2"/>
    <x v="2"/>
    <x v="2"/>
  </r>
  <r>
    <n v="785"/>
    <x v="767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x v="10"/>
    <x v="4"/>
    <x v="10"/>
  </r>
  <r>
    <n v="786"/>
    <x v="768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x v="17"/>
    <x v="1"/>
    <x v="17"/>
  </r>
  <r>
    <n v="787"/>
    <x v="769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x v="1"/>
    <x v="1"/>
    <x v="1"/>
  </r>
  <r>
    <n v="788"/>
    <x v="770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x v="10"/>
    <x v="4"/>
    <x v="10"/>
  </r>
  <r>
    <n v="789"/>
    <x v="771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x v="3"/>
    <x v="3"/>
    <x v="3"/>
  </r>
  <r>
    <n v="790"/>
    <x v="772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x v="3"/>
    <x v="3"/>
    <x v="3"/>
  </r>
  <r>
    <n v="791"/>
    <x v="773"/>
    <s v="Optional web-enabled extranet"/>
    <n v="2100"/>
    <n v="540"/>
    <n v="25.714285714285712"/>
    <x v="0"/>
    <n v="6"/>
    <n v="90"/>
    <x v="1"/>
    <s v="USD"/>
    <x v="715"/>
    <n v="1482818400"/>
    <b v="0"/>
    <b v="0"/>
    <x v="0"/>
    <x v="0"/>
    <x v="0"/>
  </r>
  <r>
    <n v="792"/>
    <x v="774"/>
    <s v="Reduced 6thgeneration intranet"/>
    <n v="2000"/>
    <n v="680"/>
    <n v="34"/>
    <x v="0"/>
    <n v="7"/>
    <n v="97.142857142857139"/>
    <x v="1"/>
    <s v="USD"/>
    <x v="716"/>
    <n v="1374642000"/>
    <b v="0"/>
    <b v="1"/>
    <x v="3"/>
    <x v="3"/>
    <x v="3"/>
  </r>
  <r>
    <n v="793"/>
    <x v="775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x v="9"/>
    <x v="5"/>
    <x v="9"/>
  </r>
  <r>
    <n v="794"/>
    <x v="776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x v="1"/>
    <x v="1"/>
    <x v="1"/>
  </r>
  <r>
    <n v="795"/>
    <x v="777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x v="6"/>
    <x v="4"/>
    <x v="6"/>
  </r>
  <r>
    <n v="796"/>
    <x v="778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x v="20"/>
    <x v="6"/>
    <x v="20"/>
  </r>
  <r>
    <n v="797"/>
    <x v="779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x v="2"/>
    <x v="2"/>
    <x v="2"/>
  </r>
  <r>
    <n v="798"/>
    <x v="780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x v="3"/>
    <x v="3"/>
    <x v="3"/>
  </r>
  <r>
    <n v="799"/>
    <x v="781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x v="3"/>
    <x v="3"/>
    <x v="3"/>
  </r>
  <r>
    <n v="800"/>
    <x v="782"/>
    <s v="Centralized regional function"/>
    <n v="100"/>
    <n v="1"/>
    <n v="1"/>
    <x v="0"/>
    <n v="1"/>
    <n v="1"/>
    <x v="5"/>
    <s v="CHF"/>
    <x v="139"/>
    <n v="1434430800"/>
    <b v="0"/>
    <b v="0"/>
    <x v="1"/>
    <x v="1"/>
    <x v="1"/>
  </r>
  <r>
    <n v="801"/>
    <x v="783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x v="14"/>
    <x v="7"/>
    <x v="14"/>
  </r>
  <r>
    <n v="802"/>
    <x v="784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x v="14"/>
    <x v="7"/>
    <x v="14"/>
  </r>
  <r>
    <n v="803"/>
    <x v="785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x v="3"/>
    <x v="3"/>
    <x v="3"/>
  </r>
  <r>
    <n v="804"/>
    <x v="786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x v="1"/>
    <x v="1"/>
    <x v="1"/>
  </r>
  <r>
    <n v="805"/>
    <x v="787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x v="4"/>
    <x v="4"/>
    <x v="4"/>
  </r>
  <r>
    <n v="806"/>
    <x v="788"/>
    <s v="Adaptive holistic hub"/>
    <n v="700"/>
    <n v="8262"/>
    <n v="1180.2857142857142"/>
    <x v="1"/>
    <n v="76"/>
    <n v="108.71052631578948"/>
    <x v="1"/>
    <s v="USD"/>
    <x v="726"/>
    <n v="1332997200"/>
    <b v="0"/>
    <b v="1"/>
    <x v="6"/>
    <x v="4"/>
    <x v="6"/>
  </r>
  <r>
    <n v="807"/>
    <x v="789"/>
    <s v="Automated uniform concept"/>
    <n v="700"/>
    <n v="1848"/>
    <n v="264"/>
    <x v="1"/>
    <n v="43"/>
    <n v="42.97674418604651"/>
    <x v="1"/>
    <s v="USD"/>
    <x v="727"/>
    <n v="1574920800"/>
    <b v="0"/>
    <b v="1"/>
    <x v="3"/>
    <x v="3"/>
    <x v="3"/>
  </r>
  <r>
    <n v="808"/>
    <x v="790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x v="0"/>
    <x v="0"/>
    <x v="0"/>
  </r>
  <r>
    <n v="809"/>
    <x v="764"/>
    <s v="Public-key bottom-line algorithm"/>
    <n v="140800"/>
    <n v="88536"/>
    <n v="62.880681818181813"/>
    <x v="0"/>
    <n v="2108"/>
    <n v="42"/>
    <x v="5"/>
    <s v="CHF"/>
    <x v="729"/>
    <n v="1345006800"/>
    <b v="0"/>
    <b v="0"/>
    <x v="4"/>
    <x v="4"/>
    <x v="4"/>
  </r>
  <r>
    <n v="810"/>
    <x v="791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x v="3"/>
    <x v="3"/>
    <x v="3"/>
  </r>
  <r>
    <n v="811"/>
    <x v="792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x v="11"/>
    <x v="6"/>
    <x v="11"/>
  </r>
  <r>
    <n v="812"/>
    <x v="793"/>
    <s v="Expanded value-added hardware"/>
    <n v="59700"/>
    <n v="134640"/>
    <n v="225.52763819095478"/>
    <x v="1"/>
    <n v="2805"/>
    <n v="48"/>
    <x v="0"/>
    <s v="CAD"/>
    <x v="78"/>
    <n v="1524286800"/>
    <b v="0"/>
    <b v="0"/>
    <x v="9"/>
    <x v="5"/>
    <x v="9"/>
  </r>
  <r>
    <n v="813"/>
    <x v="794"/>
    <s v="Diverse high-level attitude"/>
    <n v="3200"/>
    <n v="7661"/>
    <n v="239.40625"/>
    <x v="1"/>
    <n v="68"/>
    <n v="112.66176470588235"/>
    <x v="1"/>
    <s v="USD"/>
    <x v="732"/>
    <n v="1346907600"/>
    <b v="0"/>
    <b v="0"/>
    <x v="11"/>
    <x v="6"/>
    <x v="11"/>
  </r>
  <r>
    <n v="814"/>
    <x v="795"/>
    <s v="Visionary 24hour analyzer"/>
    <n v="3200"/>
    <n v="2950"/>
    <n v="92.1875"/>
    <x v="0"/>
    <n v="36"/>
    <n v="81.944444444444443"/>
    <x v="3"/>
    <s v="DKK"/>
    <x v="733"/>
    <n v="1464498000"/>
    <b v="0"/>
    <b v="1"/>
    <x v="1"/>
    <x v="1"/>
    <x v="1"/>
  </r>
  <r>
    <n v="815"/>
    <x v="796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x v="1"/>
    <x v="1"/>
    <x v="1"/>
  </r>
  <r>
    <n v="816"/>
    <x v="797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x v="3"/>
    <x v="3"/>
    <x v="3"/>
  </r>
  <r>
    <n v="817"/>
    <x v="798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x v="9"/>
    <x v="5"/>
    <x v="9"/>
  </r>
  <r>
    <n v="818"/>
    <x v="311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x v="3"/>
    <x v="3"/>
    <x v="3"/>
  </r>
  <r>
    <n v="819"/>
    <x v="799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x v="11"/>
    <x v="6"/>
    <x v="11"/>
  </r>
  <r>
    <n v="820"/>
    <x v="800"/>
    <s v="Cross-group heuristic forecast"/>
    <n v="1500"/>
    <n v="12009"/>
    <n v="800.6"/>
    <x v="1"/>
    <n v="279"/>
    <n v="43.043010752688176"/>
    <x v="4"/>
    <s v="GBP"/>
    <x v="192"/>
    <n v="1533963600"/>
    <b v="0"/>
    <b v="1"/>
    <x v="1"/>
    <x v="1"/>
    <x v="1"/>
  </r>
  <r>
    <n v="821"/>
    <x v="801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x v="4"/>
    <x v="4"/>
    <x v="4"/>
  </r>
  <r>
    <n v="822"/>
    <x v="802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x v="1"/>
    <x v="1"/>
    <x v="1"/>
  </r>
  <r>
    <n v="823"/>
    <x v="803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x v="1"/>
    <x v="1"/>
    <x v="1"/>
  </r>
  <r>
    <n v="824"/>
    <x v="804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x v="9"/>
    <x v="5"/>
    <x v="9"/>
  </r>
  <r>
    <n v="825"/>
    <x v="805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x v="12"/>
    <x v="4"/>
    <x v="12"/>
  </r>
  <r>
    <n v="826"/>
    <x v="806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x v="3"/>
    <x v="3"/>
    <x v="3"/>
  </r>
  <r>
    <n v="827"/>
    <x v="807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x v="6"/>
    <x v="4"/>
    <x v="6"/>
  </r>
  <r>
    <n v="828"/>
    <x v="808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x v="3"/>
    <x v="3"/>
    <x v="3"/>
  </r>
  <r>
    <n v="829"/>
    <x v="809"/>
    <s v="Vision-oriented scalable portal"/>
    <n v="9600"/>
    <n v="4929"/>
    <n v="51.34375"/>
    <x v="0"/>
    <n v="154"/>
    <n v="32.006493506493506"/>
    <x v="1"/>
    <s v="USD"/>
    <x v="743"/>
    <n v="1435122000"/>
    <b v="0"/>
    <b v="0"/>
    <x v="3"/>
    <x v="3"/>
    <x v="3"/>
  </r>
  <r>
    <n v="830"/>
    <x v="810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x v="3"/>
    <x v="3"/>
    <x v="3"/>
  </r>
  <r>
    <n v="831"/>
    <x v="811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x v="14"/>
    <x v="7"/>
    <x v="14"/>
  </r>
  <r>
    <n v="832"/>
    <x v="812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x v="18"/>
    <x v="5"/>
    <x v="18"/>
  </r>
  <r>
    <n v="833"/>
    <x v="813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x v="18"/>
    <x v="5"/>
    <x v="18"/>
  </r>
  <r>
    <n v="834"/>
    <x v="814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x v="3"/>
    <x v="3"/>
    <x v="3"/>
  </r>
  <r>
    <n v="835"/>
    <x v="815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x v="2"/>
    <x v="2"/>
    <x v="2"/>
  </r>
  <r>
    <n v="836"/>
    <x v="816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x v="7"/>
    <x v="1"/>
    <x v="7"/>
  </r>
  <r>
    <n v="837"/>
    <x v="817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x v="17"/>
    <x v="1"/>
    <x v="17"/>
  </r>
  <r>
    <n v="838"/>
    <x v="818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x v="3"/>
    <x v="3"/>
    <x v="3"/>
  </r>
  <r>
    <n v="839"/>
    <x v="819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x v="4"/>
    <x v="4"/>
    <x v="4"/>
  </r>
  <r>
    <n v="840"/>
    <x v="820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x v="3"/>
    <x v="3"/>
    <x v="3"/>
  </r>
  <r>
    <n v="841"/>
    <x v="821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x v="2"/>
    <x v="2"/>
    <x v="2"/>
  </r>
  <r>
    <n v="842"/>
    <x v="822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x v="8"/>
    <x v="2"/>
    <x v="8"/>
  </r>
  <r>
    <n v="843"/>
    <x v="823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x v="14"/>
    <x v="7"/>
    <x v="14"/>
  </r>
  <r>
    <n v="844"/>
    <x v="824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x v="4"/>
    <x v="4"/>
    <x v="4"/>
  </r>
  <r>
    <n v="845"/>
    <x v="825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x v="2"/>
    <x v="2"/>
    <x v="2"/>
  </r>
  <r>
    <n v="846"/>
    <x v="826"/>
    <s v="Phased empowering success"/>
    <n v="1000"/>
    <n v="5085"/>
    <n v="508.5"/>
    <x v="1"/>
    <n v="48"/>
    <n v="105.9375"/>
    <x v="1"/>
    <s v="USD"/>
    <x v="758"/>
    <n v="1535259600"/>
    <b v="1"/>
    <b v="1"/>
    <x v="2"/>
    <x v="2"/>
    <x v="2"/>
  </r>
  <r>
    <n v="847"/>
    <x v="827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x v="0"/>
    <x v="0"/>
    <x v="0"/>
  </r>
  <r>
    <n v="848"/>
    <x v="828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x v="6"/>
    <x v="4"/>
    <x v="6"/>
  </r>
  <r>
    <n v="849"/>
    <x v="829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x v="7"/>
    <x v="1"/>
    <x v="7"/>
  </r>
  <r>
    <n v="850"/>
    <x v="830"/>
    <s v="Cross-group upward-trending hierarchy"/>
    <n v="100"/>
    <n v="1"/>
    <n v="1"/>
    <x v="0"/>
    <n v="1"/>
    <n v="1"/>
    <x v="1"/>
    <s v="USD"/>
    <x v="762"/>
    <n v="1322978400"/>
    <b v="1"/>
    <b v="0"/>
    <x v="1"/>
    <x v="1"/>
    <x v="1"/>
  </r>
  <r>
    <n v="851"/>
    <x v="831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x v="5"/>
    <x v="1"/>
    <x v="5"/>
  </r>
  <r>
    <n v="852"/>
    <x v="832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x v="11"/>
    <x v="6"/>
    <x v="11"/>
  </r>
  <r>
    <n v="853"/>
    <x v="833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x v="7"/>
    <x v="1"/>
    <x v="7"/>
  </r>
  <r>
    <n v="854"/>
    <x v="834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x v="13"/>
    <x v="5"/>
    <x v="13"/>
  </r>
  <r>
    <n v="855"/>
    <x v="835"/>
    <s v="Horizontal clear-thinking framework"/>
    <n v="23400"/>
    <n v="23956"/>
    <n v="102.37606837606839"/>
    <x v="1"/>
    <n v="452"/>
    <n v="53"/>
    <x v="2"/>
    <s v="AUD"/>
    <x v="766"/>
    <n v="1311051600"/>
    <b v="0"/>
    <b v="0"/>
    <x v="3"/>
    <x v="3"/>
    <x v="3"/>
  </r>
  <r>
    <n v="856"/>
    <x v="764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x v="0"/>
    <x v="0"/>
    <x v="0"/>
  </r>
  <r>
    <n v="857"/>
    <x v="836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x v="12"/>
    <x v="4"/>
    <x v="12"/>
  </r>
  <r>
    <n v="858"/>
    <x v="837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x v="0"/>
    <x v="0"/>
    <x v="0"/>
  </r>
  <r>
    <n v="859"/>
    <x v="838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x v="3"/>
    <x v="3"/>
    <x v="3"/>
  </r>
  <r>
    <n v="860"/>
    <x v="839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x v="8"/>
    <x v="2"/>
    <x v="8"/>
  </r>
  <r>
    <n v="861"/>
    <x v="840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x v="3"/>
    <x v="3"/>
    <x v="3"/>
  </r>
  <r>
    <n v="862"/>
    <x v="841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x v="3"/>
    <x v="3"/>
    <x v="3"/>
  </r>
  <r>
    <n v="863"/>
    <x v="842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x v="19"/>
    <x v="4"/>
    <x v="19"/>
  </r>
  <r>
    <n v="864"/>
    <x v="843"/>
    <s v="Automated static workforce"/>
    <n v="4200"/>
    <n v="14577"/>
    <n v="347.07142857142856"/>
    <x v="1"/>
    <n v="150"/>
    <n v="97.18"/>
    <x v="1"/>
    <s v="USD"/>
    <x v="775"/>
    <n v="1472014800"/>
    <b v="0"/>
    <b v="0"/>
    <x v="12"/>
    <x v="4"/>
    <x v="12"/>
  </r>
  <r>
    <n v="865"/>
    <x v="844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x v="3"/>
    <x v="3"/>
    <x v="3"/>
  </r>
  <r>
    <n v="866"/>
    <x v="845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x v="14"/>
    <x v="7"/>
    <x v="14"/>
  </r>
  <r>
    <n v="867"/>
    <x v="846"/>
    <s v="Cross-platform next generation service-desk"/>
    <n v="4800"/>
    <n v="7797"/>
    <n v="162.4375"/>
    <x v="1"/>
    <n v="300"/>
    <n v="25.99"/>
    <x v="1"/>
    <s v="USD"/>
    <x v="778"/>
    <n v="1539579600"/>
    <b v="0"/>
    <b v="0"/>
    <x v="0"/>
    <x v="0"/>
    <x v="0"/>
  </r>
  <r>
    <n v="868"/>
    <x v="847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x v="3"/>
    <x v="3"/>
    <x v="3"/>
  </r>
  <r>
    <n v="869"/>
    <x v="848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x v="6"/>
    <x v="4"/>
    <x v="6"/>
  </r>
  <r>
    <n v="870"/>
    <x v="849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x v="3"/>
    <x v="3"/>
    <x v="3"/>
  </r>
  <r>
    <n v="871"/>
    <x v="850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x v="3"/>
    <x v="3"/>
    <x v="3"/>
  </r>
  <r>
    <n v="872"/>
    <x v="851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x v="22"/>
    <x v="4"/>
    <x v="22"/>
  </r>
  <r>
    <n v="873"/>
    <x v="852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x v="14"/>
    <x v="7"/>
    <x v="14"/>
  </r>
  <r>
    <n v="874"/>
    <x v="853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x v="14"/>
    <x v="7"/>
    <x v="14"/>
  </r>
  <r>
    <n v="875"/>
    <x v="854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x v="1"/>
    <x v="1"/>
    <x v="1"/>
  </r>
  <r>
    <n v="876"/>
    <x v="855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x v="14"/>
    <x v="7"/>
    <x v="14"/>
  </r>
  <r>
    <n v="877"/>
    <x v="856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x v="0"/>
    <x v="0"/>
    <x v="0"/>
  </r>
  <r>
    <n v="878"/>
    <x v="857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x v="16"/>
    <x v="1"/>
    <x v="16"/>
  </r>
  <r>
    <n v="879"/>
    <x v="858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x v="9"/>
    <x v="5"/>
    <x v="9"/>
  </r>
  <r>
    <n v="880"/>
    <x v="859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x v="5"/>
    <x v="1"/>
    <x v="5"/>
  </r>
  <r>
    <n v="881"/>
    <x v="860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x v="3"/>
    <x v="3"/>
    <x v="3"/>
  </r>
  <r>
    <n v="882"/>
    <x v="861"/>
    <s v="Balanced demand-driven definition"/>
    <n v="800"/>
    <n v="2960"/>
    <n v="370"/>
    <x v="1"/>
    <n v="80"/>
    <n v="37"/>
    <x v="1"/>
    <s v="USD"/>
    <x v="789"/>
    <n v="1422165600"/>
    <b v="0"/>
    <b v="0"/>
    <x v="3"/>
    <x v="3"/>
    <x v="3"/>
  </r>
  <r>
    <n v="883"/>
    <x v="862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x v="12"/>
    <x v="4"/>
    <x v="12"/>
  </r>
  <r>
    <n v="884"/>
    <x v="863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x v="3"/>
    <x v="3"/>
    <x v="3"/>
  </r>
  <r>
    <n v="885"/>
    <x v="864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x v="3"/>
    <x v="3"/>
    <x v="3"/>
  </r>
  <r>
    <n v="886"/>
    <x v="865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x v="7"/>
    <x v="1"/>
    <x v="7"/>
  </r>
  <r>
    <n v="887"/>
    <x v="866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x v="3"/>
    <x v="3"/>
    <x v="3"/>
  </r>
  <r>
    <n v="888"/>
    <x v="867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x v="3"/>
    <x v="3"/>
    <x v="3"/>
  </r>
  <r>
    <n v="889"/>
    <x v="868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x v="5"/>
    <x v="1"/>
    <x v="5"/>
  </r>
  <r>
    <n v="890"/>
    <x v="869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x v="7"/>
    <x v="1"/>
    <x v="7"/>
  </r>
  <r>
    <n v="891"/>
    <x v="870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x v="4"/>
    <x v="4"/>
    <x v="4"/>
  </r>
  <r>
    <n v="892"/>
    <x v="871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x v="18"/>
    <x v="5"/>
    <x v="18"/>
  </r>
  <r>
    <n v="893"/>
    <x v="872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x v="4"/>
    <x v="4"/>
    <x v="4"/>
  </r>
  <r>
    <n v="894"/>
    <x v="873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x v="19"/>
    <x v="4"/>
    <x v="19"/>
  </r>
  <r>
    <n v="895"/>
    <x v="874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x v="3"/>
    <x v="3"/>
    <x v="3"/>
  </r>
  <r>
    <n v="896"/>
    <x v="875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x v="0"/>
    <x v="0"/>
    <x v="0"/>
  </r>
  <r>
    <n v="897"/>
    <x v="876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x v="3"/>
    <x v="3"/>
    <x v="3"/>
  </r>
  <r>
    <n v="898"/>
    <x v="877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x v="4"/>
    <x v="4"/>
    <x v="4"/>
  </r>
  <r>
    <n v="899"/>
    <x v="878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x v="17"/>
    <x v="1"/>
    <x v="17"/>
  </r>
  <r>
    <n v="900"/>
    <x v="879"/>
    <s v="Enhanced uniform service-desk"/>
    <n v="100"/>
    <n v="2"/>
    <n v="2"/>
    <x v="0"/>
    <n v="1"/>
    <n v="2"/>
    <x v="1"/>
    <s v="USD"/>
    <x v="806"/>
    <n v="1411189200"/>
    <b v="0"/>
    <b v="1"/>
    <x v="2"/>
    <x v="2"/>
    <x v="2"/>
  </r>
  <r>
    <n v="901"/>
    <x v="880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x v="1"/>
    <x v="1"/>
    <x v="1"/>
  </r>
  <r>
    <n v="902"/>
    <x v="881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x v="2"/>
    <x v="2"/>
    <x v="2"/>
  </r>
  <r>
    <n v="903"/>
    <x v="882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x v="9"/>
    <x v="5"/>
    <x v="9"/>
  </r>
  <r>
    <n v="904"/>
    <x v="883"/>
    <s v="Digitized foreground array"/>
    <n v="6500"/>
    <n v="795"/>
    <n v="12.230769230769232"/>
    <x v="0"/>
    <n v="16"/>
    <n v="49.6875"/>
    <x v="1"/>
    <s v="USD"/>
    <x v="259"/>
    <n v="1349672400"/>
    <b v="0"/>
    <b v="0"/>
    <x v="15"/>
    <x v="5"/>
    <x v="15"/>
  </r>
  <r>
    <n v="905"/>
    <x v="884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x v="3"/>
    <x v="3"/>
    <x v="3"/>
  </r>
  <r>
    <n v="906"/>
    <x v="885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x v="4"/>
    <x v="4"/>
    <x v="4"/>
  </r>
  <r>
    <n v="907"/>
    <x v="886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x v="3"/>
    <x v="3"/>
    <x v="3"/>
  </r>
  <r>
    <n v="908"/>
    <x v="887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x v="11"/>
    <x v="6"/>
    <x v="11"/>
  </r>
  <r>
    <n v="909"/>
    <x v="888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x v="3"/>
    <x v="3"/>
    <x v="3"/>
  </r>
  <r>
    <n v="910"/>
    <x v="889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x v="3"/>
    <x v="3"/>
    <x v="3"/>
  </r>
  <r>
    <n v="911"/>
    <x v="890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x v="2"/>
    <x v="2"/>
    <x v="2"/>
  </r>
  <r>
    <n v="912"/>
    <x v="891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x v="6"/>
    <x v="4"/>
    <x v="6"/>
  </r>
  <r>
    <n v="913"/>
    <x v="892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x v="6"/>
    <x v="4"/>
    <x v="6"/>
  </r>
  <r>
    <n v="914"/>
    <x v="893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x v="3"/>
    <x v="3"/>
    <x v="3"/>
  </r>
  <r>
    <n v="915"/>
    <x v="894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x v="19"/>
    <x v="4"/>
    <x v="19"/>
  </r>
  <r>
    <n v="916"/>
    <x v="895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x v="14"/>
    <x v="7"/>
    <x v="14"/>
  </r>
  <r>
    <n v="917"/>
    <x v="896"/>
    <s v="Polarized discrete product"/>
    <n v="3600"/>
    <n v="2097"/>
    <n v="58.25"/>
    <x v="2"/>
    <n v="27"/>
    <n v="77.666666666666671"/>
    <x v="4"/>
    <s v="GBP"/>
    <x v="816"/>
    <n v="1311310800"/>
    <b v="0"/>
    <b v="1"/>
    <x v="12"/>
    <x v="4"/>
    <x v="12"/>
  </r>
  <r>
    <n v="918"/>
    <x v="897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x v="15"/>
    <x v="5"/>
    <x v="15"/>
  </r>
  <r>
    <n v="919"/>
    <x v="898"/>
    <s v="Extended multimedia firmware"/>
    <n v="35600"/>
    <n v="20915"/>
    <n v="58.75"/>
    <x v="0"/>
    <n v="225"/>
    <n v="92.955555555555549"/>
    <x v="2"/>
    <s v="AUD"/>
    <x v="817"/>
    <n v="1510725600"/>
    <b v="0"/>
    <b v="1"/>
    <x v="3"/>
    <x v="3"/>
    <x v="3"/>
  </r>
  <r>
    <n v="920"/>
    <x v="899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x v="10"/>
    <x v="4"/>
    <x v="10"/>
  </r>
  <r>
    <n v="921"/>
    <x v="900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x v="2"/>
    <x v="2"/>
    <x v="2"/>
  </r>
  <r>
    <n v="922"/>
    <x v="901"/>
    <s v="Ameliorated logistical capability"/>
    <n v="51400"/>
    <n v="90440"/>
    <n v="175.95330739299609"/>
    <x v="1"/>
    <n v="2261"/>
    <n v="40"/>
    <x v="1"/>
    <s v="USD"/>
    <x v="609"/>
    <n v="1545112800"/>
    <b v="0"/>
    <b v="1"/>
    <x v="21"/>
    <x v="1"/>
    <x v="21"/>
  </r>
  <r>
    <n v="923"/>
    <x v="902"/>
    <s v="Sharable discrete definition"/>
    <n v="1700"/>
    <n v="4044"/>
    <n v="237.88235294117646"/>
    <x v="1"/>
    <n v="40"/>
    <n v="101.1"/>
    <x v="1"/>
    <s v="USD"/>
    <x v="547"/>
    <n v="1279170000"/>
    <b v="0"/>
    <b v="0"/>
    <x v="3"/>
    <x v="3"/>
    <x v="3"/>
  </r>
  <r>
    <n v="924"/>
    <x v="903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x v="3"/>
    <x v="3"/>
    <x v="3"/>
  </r>
  <r>
    <n v="925"/>
    <x v="904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x v="3"/>
    <x v="3"/>
    <x v="3"/>
  </r>
  <r>
    <n v="926"/>
    <x v="905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x v="0"/>
    <x v="0"/>
    <x v="0"/>
  </r>
  <r>
    <n v="927"/>
    <x v="906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x v="3"/>
    <x v="3"/>
    <x v="3"/>
  </r>
  <r>
    <n v="928"/>
    <x v="907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x v="2"/>
    <x v="2"/>
    <x v="2"/>
  </r>
  <r>
    <n v="929"/>
    <x v="908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x v="3"/>
    <x v="3"/>
    <x v="3"/>
  </r>
  <r>
    <n v="930"/>
    <x v="909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x v="3"/>
    <x v="3"/>
    <x v="3"/>
  </r>
  <r>
    <n v="931"/>
    <x v="910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x v="3"/>
    <x v="3"/>
    <x v="3"/>
  </r>
  <r>
    <n v="932"/>
    <x v="911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x v="1"/>
    <x v="1"/>
    <x v="1"/>
  </r>
  <r>
    <n v="933"/>
    <x v="912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x v="3"/>
    <x v="3"/>
    <x v="3"/>
  </r>
  <r>
    <n v="934"/>
    <x v="913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x v="3"/>
    <x v="3"/>
    <x v="3"/>
  </r>
  <r>
    <n v="935"/>
    <x v="914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x v="3"/>
    <x v="3"/>
    <x v="3"/>
  </r>
  <r>
    <n v="936"/>
    <x v="591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x v="3"/>
    <x v="3"/>
    <x v="3"/>
  </r>
  <r>
    <n v="937"/>
    <x v="915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x v="4"/>
    <x v="4"/>
    <x v="4"/>
  </r>
  <r>
    <n v="938"/>
    <x v="916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x v="13"/>
    <x v="5"/>
    <x v="13"/>
  </r>
  <r>
    <n v="939"/>
    <x v="917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x v="11"/>
    <x v="6"/>
    <x v="11"/>
  </r>
  <r>
    <n v="940"/>
    <x v="918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x v="2"/>
    <x v="2"/>
    <x v="2"/>
  </r>
  <r>
    <n v="941"/>
    <x v="919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x v="3"/>
    <x v="3"/>
    <x v="3"/>
  </r>
  <r>
    <n v="942"/>
    <x v="916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x v="3"/>
    <x v="3"/>
    <x v="3"/>
  </r>
  <r>
    <n v="943"/>
    <x v="920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x v="0"/>
    <x v="0"/>
    <x v="0"/>
  </r>
  <r>
    <n v="944"/>
    <x v="921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x v="14"/>
    <x v="7"/>
    <x v="14"/>
  </r>
  <r>
    <n v="945"/>
    <x v="922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x v="14"/>
    <x v="7"/>
    <x v="14"/>
  </r>
  <r>
    <n v="946"/>
    <x v="923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x v="3"/>
    <x v="3"/>
    <x v="3"/>
  </r>
  <r>
    <n v="947"/>
    <x v="924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x v="3"/>
    <x v="3"/>
    <x v="3"/>
  </r>
  <r>
    <n v="948"/>
    <x v="925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x v="4"/>
    <x v="4"/>
    <x v="4"/>
  </r>
  <r>
    <n v="949"/>
    <x v="926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x v="2"/>
    <x v="2"/>
    <x v="2"/>
  </r>
  <r>
    <n v="950"/>
    <x v="927"/>
    <s v="Persistent content-based methodology"/>
    <n v="100"/>
    <n v="5"/>
    <n v="5"/>
    <x v="0"/>
    <n v="1"/>
    <n v="5"/>
    <x v="1"/>
    <s v="USD"/>
    <x v="843"/>
    <n v="1555822800"/>
    <b v="0"/>
    <b v="1"/>
    <x v="3"/>
    <x v="3"/>
    <x v="3"/>
  </r>
  <r>
    <n v="951"/>
    <x v="928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x v="1"/>
    <x v="1"/>
    <x v="1"/>
  </r>
  <r>
    <n v="952"/>
    <x v="929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x v="4"/>
    <x v="4"/>
    <x v="4"/>
  </r>
  <r>
    <n v="953"/>
    <x v="930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x v="22"/>
    <x v="4"/>
    <x v="22"/>
  </r>
  <r>
    <n v="954"/>
    <x v="931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x v="2"/>
    <x v="2"/>
    <x v="2"/>
  </r>
  <r>
    <n v="955"/>
    <x v="932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x v="3"/>
    <x v="3"/>
    <x v="3"/>
  </r>
  <r>
    <n v="956"/>
    <x v="933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x v="22"/>
    <x v="4"/>
    <x v="22"/>
  </r>
  <r>
    <n v="957"/>
    <x v="934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x v="3"/>
    <x v="3"/>
    <x v="3"/>
  </r>
  <r>
    <n v="958"/>
    <x v="935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x v="10"/>
    <x v="4"/>
    <x v="10"/>
  </r>
  <r>
    <n v="959"/>
    <x v="936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x v="18"/>
    <x v="5"/>
    <x v="18"/>
  </r>
  <r>
    <n v="960"/>
    <x v="937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x v="2"/>
    <x v="2"/>
    <x v="2"/>
  </r>
  <r>
    <n v="961"/>
    <x v="938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x v="18"/>
    <x v="5"/>
    <x v="18"/>
  </r>
  <r>
    <n v="962"/>
    <x v="939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x v="0"/>
    <x v="0"/>
    <x v="0"/>
  </r>
  <r>
    <n v="963"/>
    <x v="940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x v="14"/>
    <x v="7"/>
    <x v="14"/>
  </r>
  <r>
    <n v="964"/>
    <x v="941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x v="3"/>
    <x v="3"/>
    <x v="3"/>
  </r>
  <r>
    <n v="965"/>
    <x v="942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x v="1"/>
    <x v="1"/>
    <x v="1"/>
  </r>
  <r>
    <n v="966"/>
    <x v="411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x v="3"/>
    <x v="3"/>
    <x v="3"/>
  </r>
  <r>
    <n v="967"/>
    <x v="943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x v="21"/>
    <x v="1"/>
    <x v="21"/>
  </r>
  <r>
    <n v="968"/>
    <x v="944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x v="0"/>
    <x v="0"/>
    <x v="0"/>
  </r>
  <r>
    <n v="969"/>
    <x v="945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x v="3"/>
    <x v="3"/>
    <x v="3"/>
  </r>
  <r>
    <n v="970"/>
    <x v="946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x v="3"/>
    <x v="3"/>
    <x v="3"/>
  </r>
  <r>
    <n v="971"/>
    <x v="947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x v="19"/>
    <x v="4"/>
    <x v="19"/>
  </r>
  <r>
    <n v="972"/>
    <x v="948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x v="2"/>
    <x v="2"/>
    <x v="2"/>
  </r>
  <r>
    <n v="973"/>
    <x v="949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x v="3"/>
    <x v="3"/>
    <x v="3"/>
  </r>
  <r>
    <n v="974"/>
    <x v="950"/>
    <s v="Multi-channeled reciprocal interface"/>
    <n v="800"/>
    <n v="2991"/>
    <n v="373.875"/>
    <x v="1"/>
    <n v="32"/>
    <n v="93.46875"/>
    <x v="1"/>
    <s v="USD"/>
    <x v="170"/>
    <n v="1368939600"/>
    <b v="0"/>
    <b v="0"/>
    <x v="7"/>
    <x v="1"/>
    <x v="7"/>
  </r>
  <r>
    <n v="975"/>
    <x v="951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x v="3"/>
    <x v="3"/>
    <x v="3"/>
  </r>
  <r>
    <n v="976"/>
    <x v="952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x v="3"/>
    <x v="3"/>
    <x v="3"/>
  </r>
  <r>
    <n v="977"/>
    <x v="597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x v="0"/>
    <x v="0"/>
    <x v="0"/>
  </r>
  <r>
    <n v="978"/>
    <x v="953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x v="11"/>
    <x v="6"/>
    <x v="11"/>
  </r>
  <r>
    <n v="979"/>
    <x v="954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x v="3"/>
    <x v="3"/>
    <x v="3"/>
  </r>
  <r>
    <n v="980"/>
    <x v="955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x v="9"/>
    <x v="5"/>
    <x v="9"/>
  </r>
  <r>
    <n v="981"/>
    <x v="956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x v="2"/>
    <x v="2"/>
    <x v="2"/>
  </r>
  <r>
    <n v="982"/>
    <x v="957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x v="4"/>
    <x v="4"/>
    <x v="4"/>
  </r>
  <r>
    <n v="983"/>
    <x v="958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x v="4"/>
    <x v="4"/>
    <x v="4"/>
  </r>
  <r>
    <n v="984"/>
    <x v="959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x v="3"/>
    <x v="3"/>
    <x v="3"/>
  </r>
  <r>
    <n v="985"/>
    <x v="960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x v="1"/>
    <x v="1"/>
    <x v="1"/>
  </r>
  <r>
    <n v="986"/>
    <x v="961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x v="1"/>
    <x v="1"/>
    <x v="1"/>
  </r>
  <r>
    <n v="987"/>
    <x v="962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x v="4"/>
    <x v="4"/>
    <x v="4"/>
  </r>
  <r>
    <n v="988"/>
    <x v="963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x v="15"/>
    <x v="5"/>
    <x v="15"/>
  </r>
  <r>
    <n v="989"/>
    <x v="964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x v="18"/>
    <x v="5"/>
    <x v="18"/>
  </r>
  <r>
    <n v="990"/>
    <x v="965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x v="6"/>
    <x v="4"/>
    <x v="6"/>
  </r>
  <r>
    <n v="991"/>
    <x v="509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x v="1"/>
    <x v="1"/>
    <x v="1"/>
  </r>
  <r>
    <n v="992"/>
    <x v="966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x v="6"/>
    <x v="4"/>
    <x v="6"/>
  </r>
  <r>
    <n v="993"/>
    <x v="967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x v="14"/>
    <x v="7"/>
    <x v="14"/>
  </r>
  <r>
    <n v="994"/>
    <x v="968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x v="18"/>
    <x v="5"/>
    <x v="18"/>
  </r>
  <r>
    <n v="995"/>
    <x v="969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x v="0"/>
    <x v="0"/>
    <x v="0"/>
  </r>
  <r>
    <n v="996"/>
    <x v="970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x v="3"/>
    <x v="3"/>
    <x v="3"/>
  </r>
  <r>
    <n v="997"/>
    <x v="971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x v="3"/>
    <x v="3"/>
    <x v="3"/>
  </r>
  <r>
    <n v="998"/>
    <x v="972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x v="7"/>
    <x v="1"/>
    <x v="7"/>
  </r>
  <r>
    <n v="999"/>
    <x v="973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x v="0"/>
    <x v="0"/>
    <x v="0"/>
  </r>
  <r>
    <m/>
    <x v="974"/>
    <m/>
    <m/>
    <m/>
    <m/>
    <x v="4"/>
    <m/>
    <m/>
    <x v="7"/>
    <m/>
    <x v="879"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CFB13-DE92-494D-A3CD-BC61EDA99B8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F9934-A25A-4C32-8999-90641B4B24E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70E0E-9B3A-471E-89D6-BC62457E5FED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F8" sqref="F8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7.83203125" bestFit="1" customWidth="1"/>
    <col min="8" max="8" width="17.25" bestFit="1" customWidth="1"/>
    <col min="9" max="9" width="20" bestFit="1" customWidth="1"/>
    <col min="12" max="12" width="11.08203125" bestFit="1" customWidth="1"/>
    <col min="13" max="13" width="21.08203125" bestFit="1" customWidth="1"/>
    <col min="14" max="14" width="11.1640625" bestFit="1" customWidth="1"/>
    <col min="15" max="15" width="19.9140625" bestFit="1" customWidth="1"/>
    <col min="16" max="16" width="13.1640625" bestFit="1" customWidth="1"/>
    <col min="17" max="17" width="12.25" bestFit="1" customWidth="1"/>
    <col min="18" max="18" width="28" bestFit="1" customWidth="1"/>
    <col min="19" max="19" width="14" bestFit="1" customWidth="1"/>
    <col min="20" max="20" width="11.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IF(E2&lt;&gt;0,(E2/D2)*100,0)</f>
        <v>0</v>
      </c>
      <c r="G2" t="s">
        <v>14</v>
      </c>
      <c r="H2">
        <v>0</v>
      </c>
      <c r="I2" s="8">
        <f>IF(H2&lt;&gt;0,E2/H2,0)</f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2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IF(E3&lt;&gt;0,(E3/D3)*100,0)</f>
        <v>1040</v>
      </c>
      <c r="G3" t="s">
        <v>20</v>
      </c>
      <c r="H3">
        <v>158</v>
      </c>
      <c r="I3" s="7">
        <f t="shared" ref="I3:I66" si="1">IF(H3&lt;&gt;0,E3/H3,0)</f>
        <v>92.151898734177209</v>
      </c>
      <c r="J3" t="s">
        <v>21</v>
      </c>
      <c r="K3" t="s">
        <v>22</v>
      </c>
      <c r="L3">
        <v>1408424400</v>
      </c>
      <c r="M3" s="12">
        <f t="shared" ref="M3:M66" si="2">(((L3/60)/60)/24)+DATE(1970,1,1)</f>
        <v>41870.208333333336</v>
      </c>
      <c r="N3">
        <v>1408597200</v>
      </c>
      <c r="O3" s="12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2">
        <f t="shared" si="2"/>
        <v>41595.25</v>
      </c>
      <c r="N4">
        <v>1384840800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2">
        <f t="shared" si="2"/>
        <v>43688.208333333328</v>
      </c>
      <c r="N5">
        <v>1568955600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2">
        <f t="shared" si="2"/>
        <v>43485.25</v>
      </c>
      <c r="N6">
        <v>1548309600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2">
        <f t="shared" si="2"/>
        <v>41149.208333333336</v>
      </c>
      <c r="N7">
        <v>1347080400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2">
        <f t="shared" si="2"/>
        <v>42991.208333333328</v>
      </c>
      <c r="N8">
        <v>1505365200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2">
        <f t="shared" si="2"/>
        <v>42229.208333333328</v>
      </c>
      <c r="N9">
        <v>1439614800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2">
        <f t="shared" si="2"/>
        <v>40399.208333333336</v>
      </c>
      <c r="N10">
        <v>1281502800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2">
        <f t="shared" si="2"/>
        <v>41536.208333333336</v>
      </c>
      <c r="N11">
        <v>1383804000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2">
        <f t="shared" si="2"/>
        <v>40404.208333333336</v>
      </c>
      <c r="N12">
        <v>1285909200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2">
        <f t="shared" si="2"/>
        <v>40442.208333333336</v>
      </c>
      <c r="N13">
        <v>1285563600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2">
        <f t="shared" si="2"/>
        <v>43760.208333333328</v>
      </c>
      <c r="N14">
        <v>1572411600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2">
        <f t="shared" si="2"/>
        <v>42532.208333333328</v>
      </c>
      <c r="N15">
        <v>1466658000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2">
        <f t="shared" si="2"/>
        <v>40974.25</v>
      </c>
      <c r="N16">
        <v>1333342800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2">
        <f t="shared" si="2"/>
        <v>43809.25</v>
      </c>
      <c r="N17">
        <v>1576303200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2">
        <f t="shared" si="2"/>
        <v>41661.25</v>
      </c>
      <c r="N18">
        <v>1392271200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2">
        <f t="shared" si="2"/>
        <v>40555.25</v>
      </c>
      <c r="N19">
        <v>1294898400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2">
        <f t="shared" si="2"/>
        <v>43351.208333333328</v>
      </c>
      <c r="N20">
        <v>1537074000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2">
        <f t="shared" si="2"/>
        <v>43528.25</v>
      </c>
      <c r="N21">
        <v>1553490000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2">
        <f t="shared" si="2"/>
        <v>41848.208333333336</v>
      </c>
      <c r="N22">
        <v>1406523600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2">
        <f t="shared" si="2"/>
        <v>40770.208333333336</v>
      </c>
      <c r="N23">
        <v>1316322000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2">
        <f t="shared" si="2"/>
        <v>43193.208333333328</v>
      </c>
      <c r="N24">
        <v>1524027600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2">
        <f t="shared" si="2"/>
        <v>43510.25</v>
      </c>
      <c r="N25">
        <v>1554699600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2">
        <f t="shared" si="2"/>
        <v>41811.208333333336</v>
      </c>
      <c r="N26">
        <v>1403499600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2">
        <f t="shared" si="2"/>
        <v>40681.208333333336</v>
      </c>
      <c r="N27">
        <v>1307422800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2">
        <f t="shared" si="2"/>
        <v>43312.208333333328</v>
      </c>
      <c r="N28">
        <v>1535346000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2">
        <f t="shared" si="2"/>
        <v>42280.208333333328</v>
      </c>
      <c r="N29">
        <v>1444539600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2">
        <f t="shared" si="2"/>
        <v>40218.25</v>
      </c>
      <c r="N30">
        <v>1267682400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2">
        <f t="shared" si="2"/>
        <v>43301.208333333328</v>
      </c>
      <c r="N31">
        <v>1535518800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2">
        <f t="shared" si="2"/>
        <v>43609.208333333328</v>
      </c>
      <c r="N32">
        <v>1559106000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2">
        <f t="shared" si="2"/>
        <v>42374.25</v>
      </c>
      <c r="N33">
        <v>1454392800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2">
        <f t="shared" si="2"/>
        <v>43110.25</v>
      </c>
      <c r="N34">
        <v>1517896800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2">
        <f t="shared" si="2"/>
        <v>41917.208333333336</v>
      </c>
      <c r="N35">
        <v>1415685600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2">
        <f t="shared" si="2"/>
        <v>42817.208333333328</v>
      </c>
      <c r="N36">
        <v>1490677200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2">
        <f t="shared" si="2"/>
        <v>43484.25</v>
      </c>
      <c r="N37">
        <v>1551506400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2">
        <f t="shared" si="2"/>
        <v>40600.25</v>
      </c>
      <c r="N38">
        <v>1300856400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2">
        <f t="shared" si="2"/>
        <v>43744.208333333328</v>
      </c>
      <c r="N39">
        <v>1573192800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2">
        <f t="shared" si="2"/>
        <v>40469.208333333336</v>
      </c>
      <c r="N40">
        <v>1287810000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2">
        <f t="shared" si="2"/>
        <v>41330.25</v>
      </c>
      <c r="N41">
        <v>1362978000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2">
        <f t="shared" si="2"/>
        <v>40334.208333333336</v>
      </c>
      <c r="N42">
        <v>1277355600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2">
        <f t="shared" si="2"/>
        <v>41156.208333333336</v>
      </c>
      <c r="N43">
        <v>1348981200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2">
        <f t="shared" si="2"/>
        <v>40728.208333333336</v>
      </c>
      <c r="N44">
        <v>1310533200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2">
        <f t="shared" si="2"/>
        <v>41844.208333333336</v>
      </c>
      <c r="N45">
        <v>1407560400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2">
        <f t="shared" si="2"/>
        <v>43541.208333333328</v>
      </c>
      <c r="N46">
        <v>1552885200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2">
        <f t="shared" si="2"/>
        <v>42676.208333333328</v>
      </c>
      <c r="N47">
        <v>1479362400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2">
        <f t="shared" si="2"/>
        <v>40367.208333333336</v>
      </c>
      <c r="N48">
        <v>1280552400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2">
        <f t="shared" si="2"/>
        <v>41727.208333333336</v>
      </c>
      <c r="N49">
        <v>1398661200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2">
        <f t="shared" si="2"/>
        <v>42180.208333333328</v>
      </c>
      <c r="N50">
        <v>1436245200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2">
        <f t="shared" si="2"/>
        <v>43758.208333333328</v>
      </c>
      <c r="N51">
        <v>1575439200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2">
        <f t="shared" si="2"/>
        <v>41487.208333333336</v>
      </c>
      <c r="N52">
        <v>1377752400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2">
        <f t="shared" si="2"/>
        <v>40995.208333333336</v>
      </c>
      <c r="N53">
        <v>1334206800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2">
        <f t="shared" si="2"/>
        <v>40436.208333333336</v>
      </c>
      <c r="N54">
        <v>1284872400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2">
        <f t="shared" si="2"/>
        <v>41779.208333333336</v>
      </c>
      <c r="N55">
        <v>1403931600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2">
        <f t="shared" si="2"/>
        <v>43170.25</v>
      </c>
      <c r="N56">
        <v>1521262800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2">
        <f t="shared" si="2"/>
        <v>43311.208333333328</v>
      </c>
      <c r="N57">
        <v>1533358800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2">
        <f t="shared" si="2"/>
        <v>42014.25</v>
      </c>
      <c r="N58">
        <v>1421474400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2">
        <f t="shared" si="2"/>
        <v>42979.208333333328</v>
      </c>
      <c r="N59">
        <v>1505278800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2">
        <f t="shared" si="2"/>
        <v>42268.208333333328</v>
      </c>
      <c r="N60">
        <v>1443934800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2">
        <f t="shared" si="2"/>
        <v>42898.208333333328</v>
      </c>
      <c r="N61">
        <v>1498539600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2">
        <f t="shared" si="2"/>
        <v>41107.208333333336</v>
      </c>
      <c r="N62">
        <v>1342760400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2">
        <f t="shared" si="2"/>
        <v>40595.25</v>
      </c>
      <c r="N63">
        <v>1301720400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2">
        <f t="shared" si="2"/>
        <v>42160.208333333328</v>
      </c>
      <c r="N64">
        <v>1433566800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2">
        <f t="shared" si="2"/>
        <v>42853.208333333328</v>
      </c>
      <c r="N65">
        <v>1493874000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 s="12">
        <f t="shared" si="2"/>
        <v>43283.208333333328</v>
      </c>
      <c r="N66">
        <v>1531803600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IF(E67&lt;&gt;0,(E67/D67)*100,0)</f>
        <v>236.14754098360655</v>
      </c>
      <c r="G67" t="s">
        <v>20</v>
      </c>
      <c r="H67">
        <v>236</v>
      </c>
      <c r="I67" s="7">
        <f t="shared" ref="I67:I130" si="7">IF(H67&lt;&gt;0,E67/H67,0)</f>
        <v>61.038135593220339</v>
      </c>
      <c r="J67" t="s">
        <v>21</v>
      </c>
      <c r="K67" t="s">
        <v>22</v>
      </c>
      <c r="L67">
        <v>1296108000</v>
      </c>
      <c r="M67" s="12">
        <f t="shared" ref="M67:M130" si="8">(((L67/60)/60)/24)+DATE(1970,1,1)</f>
        <v>40570.25</v>
      </c>
      <c r="N67">
        <v>1296712800</v>
      </c>
      <c r="O67" s="12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 s="12">
        <f t="shared" si="8"/>
        <v>42102.208333333328</v>
      </c>
      <c r="N68">
        <v>1428901200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 s="12">
        <f t="shared" si="8"/>
        <v>40203.25</v>
      </c>
      <c r="N69">
        <v>1264831200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 s="12">
        <f t="shared" si="8"/>
        <v>42943.208333333328</v>
      </c>
      <c r="N70">
        <v>1505192400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 s="12">
        <f t="shared" si="8"/>
        <v>40531.25</v>
      </c>
      <c r="N71">
        <v>1295676000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 s="12">
        <f t="shared" si="8"/>
        <v>40484.208333333336</v>
      </c>
      <c r="N72">
        <v>1292911200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 s="12">
        <f t="shared" si="8"/>
        <v>43799.25</v>
      </c>
      <c r="N73">
        <v>1575439200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 s="12">
        <f t="shared" si="8"/>
        <v>42186.208333333328</v>
      </c>
      <c r="N74">
        <v>1438837200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 s="12">
        <f t="shared" si="8"/>
        <v>42701.25</v>
      </c>
      <c r="N75">
        <v>1480485600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 s="12">
        <f t="shared" si="8"/>
        <v>42456.208333333328</v>
      </c>
      <c r="N76">
        <v>1459141200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 s="12">
        <f t="shared" si="8"/>
        <v>43296.208333333328</v>
      </c>
      <c r="N77">
        <v>1532322000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 s="12">
        <f t="shared" si="8"/>
        <v>42027.25</v>
      </c>
      <c r="N78">
        <v>1426222800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 s="12">
        <f t="shared" si="8"/>
        <v>40448.208333333336</v>
      </c>
      <c r="N79">
        <v>1286773200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 s="12">
        <f t="shared" si="8"/>
        <v>43206.208333333328</v>
      </c>
      <c r="N80">
        <v>1523941200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 s="12">
        <f t="shared" si="8"/>
        <v>43267.208333333328</v>
      </c>
      <c r="N81">
        <v>1529557200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 s="12">
        <f t="shared" si="8"/>
        <v>42976.208333333328</v>
      </c>
      <c r="N82">
        <v>1506574800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 s="12">
        <f t="shared" si="8"/>
        <v>43062.25</v>
      </c>
      <c r="N83">
        <v>1513576800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 s="12">
        <f t="shared" si="8"/>
        <v>43482.25</v>
      </c>
      <c r="N84">
        <v>1548309600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 s="12">
        <f t="shared" si="8"/>
        <v>42579.208333333328</v>
      </c>
      <c r="N85">
        <v>1471582800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 s="12">
        <f t="shared" si="8"/>
        <v>41118.208333333336</v>
      </c>
      <c r="N86">
        <v>1344315600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 s="12">
        <f t="shared" si="8"/>
        <v>40797.208333333336</v>
      </c>
      <c r="N87">
        <v>1316408400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 s="12">
        <f t="shared" si="8"/>
        <v>42128.208333333328</v>
      </c>
      <c r="N88">
        <v>1431838800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 s="12">
        <f t="shared" si="8"/>
        <v>40610.25</v>
      </c>
      <c r="N89">
        <v>1300510800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 s="12">
        <f t="shared" si="8"/>
        <v>42110.208333333328</v>
      </c>
      <c r="N90">
        <v>1431061200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 s="12">
        <f t="shared" si="8"/>
        <v>40283.208333333336</v>
      </c>
      <c r="N91">
        <v>1271480400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 s="12">
        <f t="shared" si="8"/>
        <v>42425.25</v>
      </c>
      <c r="N92">
        <v>1456380000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 s="12">
        <f t="shared" si="8"/>
        <v>42588.208333333328</v>
      </c>
      <c r="N93">
        <v>1472878800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 s="12">
        <f t="shared" si="8"/>
        <v>40352.208333333336</v>
      </c>
      <c r="N94">
        <v>1277355600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 s="12">
        <f t="shared" si="8"/>
        <v>41202.208333333336</v>
      </c>
      <c r="N95">
        <v>1351054800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 s="12">
        <f t="shared" si="8"/>
        <v>43562.208333333328</v>
      </c>
      <c r="N96">
        <v>1555563600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 s="12">
        <f t="shared" si="8"/>
        <v>43752.208333333328</v>
      </c>
      <c r="N97">
        <v>1571634000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 s="12">
        <f t="shared" si="8"/>
        <v>40612.25</v>
      </c>
      <c r="N98">
        <v>1300856400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 s="12">
        <f t="shared" si="8"/>
        <v>42180.208333333328</v>
      </c>
      <c r="N99">
        <v>1439874000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 s="12">
        <f t="shared" si="8"/>
        <v>42212.208333333328</v>
      </c>
      <c r="N100">
        <v>1438318800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 s="12">
        <f t="shared" si="8"/>
        <v>41968.25</v>
      </c>
      <c r="N101">
        <v>1419400800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 s="12">
        <f t="shared" si="8"/>
        <v>40835.208333333336</v>
      </c>
      <c r="N102">
        <v>1320555600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 s="12">
        <f t="shared" si="8"/>
        <v>42056.25</v>
      </c>
      <c r="N103">
        <v>1425103200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 s="12">
        <f t="shared" si="8"/>
        <v>43234.208333333328</v>
      </c>
      <c r="N104">
        <v>1526878800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 s="12">
        <f t="shared" si="8"/>
        <v>40475.208333333336</v>
      </c>
      <c r="N105">
        <v>1288674000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 s="12">
        <f t="shared" si="8"/>
        <v>42878.208333333328</v>
      </c>
      <c r="N106">
        <v>1495602000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 s="12">
        <f t="shared" si="8"/>
        <v>41366.208333333336</v>
      </c>
      <c r="N107">
        <v>1366434000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 s="12">
        <f t="shared" si="8"/>
        <v>43716.208333333328</v>
      </c>
      <c r="N108">
        <v>1568350800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 s="12">
        <f t="shared" si="8"/>
        <v>43213.208333333328</v>
      </c>
      <c r="N109">
        <v>1525928400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 s="12">
        <f t="shared" si="8"/>
        <v>41005.208333333336</v>
      </c>
      <c r="N110">
        <v>1336885200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 s="12">
        <f t="shared" si="8"/>
        <v>41651.25</v>
      </c>
      <c r="N111">
        <v>1389679200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 s="12">
        <f t="shared" si="8"/>
        <v>43354.208333333328</v>
      </c>
      <c r="N112">
        <v>1538283600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 s="12">
        <f t="shared" si="8"/>
        <v>41174.208333333336</v>
      </c>
      <c r="N113">
        <v>1348808400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 s="12">
        <f t="shared" si="8"/>
        <v>41875.208333333336</v>
      </c>
      <c r="N114">
        <v>1410152400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 s="12">
        <f t="shared" si="8"/>
        <v>42990.208333333328</v>
      </c>
      <c r="N115">
        <v>1505797200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 s="12">
        <f t="shared" si="8"/>
        <v>43564.208333333328</v>
      </c>
      <c r="N116">
        <v>1554872400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 s="12">
        <f t="shared" si="8"/>
        <v>43056.25</v>
      </c>
      <c r="N117">
        <v>1513922400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 s="12">
        <f t="shared" si="8"/>
        <v>42265.208333333328</v>
      </c>
      <c r="N118">
        <v>1442638800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 s="12">
        <f t="shared" si="8"/>
        <v>40808.208333333336</v>
      </c>
      <c r="N119">
        <v>1317186000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 s="12">
        <f t="shared" si="8"/>
        <v>41665.25</v>
      </c>
      <c r="N120">
        <v>1391234400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 s="12">
        <f t="shared" si="8"/>
        <v>41806.208333333336</v>
      </c>
      <c r="N121">
        <v>1404363600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 s="12">
        <f t="shared" si="8"/>
        <v>42111.208333333328</v>
      </c>
      <c r="N122">
        <v>1429592400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 s="12">
        <f t="shared" si="8"/>
        <v>41917.208333333336</v>
      </c>
      <c r="N123">
        <v>1413608400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 s="12">
        <f t="shared" si="8"/>
        <v>41970.25</v>
      </c>
      <c r="N124">
        <v>1419400800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 s="12">
        <f t="shared" si="8"/>
        <v>42332.25</v>
      </c>
      <c r="N125">
        <v>1448604000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 s="12">
        <f t="shared" si="8"/>
        <v>43598.208333333328</v>
      </c>
      <c r="N126">
        <v>1562302800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 s="12">
        <f t="shared" si="8"/>
        <v>43362.208333333328</v>
      </c>
      <c r="N127">
        <v>1537678800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 s="12">
        <f t="shared" si="8"/>
        <v>42596.208333333328</v>
      </c>
      <c r="N128">
        <v>1473570000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 s="12">
        <f t="shared" si="8"/>
        <v>40310.208333333336</v>
      </c>
      <c r="N129">
        <v>1273899600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 s="12">
        <f t="shared" si="8"/>
        <v>40417.208333333336</v>
      </c>
      <c r="N130">
        <v>1284008400</v>
      </c>
      <c r="O130" s="12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IF(E131&lt;&gt;0,(E131/D131)*100,0)</f>
        <v>3.202693602693603</v>
      </c>
      <c r="G131" t="s">
        <v>74</v>
      </c>
      <c r="H131">
        <v>55</v>
      </c>
      <c r="I131" s="7">
        <f t="shared" ref="I131:I194" si="13">IF(H131&lt;&gt;0,E131/H131,0)</f>
        <v>86.472727272727269</v>
      </c>
      <c r="J131" t="s">
        <v>26</v>
      </c>
      <c r="K131" t="s">
        <v>27</v>
      </c>
      <c r="L131">
        <v>1422943200</v>
      </c>
      <c r="M131" s="12">
        <f t="shared" ref="M131:M194" si="14">(((L131/60)/60)/24)+DATE(1970,1,1)</f>
        <v>42038.25</v>
      </c>
      <c r="N131">
        <v>1425103200</v>
      </c>
      <c r="O131" s="12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 s="12">
        <f t="shared" si="14"/>
        <v>40842.208333333336</v>
      </c>
      <c r="N132">
        <v>1320991200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 s="12">
        <f t="shared" si="14"/>
        <v>41607.25</v>
      </c>
      <c r="N133">
        <v>1386828000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 s="12">
        <f t="shared" si="14"/>
        <v>43112.25</v>
      </c>
      <c r="N134">
        <v>1517119200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 s="12">
        <f t="shared" si="14"/>
        <v>40767.208333333336</v>
      </c>
      <c r="N135">
        <v>1315026000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 s="12">
        <f t="shared" si="14"/>
        <v>40713.208333333336</v>
      </c>
      <c r="N136">
        <v>1312693200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 s="12">
        <f t="shared" si="14"/>
        <v>41340.25</v>
      </c>
      <c r="N137">
        <v>1363064400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 s="12">
        <f t="shared" si="14"/>
        <v>41797.208333333336</v>
      </c>
      <c r="N138">
        <v>1403154000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 s="12">
        <f t="shared" si="14"/>
        <v>40457.208333333336</v>
      </c>
      <c r="N139">
        <v>1286859600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 s="12">
        <f t="shared" si="14"/>
        <v>41180.208333333336</v>
      </c>
      <c r="N140">
        <v>1349326800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 s="12">
        <f t="shared" si="14"/>
        <v>42115.208333333328</v>
      </c>
      <c r="N141">
        <v>1430974800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 s="12">
        <f t="shared" si="14"/>
        <v>43156.25</v>
      </c>
      <c r="N142">
        <v>1519970400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 s="12">
        <f t="shared" si="14"/>
        <v>42167.208333333328</v>
      </c>
      <c r="N143">
        <v>1434603600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 s="12">
        <f t="shared" si="14"/>
        <v>41005.208333333336</v>
      </c>
      <c r="N144">
        <v>1337230800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 s="12">
        <f t="shared" si="14"/>
        <v>40357.208333333336</v>
      </c>
      <c r="N145">
        <v>1279429200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 s="12">
        <f t="shared" si="14"/>
        <v>43633.208333333328</v>
      </c>
      <c r="N146">
        <v>1561438800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 s="12">
        <f t="shared" si="14"/>
        <v>41889.208333333336</v>
      </c>
      <c r="N147">
        <v>1410498000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 s="12">
        <f t="shared" si="14"/>
        <v>40855.25</v>
      </c>
      <c r="N148">
        <v>1322460000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 s="12">
        <f t="shared" si="14"/>
        <v>42534.208333333328</v>
      </c>
      <c r="N149">
        <v>1466312400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 s="12">
        <f t="shared" si="14"/>
        <v>42941.208333333328</v>
      </c>
      <c r="N150">
        <v>1501736400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 s="12">
        <f t="shared" si="14"/>
        <v>41275.25</v>
      </c>
      <c r="N151">
        <v>1361512800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 s="12">
        <f t="shared" si="14"/>
        <v>43450.25</v>
      </c>
      <c r="N152">
        <v>1545026400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 s="12">
        <f t="shared" si="14"/>
        <v>41799.208333333336</v>
      </c>
      <c r="N153">
        <v>1406696400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 s="12">
        <f t="shared" si="14"/>
        <v>42783.25</v>
      </c>
      <c r="N154">
        <v>1487916000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 s="12">
        <f t="shared" si="14"/>
        <v>41201.208333333336</v>
      </c>
      <c r="N155">
        <v>1351141200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 s="12">
        <f t="shared" si="14"/>
        <v>42502.208333333328</v>
      </c>
      <c r="N156">
        <v>1465016400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 s="12">
        <f t="shared" si="14"/>
        <v>40262.208333333336</v>
      </c>
      <c r="N157">
        <v>1270789200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 s="12">
        <f t="shared" si="14"/>
        <v>43743.208333333328</v>
      </c>
      <c r="N158">
        <v>1572325200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 s="12">
        <f t="shared" si="14"/>
        <v>41638.25</v>
      </c>
      <c r="N159">
        <v>1389420000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 s="12">
        <f t="shared" si="14"/>
        <v>42346.25</v>
      </c>
      <c r="N160">
        <v>1449640800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 s="12">
        <f t="shared" si="14"/>
        <v>43551.208333333328</v>
      </c>
      <c r="N161">
        <v>1555218000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 s="12">
        <f t="shared" si="14"/>
        <v>43582.208333333328</v>
      </c>
      <c r="N162">
        <v>1557723600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 s="12">
        <f t="shared" si="14"/>
        <v>42270.208333333328</v>
      </c>
      <c r="N163">
        <v>1443502800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 s="12">
        <f t="shared" si="14"/>
        <v>43442.25</v>
      </c>
      <c r="N164">
        <v>1546840800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 s="12">
        <f t="shared" si="14"/>
        <v>43028.208333333328</v>
      </c>
      <c r="N165">
        <v>1512712800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 s="12">
        <f t="shared" si="14"/>
        <v>43016.208333333328</v>
      </c>
      <c r="N166">
        <v>1507525200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 s="12">
        <f t="shared" si="14"/>
        <v>42948.208333333328</v>
      </c>
      <c r="N167">
        <v>1504328400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 s="12">
        <f t="shared" si="14"/>
        <v>40534.25</v>
      </c>
      <c r="N168">
        <v>1293343200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 s="12">
        <f t="shared" si="14"/>
        <v>41435.208333333336</v>
      </c>
      <c r="N169">
        <v>1371704400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 s="12">
        <f t="shared" si="14"/>
        <v>43518.25</v>
      </c>
      <c r="N170">
        <v>1552798800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 s="12">
        <f t="shared" si="14"/>
        <v>41077.208333333336</v>
      </c>
      <c r="N171">
        <v>1342328400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 s="12">
        <f t="shared" si="14"/>
        <v>42950.208333333328</v>
      </c>
      <c r="N172">
        <v>1502341200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 s="12">
        <f t="shared" si="14"/>
        <v>41718.208333333336</v>
      </c>
      <c r="N173">
        <v>1397192400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 s="12">
        <f t="shared" si="14"/>
        <v>41839.208333333336</v>
      </c>
      <c r="N174">
        <v>1407042000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 s="12">
        <f t="shared" si="14"/>
        <v>41412.208333333336</v>
      </c>
      <c r="N175">
        <v>1369371600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 s="12">
        <f t="shared" si="14"/>
        <v>42282.208333333328</v>
      </c>
      <c r="N176">
        <v>1444107600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 s="12">
        <f t="shared" si="14"/>
        <v>42613.208333333328</v>
      </c>
      <c r="N177">
        <v>1474261200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 s="12">
        <f t="shared" si="14"/>
        <v>42616.208333333328</v>
      </c>
      <c r="N178">
        <v>1473656400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 s="12">
        <f t="shared" si="14"/>
        <v>40497.25</v>
      </c>
      <c r="N179">
        <v>1291960800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 s="12">
        <f t="shared" si="14"/>
        <v>42999.208333333328</v>
      </c>
      <c r="N180">
        <v>1506747600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 s="12">
        <f t="shared" si="14"/>
        <v>41350.208333333336</v>
      </c>
      <c r="N181">
        <v>1363582800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 s="12">
        <f t="shared" si="14"/>
        <v>40259.208333333336</v>
      </c>
      <c r="N182">
        <v>1269666000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 s="12">
        <f t="shared" si="14"/>
        <v>43012.208333333328</v>
      </c>
      <c r="N183">
        <v>1508648400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 s="12">
        <f t="shared" si="14"/>
        <v>43631.208333333328</v>
      </c>
      <c r="N184">
        <v>1561957200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 s="12">
        <f t="shared" si="14"/>
        <v>40430.208333333336</v>
      </c>
      <c r="N185">
        <v>1285131600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 s="12">
        <f t="shared" si="14"/>
        <v>43588.208333333328</v>
      </c>
      <c r="N186">
        <v>1556946000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 s="12">
        <f t="shared" si="14"/>
        <v>43233.208333333328</v>
      </c>
      <c r="N187">
        <v>1527138000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 s="12">
        <f t="shared" si="14"/>
        <v>41782.208333333336</v>
      </c>
      <c r="N188">
        <v>1402117200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 s="12">
        <f t="shared" si="14"/>
        <v>41328.25</v>
      </c>
      <c r="N189">
        <v>1364014800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 s="12">
        <f t="shared" si="14"/>
        <v>41975.25</v>
      </c>
      <c r="N190">
        <v>1417586400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 s="12">
        <f t="shared" si="14"/>
        <v>42433.25</v>
      </c>
      <c r="N191">
        <v>1457071200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 s="12">
        <f t="shared" si="14"/>
        <v>41429.208333333336</v>
      </c>
      <c r="N192">
        <v>1370408400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 s="12">
        <f t="shared" si="14"/>
        <v>43536.208333333328</v>
      </c>
      <c r="N193">
        <v>1552626000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7">
        <f t="shared" si="13"/>
        <v>35.049382716049379</v>
      </c>
      <c r="J194" t="s">
        <v>21</v>
      </c>
      <c r="K194" t="s">
        <v>22</v>
      </c>
      <c r="L194">
        <v>1403845200</v>
      </c>
      <c r="M194" s="12">
        <f t="shared" si="14"/>
        <v>41817.208333333336</v>
      </c>
      <c r="N194">
        <v>1404190800</v>
      </c>
      <c r="O194" s="12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IF(E195&lt;&gt;0,(E195/D195)*100,0)</f>
        <v>45.636363636363633</v>
      </c>
      <c r="G195" t="s">
        <v>14</v>
      </c>
      <c r="H195">
        <v>65</v>
      </c>
      <c r="I195" s="7">
        <f t="shared" ref="I195:I258" si="19">IF(H195&lt;&gt;0,E195/H195,0)</f>
        <v>46.338461538461537</v>
      </c>
      <c r="J195" t="s">
        <v>21</v>
      </c>
      <c r="K195" t="s">
        <v>22</v>
      </c>
      <c r="L195">
        <v>1523163600</v>
      </c>
      <c r="M195" s="12">
        <f t="shared" ref="M195:M258" si="20">(((L195/60)/60)/24)+DATE(1970,1,1)</f>
        <v>43198.208333333328</v>
      </c>
      <c r="N195">
        <v>1523509200</v>
      </c>
      <c r="O195" s="12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 s="12">
        <f t="shared" si="20"/>
        <v>42261.208333333328</v>
      </c>
      <c r="N196">
        <v>1443589200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 s="12">
        <f t="shared" si="20"/>
        <v>43310.208333333328</v>
      </c>
      <c r="N197">
        <v>1533445200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 s="12">
        <f t="shared" si="20"/>
        <v>42616.208333333328</v>
      </c>
      <c r="N198">
        <v>1474520400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 s="12">
        <f t="shared" si="20"/>
        <v>42909.208333333328</v>
      </c>
      <c r="N199">
        <v>1499403600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 s="12">
        <f t="shared" si="20"/>
        <v>40396.208333333336</v>
      </c>
      <c r="N200">
        <v>1283576400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 s="12">
        <f t="shared" si="20"/>
        <v>42192.208333333328</v>
      </c>
      <c r="N201">
        <v>1436590800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 s="12">
        <f t="shared" si="20"/>
        <v>40262.208333333336</v>
      </c>
      <c r="N202">
        <v>1270443600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 s="12">
        <f t="shared" si="20"/>
        <v>41845.208333333336</v>
      </c>
      <c r="N203">
        <v>1407819600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 s="12">
        <f t="shared" si="20"/>
        <v>40818.208333333336</v>
      </c>
      <c r="N204">
        <v>1317877200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 s="12">
        <f t="shared" si="20"/>
        <v>42752.25</v>
      </c>
      <c r="N205">
        <v>1484805600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 s="12">
        <f t="shared" si="20"/>
        <v>40636.208333333336</v>
      </c>
      <c r="N206">
        <v>1302670800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 s="12">
        <f t="shared" si="20"/>
        <v>43390.208333333328</v>
      </c>
      <c r="N207">
        <v>1540789200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 s="12">
        <f t="shared" si="20"/>
        <v>40236.25</v>
      </c>
      <c r="N208">
        <v>1268028000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 s="12">
        <f t="shared" si="20"/>
        <v>43340.208333333328</v>
      </c>
      <c r="N209">
        <v>1537160400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 s="12">
        <f t="shared" si="20"/>
        <v>43048.25</v>
      </c>
      <c r="N210">
        <v>1512280800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 s="12">
        <f t="shared" si="20"/>
        <v>42496.208333333328</v>
      </c>
      <c r="N211">
        <v>1463115600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 s="12">
        <f t="shared" si="20"/>
        <v>42797.25</v>
      </c>
      <c r="N212">
        <v>1490850000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 s="12">
        <f t="shared" si="20"/>
        <v>41513.208333333336</v>
      </c>
      <c r="N213">
        <v>1379653200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 s="12">
        <f t="shared" si="20"/>
        <v>43814.25</v>
      </c>
      <c r="N214">
        <v>1580364000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 s="12">
        <f t="shared" si="20"/>
        <v>40488.208333333336</v>
      </c>
      <c r="N215">
        <v>1289714400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 s="12">
        <f t="shared" si="20"/>
        <v>40409.208333333336</v>
      </c>
      <c r="N216">
        <v>1282712400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 s="12">
        <f t="shared" si="20"/>
        <v>43509.25</v>
      </c>
      <c r="N217">
        <v>1550210400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 s="12">
        <f t="shared" si="20"/>
        <v>40869.25</v>
      </c>
      <c r="N218">
        <v>1322114400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 s="12">
        <f t="shared" si="20"/>
        <v>43583.208333333328</v>
      </c>
      <c r="N219">
        <v>1557205200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 s="12">
        <f t="shared" si="20"/>
        <v>40858.25</v>
      </c>
      <c r="N220">
        <v>1323928800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 s="12">
        <f t="shared" si="20"/>
        <v>41137.208333333336</v>
      </c>
      <c r="N221">
        <v>1346130000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 s="12">
        <f t="shared" si="20"/>
        <v>40725.208333333336</v>
      </c>
      <c r="N222">
        <v>1311051600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 s="12">
        <f t="shared" si="20"/>
        <v>41081.208333333336</v>
      </c>
      <c r="N223">
        <v>1340427600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 s="12">
        <f t="shared" si="20"/>
        <v>41914.208333333336</v>
      </c>
      <c r="N224">
        <v>1412312400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 s="12">
        <f t="shared" si="20"/>
        <v>42445.208333333328</v>
      </c>
      <c r="N225">
        <v>1459314000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 s="12">
        <f t="shared" si="20"/>
        <v>41906.208333333336</v>
      </c>
      <c r="N226">
        <v>1415426400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 s="12">
        <f t="shared" si="20"/>
        <v>41762.208333333336</v>
      </c>
      <c r="N227">
        <v>1399093200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 s="12">
        <f t="shared" si="20"/>
        <v>40276.208333333336</v>
      </c>
      <c r="N228">
        <v>1273899600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 s="12">
        <f t="shared" si="20"/>
        <v>42139.208333333328</v>
      </c>
      <c r="N229">
        <v>1432184400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 s="12">
        <f t="shared" si="20"/>
        <v>42613.208333333328</v>
      </c>
      <c r="N230">
        <v>1474779600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 s="12">
        <f t="shared" si="20"/>
        <v>42887.208333333328</v>
      </c>
      <c r="N231">
        <v>1500440400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 s="12">
        <f t="shared" si="20"/>
        <v>43805.25</v>
      </c>
      <c r="N232">
        <v>1575612000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 s="12">
        <f t="shared" si="20"/>
        <v>41415.208333333336</v>
      </c>
      <c r="N233">
        <v>1374123600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 s="12">
        <f t="shared" si="20"/>
        <v>42576.208333333328</v>
      </c>
      <c r="N234">
        <v>1469509200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 s="12">
        <f t="shared" si="20"/>
        <v>40706.208333333336</v>
      </c>
      <c r="N235">
        <v>1309237200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 s="12">
        <f t="shared" si="20"/>
        <v>42969.208333333328</v>
      </c>
      <c r="N236">
        <v>1503982800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 s="12">
        <f t="shared" si="20"/>
        <v>42779.25</v>
      </c>
      <c r="N237">
        <v>1487397600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 s="12">
        <f t="shared" si="20"/>
        <v>43641.208333333328</v>
      </c>
      <c r="N238">
        <v>1562043600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 s="12">
        <f t="shared" si="20"/>
        <v>41754.208333333336</v>
      </c>
      <c r="N239">
        <v>1398574800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 s="12">
        <f t="shared" si="20"/>
        <v>43083.25</v>
      </c>
      <c r="N240">
        <v>1515391200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 s="12">
        <f t="shared" si="20"/>
        <v>42245.208333333328</v>
      </c>
      <c r="N241">
        <v>1441170000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 s="12">
        <f t="shared" si="20"/>
        <v>40396.208333333336</v>
      </c>
      <c r="N242">
        <v>1281157200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 s="12">
        <f t="shared" si="20"/>
        <v>41742.208333333336</v>
      </c>
      <c r="N243">
        <v>1398229200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 s="12">
        <f t="shared" si="20"/>
        <v>42865.208333333328</v>
      </c>
      <c r="N244">
        <v>1495256400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 s="12">
        <f t="shared" si="20"/>
        <v>43163.25</v>
      </c>
      <c r="N245">
        <v>1520402400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 s="12">
        <f t="shared" si="20"/>
        <v>41834.208333333336</v>
      </c>
      <c r="N246">
        <v>1409806800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 s="12">
        <f t="shared" si="20"/>
        <v>41736.208333333336</v>
      </c>
      <c r="N247">
        <v>1396933200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 s="12">
        <f t="shared" si="20"/>
        <v>41491.208333333336</v>
      </c>
      <c r="N248">
        <v>1376024400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 s="12">
        <f t="shared" si="20"/>
        <v>42726.25</v>
      </c>
      <c r="N249">
        <v>1483682400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 s="12">
        <f t="shared" si="20"/>
        <v>42004.25</v>
      </c>
      <c r="N250">
        <v>1420437600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 s="12">
        <f t="shared" si="20"/>
        <v>42006.25</v>
      </c>
      <c r="N251">
        <v>1420783200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 s="12">
        <f t="shared" si="20"/>
        <v>40203.25</v>
      </c>
      <c r="N252">
        <v>1267423200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 s="12">
        <f t="shared" si="20"/>
        <v>41252.25</v>
      </c>
      <c r="N253">
        <v>1355205600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 s="12">
        <f t="shared" si="20"/>
        <v>41572.208333333336</v>
      </c>
      <c r="N254">
        <v>1383109200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 s="12">
        <f t="shared" si="20"/>
        <v>40641.208333333336</v>
      </c>
      <c r="N255">
        <v>1303275600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 s="12">
        <f t="shared" si="20"/>
        <v>42787.25</v>
      </c>
      <c r="N256">
        <v>1487829600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 s="12">
        <f t="shared" si="20"/>
        <v>40590.25</v>
      </c>
      <c r="N257">
        <v>1298268000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 s="12">
        <f t="shared" si="20"/>
        <v>42393.25</v>
      </c>
      <c r="N258">
        <v>1456812000</v>
      </c>
      <c r="O258" s="12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IF(E259&lt;&gt;0,(E259/D259)*100,0)</f>
        <v>146</v>
      </c>
      <c r="G259" t="s">
        <v>20</v>
      </c>
      <c r="H259">
        <v>92</v>
      </c>
      <c r="I259" s="7">
        <f t="shared" ref="I259:I322" si="25">IF(H259&lt;&gt;0,E259/H259,0)</f>
        <v>90.456521739130437</v>
      </c>
      <c r="J259" t="s">
        <v>21</v>
      </c>
      <c r="K259" t="s">
        <v>22</v>
      </c>
      <c r="L259">
        <v>1362463200</v>
      </c>
      <c r="M259" s="12">
        <f t="shared" ref="M259:M322" si="26">(((L259/60)/60)/24)+DATE(1970,1,1)</f>
        <v>41338.25</v>
      </c>
      <c r="N259">
        <v>1363669200</v>
      </c>
      <c r="O259" s="12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 s="12">
        <f t="shared" si="26"/>
        <v>42712.25</v>
      </c>
      <c r="N260">
        <v>1482904800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 s="12">
        <f t="shared" si="26"/>
        <v>41251.25</v>
      </c>
      <c r="N261">
        <v>1356588000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 s="12">
        <f t="shared" si="26"/>
        <v>41180.208333333336</v>
      </c>
      <c r="N262">
        <v>1349845200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 s="12">
        <f t="shared" si="26"/>
        <v>40415.208333333336</v>
      </c>
      <c r="N263">
        <v>1283058000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 s="12">
        <f t="shared" si="26"/>
        <v>40638.208333333336</v>
      </c>
      <c r="N264">
        <v>1304226000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 s="12">
        <f t="shared" si="26"/>
        <v>40187.25</v>
      </c>
      <c r="N265">
        <v>1263016800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 s="12">
        <f t="shared" si="26"/>
        <v>41317.25</v>
      </c>
      <c r="N266">
        <v>1362031200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 s="12">
        <f t="shared" si="26"/>
        <v>42372.25</v>
      </c>
      <c r="N267">
        <v>1455602400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 s="12">
        <f t="shared" si="26"/>
        <v>41950.25</v>
      </c>
      <c r="N268">
        <v>1418191200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 s="12">
        <f t="shared" si="26"/>
        <v>41206.208333333336</v>
      </c>
      <c r="N269">
        <v>1352440800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 s="12">
        <f t="shared" si="26"/>
        <v>41186.208333333336</v>
      </c>
      <c r="N270">
        <v>1353304800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 s="12">
        <f t="shared" si="26"/>
        <v>43496.25</v>
      </c>
      <c r="N271">
        <v>1550728800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 s="12">
        <f t="shared" si="26"/>
        <v>40514.25</v>
      </c>
      <c r="N272">
        <v>1291442400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 s="12">
        <f t="shared" si="26"/>
        <v>42345.25</v>
      </c>
      <c r="N273">
        <v>1452146400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 s="12">
        <f t="shared" si="26"/>
        <v>43656.208333333328</v>
      </c>
      <c r="N274">
        <v>1564894800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 s="12">
        <f t="shared" si="26"/>
        <v>42995.208333333328</v>
      </c>
      <c r="N275">
        <v>1505883600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 s="12">
        <f t="shared" si="26"/>
        <v>43045.25</v>
      </c>
      <c r="N276">
        <v>1510380000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 s="12">
        <f t="shared" si="26"/>
        <v>43561.208333333328</v>
      </c>
      <c r="N277">
        <v>1555218000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 s="12">
        <f t="shared" si="26"/>
        <v>41018.208333333336</v>
      </c>
      <c r="N278">
        <v>1335243600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 s="12">
        <f t="shared" si="26"/>
        <v>40378.208333333336</v>
      </c>
      <c r="N279">
        <v>1279688400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 s="12">
        <f t="shared" si="26"/>
        <v>41239.25</v>
      </c>
      <c r="N280">
        <v>1356069600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 s="12">
        <f t="shared" si="26"/>
        <v>43346.208333333328</v>
      </c>
      <c r="N281">
        <v>1536210000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 s="12">
        <f t="shared" si="26"/>
        <v>43060.25</v>
      </c>
      <c r="N282">
        <v>1511762400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 s="12">
        <f t="shared" si="26"/>
        <v>40979.25</v>
      </c>
      <c r="N283">
        <v>1333256400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 s="12">
        <f t="shared" si="26"/>
        <v>42701.25</v>
      </c>
      <c r="N284">
        <v>1480744800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 s="12">
        <f t="shared" si="26"/>
        <v>42520.208333333328</v>
      </c>
      <c r="N285">
        <v>1465016400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 s="12">
        <f t="shared" si="26"/>
        <v>41030.208333333336</v>
      </c>
      <c r="N286">
        <v>1336280400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 s="12">
        <f t="shared" si="26"/>
        <v>42623.208333333328</v>
      </c>
      <c r="N287">
        <v>1476766800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 s="12">
        <f t="shared" si="26"/>
        <v>42697.25</v>
      </c>
      <c r="N288">
        <v>1480485600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 s="12">
        <f t="shared" si="26"/>
        <v>42122.208333333328</v>
      </c>
      <c r="N289">
        <v>1430197200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 s="12">
        <f t="shared" si="26"/>
        <v>40982.208333333336</v>
      </c>
      <c r="N290">
        <v>1331787600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 s="12">
        <f t="shared" si="26"/>
        <v>42219.208333333328</v>
      </c>
      <c r="N291">
        <v>1438837200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 s="12">
        <f t="shared" si="26"/>
        <v>41404.208333333336</v>
      </c>
      <c r="N292">
        <v>1370926800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 s="12">
        <f t="shared" si="26"/>
        <v>40831.208333333336</v>
      </c>
      <c r="N293">
        <v>1319000400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 s="12">
        <f t="shared" si="26"/>
        <v>40984.208333333336</v>
      </c>
      <c r="N294">
        <v>1333429200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 s="12">
        <f t="shared" si="26"/>
        <v>40456.208333333336</v>
      </c>
      <c r="N295">
        <v>1287032400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 s="12">
        <f t="shared" si="26"/>
        <v>43399.208333333328</v>
      </c>
      <c r="N296">
        <v>1541570400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 s="12">
        <f t="shared" si="26"/>
        <v>41562.208333333336</v>
      </c>
      <c r="N297">
        <v>1383976800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 s="12">
        <f t="shared" si="26"/>
        <v>43493.25</v>
      </c>
      <c r="N298">
        <v>1550556000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 s="12">
        <f t="shared" si="26"/>
        <v>41653.25</v>
      </c>
      <c r="N299">
        <v>1390456800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 s="12">
        <f t="shared" si="26"/>
        <v>42426.25</v>
      </c>
      <c r="N300">
        <v>1458018000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 s="12">
        <f t="shared" si="26"/>
        <v>42432.25</v>
      </c>
      <c r="N301">
        <v>1461819600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 s="12">
        <f t="shared" si="26"/>
        <v>42977.208333333328</v>
      </c>
      <c r="N302">
        <v>1504155600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 s="12">
        <f t="shared" si="26"/>
        <v>42061.25</v>
      </c>
      <c r="N303">
        <v>1426395600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 s="12">
        <f t="shared" si="26"/>
        <v>43345.208333333328</v>
      </c>
      <c r="N304">
        <v>1537074000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 s="12">
        <f t="shared" si="26"/>
        <v>42376.25</v>
      </c>
      <c r="N305">
        <v>1452578400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 s="12">
        <f t="shared" si="26"/>
        <v>42589.208333333328</v>
      </c>
      <c r="N306">
        <v>1474088400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 s="12">
        <f t="shared" si="26"/>
        <v>42448.208333333328</v>
      </c>
      <c r="N307">
        <v>1461906000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 s="12">
        <f t="shared" si="26"/>
        <v>42930.208333333328</v>
      </c>
      <c r="N308">
        <v>1500267600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 s="12">
        <f t="shared" si="26"/>
        <v>41066.208333333336</v>
      </c>
      <c r="N309">
        <v>1340686800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 s="12">
        <f t="shared" si="26"/>
        <v>40651.208333333336</v>
      </c>
      <c r="N310">
        <v>1303189200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 s="12">
        <f t="shared" si="26"/>
        <v>40807.208333333336</v>
      </c>
      <c r="N311">
        <v>1318309200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 s="12">
        <f t="shared" si="26"/>
        <v>40277.208333333336</v>
      </c>
      <c r="N312">
        <v>1272171600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 s="12">
        <f t="shared" si="26"/>
        <v>40590.25</v>
      </c>
      <c r="N313">
        <v>1298872800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 s="12">
        <f t="shared" si="26"/>
        <v>41572.208333333336</v>
      </c>
      <c r="N314">
        <v>1383282000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 s="12">
        <f t="shared" si="26"/>
        <v>40966.25</v>
      </c>
      <c r="N315">
        <v>1330495200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 s="12">
        <f t="shared" si="26"/>
        <v>43536.208333333328</v>
      </c>
      <c r="N316">
        <v>1552798800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 s="12">
        <f t="shared" si="26"/>
        <v>41783.208333333336</v>
      </c>
      <c r="N317">
        <v>1403413200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 s="12">
        <f t="shared" si="26"/>
        <v>43788.25</v>
      </c>
      <c r="N318">
        <v>1574229600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 s="12">
        <f t="shared" si="26"/>
        <v>42869.208333333328</v>
      </c>
      <c r="N319">
        <v>1495861200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 s="12">
        <f t="shared" si="26"/>
        <v>41684.25</v>
      </c>
      <c r="N320">
        <v>1392530400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 s="12">
        <f t="shared" si="26"/>
        <v>40402.208333333336</v>
      </c>
      <c r="N321">
        <v>1283662800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7">
        <f t="shared" si="25"/>
        <v>101.15</v>
      </c>
      <c r="J322" t="s">
        <v>21</v>
      </c>
      <c r="K322" t="s">
        <v>22</v>
      </c>
      <c r="L322">
        <v>1305003600</v>
      </c>
      <c r="M322" s="12">
        <f t="shared" si="26"/>
        <v>40673.208333333336</v>
      </c>
      <c r="N322">
        <v>1305781200</v>
      </c>
      <c r="O322" s="12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IF(E323&lt;&gt;0,(E323/D323)*100,0)</f>
        <v>94.144366197183089</v>
      </c>
      <c r="G323" t="s">
        <v>14</v>
      </c>
      <c r="H323">
        <v>2468</v>
      </c>
      <c r="I323" s="7">
        <f t="shared" ref="I323:I386" si="31">IF(H323&lt;&gt;0,E323/H323,0)</f>
        <v>65.000810372771468</v>
      </c>
      <c r="J323" t="s">
        <v>21</v>
      </c>
      <c r="K323" t="s">
        <v>22</v>
      </c>
      <c r="L323">
        <v>1301634000</v>
      </c>
      <c r="M323" s="12">
        <f t="shared" ref="M323:M386" si="32">(((L323/60)/60)/24)+DATE(1970,1,1)</f>
        <v>40634.208333333336</v>
      </c>
      <c r="N323">
        <v>1302325200</v>
      </c>
      <c r="O323" s="12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 s="12">
        <f t="shared" si="32"/>
        <v>40507.25</v>
      </c>
      <c r="N324">
        <v>1291788000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 s="12">
        <f t="shared" si="32"/>
        <v>41725.208333333336</v>
      </c>
      <c r="N325">
        <v>1396069200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 s="12">
        <f t="shared" si="32"/>
        <v>42176.208333333328</v>
      </c>
      <c r="N326">
        <v>1435899600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 s="12">
        <f t="shared" si="32"/>
        <v>43267.208333333328</v>
      </c>
      <c r="N327">
        <v>1531112400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 s="12">
        <f t="shared" si="32"/>
        <v>42364.25</v>
      </c>
      <c r="N328">
        <v>1451628000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 s="12">
        <f t="shared" si="32"/>
        <v>43705.208333333328</v>
      </c>
      <c r="N329">
        <v>1567314000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 s="12">
        <f t="shared" si="32"/>
        <v>43434.25</v>
      </c>
      <c r="N330">
        <v>1544508000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 s="12">
        <f t="shared" si="32"/>
        <v>42716.25</v>
      </c>
      <c r="N331">
        <v>1482472800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 s="12">
        <f t="shared" si="32"/>
        <v>43077.25</v>
      </c>
      <c r="N332">
        <v>1512799200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 s="12">
        <f t="shared" si="32"/>
        <v>40896.25</v>
      </c>
      <c r="N333">
        <v>1324360800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 s="12">
        <f t="shared" si="32"/>
        <v>41361.208333333336</v>
      </c>
      <c r="N334">
        <v>1364533200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 s="12">
        <f t="shared" si="32"/>
        <v>43424.25</v>
      </c>
      <c r="N335">
        <v>1545112800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 s="12">
        <f t="shared" si="32"/>
        <v>43110.25</v>
      </c>
      <c r="N336">
        <v>1516168800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 s="12">
        <f t="shared" si="32"/>
        <v>43784.25</v>
      </c>
      <c r="N337">
        <v>1574920800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 s="12">
        <f t="shared" si="32"/>
        <v>40527.25</v>
      </c>
      <c r="N338">
        <v>1292479200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 s="12">
        <f t="shared" si="32"/>
        <v>43780.25</v>
      </c>
      <c r="N339">
        <v>1573538400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 s="12">
        <f t="shared" si="32"/>
        <v>40821.208333333336</v>
      </c>
      <c r="N340">
        <v>1320382800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 s="12">
        <f t="shared" si="32"/>
        <v>42949.208333333328</v>
      </c>
      <c r="N341">
        <v>1502859600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 s="12">
        <f t="shared" si="32"/>
        <v>40889.25</v>
      </c>
      <c r="N342">
        <v>1323756000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 s="12">
        <f t="shared" si="32"/>
        <v>42244.208333333328</v>
      </c>
      <c r="N343">
        <v>1441342800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 s="12">
        <f t="shared" si="32"/>
        <v>41475.208333333336</v>
      </c>
      <c r="N344">
        <v>1375333200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 s="12">
        <f t="shared" si="32"/>
        <v>41597.25</v>
      </c>
      <c r="N345">
        <v>1389420000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 s="12">
        <f t="shared" si="32"/>
        <v>43122.25</v>
      </c>
      <c r="N346">
        <v>1520056800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 s="12">
        <f t="shared" si="32"/>
        <v>42194.208333333328</v>
      </c>
      <c r="N347">
        <v>1436504400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 s="12">
        <f t="shared" si="32"/>
        <v>42971.208333333328</v>
      </c>
      <c r="N348">
        <v>1508302800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 s="12">
        <f t="shared" si="32"/>
        <v>42046.25</v>
      </c>
      <c r="N349">
        <v>1425708000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 s="12">
        <f t="shared" si="32"/>
        <v>42782.25</v>
      </c>
      <c r="N350">
        <v>1488348000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 s="12">
        <f t="shared" si="32"/>
        <v>42930.208333333328</v>
      </c>
      <c r="N351">
        <v>1502600400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 s="12">
        <f t="shared" si="32"/>
        <v>42144.208333333328</v>
      </c>
      <c r="N352">
        <v>1433653200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 s="12">
        <f t="shared" si="32"/>
        <v>42240.208333333328</v>
      </c>
      <c r="N353">
        <v>1441602000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 s="12">
        <f t="shared" si="32"/>
        <v>42315.25</v>
      </c>
      <c r="N354">
        <v>1447567200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 s="12">
        <f t="shared" si="32"/>
        <v>43651.208333333328</v>
      </c>
      <c r="N355">
        <v>1562389200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 s="12">
        <f t="shared" si="32"/>
        <v>41520.208333333336</v>
      </c>
      <c r="N356">
        <v>1378789200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 s="12">
        <f t="shared" si="32"/>
        <v>42757.25</v>
      </c>
      <c r="N357">
        <v>1488520800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 s="12">
        <f t="shared" si="32"/>
        <v>40922.25</v>
      </c>
      <c r="N358">
        <v>1327298400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 s="12">
        <f t="shared" si="32"/>
        <v>42250.208333333328</v>
      </c>
      <c r="N359">
        <v>1443416400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 s="12">
        <f t="shared" si="32"/>
        <v>43322.208333333328</v>
      </c>
      <c r="N360">
        <v>1534136400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 s="12">
        <f t="shared" si="32"/>
        <v>40782.208333333336</v>
      </c>
      <c r="N361">
        <v>1315026000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 s="12">
        <f t="shared" si="32"/>
        <v>40544.25</v>
      </c>
      <c r="N362">
        <v>1295071200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 s="12">
        <f t="shared" si="32"/>
        <v>43015.208333333328</v>
      </c>
      <c r="N363">
        <v>1509426000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 s="12">
        <f t="shared" si="32"/>
        <v>40570.25</v>
      </c>
      <c r="N364">
        <v>1299391200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 s="12">
        <f t="shared" si="32"/>
        <v>40904.25</v>
      </c>
      <c r="N365">
        <v>1325052000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 s="12">
        <f t="shared" si="32"/>
        <v>43164.25</v>
      </c>
      <c r="N366">
        <v>1522818000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 s="12">
        <f t="shared" si="32"/>
        <v>42733.25</v>
      </c>
      <c r="N367">
        <v>1485324000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 s="12">
        <f t="shared" si="32"/>
        <v>40546.25</v>
      </c>
      <c r="N368">
        <v>1294120800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 s="12">
        <f t="shared" si="32"/>
        <v>41930.208333333336</v>
      </c>
      <c r="N369">
        <v>1415685600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 s="12">
        <f t="shared" si="32"/>
        <v>40464.208333333336</v>
      </c>
      <c r="N370">
        <v>1288933200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 s="12">
        <f t="shared" si="32"/>
        <v>41308.25</v>
      </c>
      <c r="N371">
        <v>1363237200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 s="12">
        <f t="shared" si="32"/>
        <v>43570.208333333328</v>
      </c>
      <c r="N372">
        <v>1555822800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 s="12">
        <f t="shared" si="32"/>
        <v>42043.25</v>
      </c>
      <c r="N373">
        <v>1427778000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 s="12">
        <f t="shared" si="32"/>
        <v>42012.25</v>
      </c>
      <c r="N374">
        <v>1422424800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 s="12">
        <f t="shared" si="32"/>
        <v>42964.208333333328</v>
      </c>
      <c r="N375">
        <v>1503637200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 s="12">
        <f t="shared" si="32"/>
        <v>43476.25</v>
      </c>
      <c r="N376">
        <v>1547618400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 s="12">
        <f t="shared" si="32"/>
        <v>42293.208333333328</v>
      </c>
      <c r="N377">
        <v>1449900000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 s="12">
        <f t="shared" si="32"/>
        <v>41826.208333333336</v>
      </c>
      <c r="N378">
        <v>1405141200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 s="12">
        <f t="shared" si="32"/>
        <v>43760.208333333328</v>
      </c>
      <c r="N379">
        <v>1572933600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 s="12">
        <f t="shared" si="32"/>
        <v>43241.208333333328</v>
      </c>
      <c r="N380">
        <v>1530162000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 s="12">
        <f t="shared" si="32"/>
        <v>40843.208333333336</v>
      </c>
      <c r="N381">
        <v>1320904800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 s="12">
        <f t="shared" si="32"/>
        <v>41448.208333333336</v>
      </c>
      <c r="N382">
        <v>1372395600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 s="12">
        <f t="shared" si="32"/>
        <v>42163.208333333328</v>
      </c>
      <c r="N383">
        <v>1437714000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 s="12">
        <f t="shared" si="32"/>
        <v>43024.208333333328</v>
      </c>
      <c r="N384">
        <v>1509771600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 s="12">
        <f t="shared" si="32"/>
        <v>43509.25</v>
      </c>
      <c r="N385">
        <v>1550556000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7">
        <f t="shared" si="31"/>
        <v>41.004167534903104</v>
      </c>
      <c r="J386" t="s">
        <v>21</v>
      </c>
      <c r="K386" t="s">
        <v>22</v>
      </c>
      <c r="L386">
        <v>1486706400</v>
      </c>
      <c r="M386" s="12">
        <f t="shared" si="32"/>
        <v>42776.25</v>
      </c>
      <c r="N386">
        <v>1489039200</v>
      </c>
      <c r="O386" s="12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IF(E387&lt;&gt;0,(E387/D387)*100,0)</f>
        <v>146.16709511568124</v>
      </c>
      <c r="G387" t="s">
        <v>20</v>
      </c>
      <c r="H387">
        <v>1137</v>
      </c>
      <c r="I387" s="7">
        <f t="shared" ref="I387:I450" si="37">IF(H387&lt;&gt;0,E387/H387,0)</f>
        <v>50.007915567282325</v>
      </c>
      <c r="J387" t="s">
        <v>21</v>
      </c>
      <c r="K387" t="s">
        <v>22</v>
      </c>
      <c r="L387">
        <v>1553835600</v>
      </c>
      <c r="M387" s="12">
        <f t="shared" ref="M387:M450" si="38">(((L387/60)/60)/24)+DATE(1970,1,1)</f>
        <v>43553.208333333328</v>
      </c>
      <c r="N387">
        <v>1556600400</v>
      </c>
      <c r="O387" s="12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 s="12">
        <f t="shared" si="38"/>
        <v>40355.208333333336</v>
      </c>
      <c r="N388">
        <v>1278565200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 s="12">
        <f t="shared" si="38"/>
        <v>41072.208333333336</v>
      </c>
      <c r="N389">
        <v>1339909200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 s="12">
        <f t="shared" si="38"/>
        <v>40912.25</v>
      </c>
      <c r="N390">
        <v>1325829600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 s="12">
        <f t="shared" si="38"/>
        <v>40479.208333333336</v>
      </c>
      <c r="N391">
        <v>1290578400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 s="12">
        <f t="shared" si="38"/>
        <v>41530.208333333336</v>
      </c>
      <c r="N392">
        <v>1380344400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 s="12">
        <f t="shared" si="38"/>
        <v>41653.25</v>
      </c>
      <c r="N393">
        <v>1389852000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 s="12">
        <f t="shared" si="38"/>
        <v>40549.25</v>
      </c>
      <c r="N394">
        <v>1294466400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 s="12">
        <f t="shared" si="38"/>
        <v>42933.208333333328</v>
      </c>
      <c r="N395">
        <v>1500354000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 s="12">
        <f t="shared" si="38"/>
        <v>41484.208333333336</v>
      </c>
      <c r="N396">
        <v>1375938000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 s="12">
        <f t="shared" si="38"/>
        <v>40885.25</v>
      </c>
      <c r="N397">
        <v>1323410400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 s="12">
        <f t="shared" si="38"/>
        <v>43378.208333333328</v>
      </c>
      <c r="N398">
        <v>1539406800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 s="12">
        <f t="shared" si="38"/>
        <v>41417.208333333336</v>
      </c>
      <c r="N399">
        <v>1369803600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 s="12">
        <f t="shared" si="38"/>
        <v>43228.208333333328</v>
      </c>
      <c r="N400">
        <v>1525928400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 s="12">
        <f t="shared" si="38"/>
        <v>40576.25</v>
      </c>
      <c r="N401">
        <v>1297231200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 s="12">
        <f t="shared" si="38"/>
        <v>41502.208333333336</v>
      </c>
      <c r="N402">
        <v>1378530000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 s="12">
        <f t="shared" si="38"/>
        <v>43765.208333333328</v>
      </c>
      <c r="N403">
        <v>1572152400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 s="12">
        <f t="shared" si="38"/>
        <v>40914.25</v>
      </c>
      <c r="N404">
        <v>1329890400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 s="12">
        <f t="shared" si="38"/>
        <v>40310.208333333336</v>
      </c>
      <c r="N405">
        <v>1276750800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 s="12">
        <f t="shared" si="38"/>
        <v>43053.25</v>
      </c>
      <c r="N406">
        <v>1510898400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 s="12">
        <f t="shared" si="38"/>
        <v>43255.208333333328</v>
      </c>
      <c r="N407">
        <v>1532408400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 s="12">
        <f t="shared" si="38"/>
        <v>41304.25</v>
      </c>
      <c r="N408">
        <v>1360562400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 s="12">
        <f t="shared" si="38"/>
        <v>43751.208333333328</v>
      </c>
      <c r="N409">
        <v>1571547600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 s="12">
        <f t="shared" si="38"/>
        <v>42541.208333333328</v>
      </c>
      <c r="N410">
        <v>1468126800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 s="12">
        <f t="shared" si="38"/>
        <v>42843.208333333328</v>
      </c>
      <c r="N411">
        <v>1492837200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 s="12">
        <f t="shared" si="38"/>
        <v>42122.208333333328</v>
      </c>
      <c r="N412">
        <v>1430197200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 s="12">
        <f t="shared" si="38"/>
        <v>42884.208333333328</v>
      </c>
      <c r="N413">
        <v>1496206800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 s="12">
        <f t="shared" si="38"/>
        <v>41642.25</v>
      </c>
      <c r="N414">
        <v>1389592800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 s="12">
        <f t="shared" si="38"/>
        <v>43431.25</v>
      </c>
      <c r="N415">
        <v>1545631200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 s="12">
        <f t="shared" si="38"/>
        <v>40288.208333333336</v>
      </c>
      <c r="N416">
        <v>1272430800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 s="12">
        <f t="shared" si="38"/>
        <v>40921.25</v>
      </c>
      <c r="N417">
        <v>1327903200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 s="12">
        <f t="shared" si="38"/>
        <v>40560.25</v>
      </c>
      <c r="N418">
        <v>1296021600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 s="12">
        <f t="shared" si="38"/>
        <v>43407.208333333328</v>
      </c>
      <c r="N419">
        <v>1543298400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 s="12">
        <f t="shared" si="38"/>
        <v>41035.208333333336</v>
      </c>
      <c r="N420">
        <v>1336366800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 s="12">
        <f t="shared" si="38"/>
        <v>40899.25</v>
      </c>
      <c r="N421">
        <v>1325052000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 s="12">
        <f t="shared" si="38"/>
        <v>42911.208333333328</v>
      </c>
      <c r="N422">
        <v>1499576400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 s="12">
        <f t="shared" si="38"/>
        <v>42915.208333333328</v>
      </c>
      <c r="N423">
        <v>1501304400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 s="12">
        <f t="shared" si="38"/>
        <v>40285.208333333336</v>
      </c>
      <c r="N424">
        <v>1273208400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 s="12">
        <f t="shared" si="38"/>
        <v>40808.208333333336</v>
      </c>
      <c r="N425">
        <v>1316840400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 s="12">
        <f t="shared" si="38"/>
        <v>43208.208333333328</v>
      </c>
      <c r="N426">
        <v>1524546000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 s="12">
        <f t="shared" si="38"/>
        <v>42213.208333333328</v>
      </c>
      <c r="N427">
        <v>1438578000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 s="12">
        <f t="shared" si="38"/>
        <v>41332.25</v>
      </c>
      <c r="N428">
        <v>1362549600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 s="12">
        <f t="shared" si="38"/>
        <v>41895.208333333336</v>
      </c>
      <c r="N429">
        <v>1413349200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 s="12">
        <f t="shared" si="38"/>
        <v>40585.25</v>
      </c>
      <c r="N430">
        <v>1298008800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 s="12">
        <f t="shared" si="38"/>
        <v>41680.25</v>
      </c>
      <c r="N431">
        <v>1394427600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 s="12">
        <f t="shared" si="38"/>
        <v>43737.208333333328</v>
      </c>
      <c r="N432">
        <v>1572670800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 s="12">
        <f t="shared" si="38"/>
        <v>43273.208333333328</v>
      </c>
      <c r="N433">
        <v>1531112400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 s="12">
        <f t="shared" si="38"/>
        <v>41761.208333333336</v>
      </c>
      <c r="N434">
        <v>1400734800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 s="12">
        <f t="shared" si="38"/>
        <v>41603.25</v>
      </c>
      <c r="N435">
        <v>1386741600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 s="12">
        <f t="shared" si="38"/>
        <v>42705.25</v>
      </c>
      <c r="N436">
        <v>1481781600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 s="12">
        <f t="shared" si="38"/>
        <v>41988.25</v>
      </c>
      <c r="N437">
        <v>1419660000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 s="12">
        <f t="shared" si="38"/>
        <v>43575.208333333328</v>
      </c>
      <c r="N438">
        <v>1555822800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 s="12">
        <f t="shared" si="38"/>
        <v>42260.208333333328</v>
      </c>
      <c r="N439">
        <v>1442379600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 s="12">
        <f t="shared" si="38"/>
        <v>41337.25</v>
      </c>
      <c r="N440">
        <v>1364965200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 s="12">
        <f t="shared" si="38"/>
        <v>42680.208333333328</v>
      </c>
      <c r="N441">
        <v>1479016800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 s="12">
        <f t="shared" si="38"/>
        <v>42916.208333333328</v>
      </c>
      <c r="N442">
        <v>1499662800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 s="12">
        <f t="shared" si="38"/>
        <v>41025.208333333336</v>
      </c>
      <c r="N443">
        <v>1337835600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 s="12">
        <f t="shared" si="38"/>
        <v>42980.208333333328</v>
      </c>
      <c r="N444">
        <v>1505710800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 s="12">
        <f t="shared" si="38"/>
        <v>40451.208333333336</v>
      </c>
      <c r="N445">
        <v>1287464400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 s="12">
        <f t="shared" si="38"/>
        <v>40748.208333333336</v>
      </c>
      <c r="N446">
        <v>1311656400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 s="12">
        <f t="shared" si="38"/>
        <v>40515.25</v>
      </c>
      <c r="N447">
        <v>1293170400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 s="12">
        <f t="shared" si="38"/>
        <v>41261.25</v>
      </c>
      <c r="N448">
        <v>1355983200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 s="12">
        <f t="shared" si="38"/>
        <v>43088.25</v>
      </c>
      <c r="N449">
        <v>1515045600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7">
        <f t="shared" si="37"/>
        <v>75.014876033057845</v>
      </c>
      <c r="J450" t="s">
        <v>21</v>
      </c>
      <c r="K450" t="s">
        <v>22</v>
      </c>
      <c r="L450">
        <v>1365915600</v>
      </c>
      <c r="M450" s="12">
        <f t="shared" si="38"/>
        <v>41378.208333333336</v>
      </c>
      <c r="N450">
        <v>1366088400</v>
      </c>
      <c r="O450" s="12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IF(E451&lt;&gt;0,(E451/D451)*100,0)</f>
        <v>967</v>
      </c>
      <c r="G451" t="s">
        <v>20</v>
      </c>
      <c r="H451">
        <v>86</v>
      </c>
      <c r="I451" s="7">
        <f t="shared" ref="I451:I514" si="43">IF(H451&lt;&gt;0,E451/H451,0)</f>
        <v>101.19767441860465</v>
      </c>
      <c r="J451" t="s">
        <v>36</v>
      </c>
      <c r="K451" t="s">
        <v>37</v>
      </c>
      <c r="L451">
        <v>1551852000</v>
      </c>
      <c r="M451" s="12">
        <f t="shared" ref="M451:M514" si="44">(((L451/60)/60)/24)+DATE(1970,1,1)</f>
        <v>43530.25</v>
      </c>
      <c r="N451">
        <v>1553317200</v>
      </c>
      <c r="O451" s="12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 s="12">
        <f t="shared" si="44"/>
        <v>43394.208333333328</v>
      </c>
      <c r="N452">
        <v>1542088800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 s="12">
        <f t="shared" si="44"/>
        <v>42935.208333333328</v>
      </c>
      <c r="N453">
        <v>1503118800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 s="12">
        <f t="shared" si="44"/>
        <v>40365.208333333336</v>
      </c>
      <c r="N454">
        <v>1278478800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 s="12">
        <f t="shared" si="44"/>
        <v>42705.25</v>
      </c>
      <c r="N455">
        <v>1484114400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 s="12">
        <f t="shared" si="44"/>
        <v>41568.208333333336</v>
      </c>
      <c r="N456">
        <v>1385445600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 s="12">
        <f t="shared" si="44"/>
        <v>40809.208333333336</v>
      </c>
      <c r="N457">
        <v>1318741200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 s="12">
        <f t="shared" si="44"/>
        <v>43141.25</v>
      </c>
      <c r="N458">
        <v>1518242400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 s="12">
        <f t="shared" si="44"/>
        <v>42657.208333333328</v>
      </c>
      <c r="N459">
        <v>1476594000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 s="12">
        <f t="shared" si="44"/>
        <v>40265.208333333336</v>
      </c>
      <c r="N460">
        <v>1273554000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 s="12">
        <f t="shared" si="44"/>
        <v>42001.25</v>
      </c>
      <c r="N461">
        <v>1421906400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 s="12">
        <f t="shared" si="44"/>
        <v>40399.208333333336</v>
      </c>
      <c r="N462">
        <v>1281589200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 s="12">
        <f t="shared" si="44"/>
        <v>41757.208333333336</v>
      </c>
      <c r="N463">
        <v>1400389200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 s="12">
        <f t="shared" si="44"/>
        <v>41304.25</v>
      </c>
      <c r="N464">
        <v>1362808800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 s="12">
        <f t="shared" si="44"/>
        <v>41639.25</v>
      </c>
      <c r="N465">
        <v>1388815200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 s="12">
        <f t="shared" si="44"/>
        <v>43142.25</v>
      </c>
      <c r="N466">
        <v>1519538400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 s="12">
        <f t="shared" si="44"/>
        <v>43127.25</v>
      </c>
      <c r="N467">
        <v>1517810400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 s="12">
        <f t="shared" si="44"/>
        <v>41409.208333333336</v>
      </c>
      <c r="N468">
        <v>1370581200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 s="12">
        <f t="shared" si="44"/>
        <v>42331.25</v>
      </c>
      <c r="N469">
        <v>1448863200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 s="12">
        <f t="shared" si="44"/>
        <v>43569.208333333328</v>
      </c>
      <c r="N470">
        <v>1556600400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 s="12">
        <f t="shared" si="44"/>
        <v>42142.208333333328</v>
      </c>
      <c r="N471">
        <v>1432098000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 s="12">
        <f t="shared" si="44"/>
        <v>42716.25</v>
      </c>
      <c r="N472">
        <v>1482127200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 s="12">
        <f t="shared" si="44"/>
        <v>41031.208333333336</v>
      </c>
      <c r="N473">
        <v>1335934800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 s="12">
        <f t="shared" si="44"/>
        <v>43535.208333333328</v>
      </c>
      <c r="N474">
        <v>1556946000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 s="12">
        <f t="shared" si="44"/>
        <v>43277.208333333328</v>
      </c>
      <c r="N475">
        <v>1530075600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 s="12">
        <f t="shared" si="44"/>
        <v>41989.25</v>
      </c>
      <c r="N476">
        <v>1418796000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 s="12">
        <f t="shared" si="44"/>
        <v>41450.208333333336</v>
      </c>
      <c r="N477">
        <v>1372482000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 s="12">
        <f t="shared" si="44"/>
        <v>43322.208333333328</v>
      </c>
      <c r="N478">
        <v>1534395600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 s="12">
        <f t="shared" si="44"/>
        <v>40720.208333333336</v>
      </c>
      <c r="N479">
        <v>1311397200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 s="12">
        <f t="shared" si="44"/>
        <v>42072.208333333328</v>
      </c>
      <c r="N480">
        <v>1426914000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 s="12">
        <f t="shared" si="44"/>
        <v>42945.208333333328</v>
      </c>
      <c r="N481">
        <v>1501477200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 s="12">
        <f t="shared" si="44"/>
        <v>40248.25</v>
      </c>
      <c r="N482">
        <v>1269061200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 s="12">
        <f t="shared" si="44"/>
        <v>41913.208333333336</v>
      </c>
      <c r="N483">
        <v>1415772000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 s="12">
        <f t="shared" si="44"/>
        <v>40963.25</v>
      </c>
      <c r="N484">
        <v>1331013600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 s="12">
        <f t="shared" si="44"/>
        <v>43811.25</v>
      </c>
      <c r="N485">
        <v>1576735200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 s="12">
        <f t="shared" si="44"/>
        <v>41855.208333333336</v>
      </c>
      <c r="N486">
        <v>1411362000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 s="12">
        <f t="shared" si="44"/>
        <v>43626.208333333328</v>
      </c>
      <c r="N487">
        <v>1563685200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 s="12">
        <f t="shared" si="44"/>
        <v>43168.25</v>
      </c>
      <c r="N488">
        <v>1521867600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 s="12">
        <f t="shared" si="44"/>
        <v>42845.208333333328</v>
      </c>
      <c r="N489">
        <v>1495515600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 s="12">
        <f t="shared" si="44"/>
        <v>42403.25</v>
      </c>
      <c r="N490">
        <v>1455948000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 s="12">
        <f t="shared" si="44"/>
        <v>40406.208333333336</v>
      </c>
      <c r="N491">
        <v>1282366800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 s="12">
        <f t="shared" si="44"/>
        <v>43786.25</v>
      </c>
      <c r="N492">
        <v>1574575200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 s="12">
        <f t="shared" si="44"/>
        <v>41456.208333333336</v>
      </c>
      <c r="N493">
        <v>1374901200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 s="12">
        <f t="shared" si="44"/>
        <v>40336.208333333336</v>
      </c>
      <c r="N494">
        <v>1278910800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 s="12">
        <f t="shared" si="44"/>
        <v>43645.208333333328</v>
      </c>
      <c r="N495">
        <v>1562907600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 s="12">
        <f t="shared" si="44"/>
        <v>40990.208333333336</v>
      </c>
      <c r="N496">
        <v>1332478800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 s="12">
        <f t="shared" si="44"/>
        <v>41800.208333333336</v>
      </c>
      <c r="N497">
        <v>1402722000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 s="12">
        <f t="shared" si="44"/>
        <v>42876.208333333328</v>
      </c>
      <c r="N498">
        <v>1496811600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 s="12">
        <f t="shared" si="44"/>
        <v>42724.25</v>
      </c>
      <c r="N499">
        <v>1482213600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 s="12">
        <f t="shared" si="44"/>
        <v>42005.25</v>
      </c>
      <c r="N500">
        <v>1420264800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 s="12">
        <f t="shared" si="44"/>
        <v>42444.208333333328</v>
      </c>
      <c r="N501">
        <v>1458450000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7">
        <f t="shared" si="43"/>
        <v>0</v>
      </c>
      <c r="J502" t="s">
        <v>21</v>
      </c>
      <c r="K502" t="s">
        <v>22</v>
      </c>
      <c r="L502">
        <v>1367384400</v>
      </c>
      <c r="M502" s="12">
        <f t="shared" si="44"/>
        <v>41395.208333333336</v>
      </c>
      <c r="N502">
        <v>1369803600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 s="12">
        <f t="shared" si="44"/>
        <v>41345.208333333336</v>
      </c>
      <c r="N503">
        <v>1363237200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 s="12">
        <f t="shared" si="44"/>
        <v>41117.208333333336</v>
      </c>
      <c r="N504">
        <v>1345870800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 s="12">
        <f t="shared" si="44"/>
        <v>42186.208333333328</v>
      </c>
      <c r="N505">
        <v>1437454800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 s="12">
        <f t="shared" si="44"/>
        <v>42142.208333333328</v>
      </c>
      <c r="N506">
        <v>1432011600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 s="12">
        <f t="shared" si="44"/>
        <v>41341.25</v>
      </c>
      <c r="N507">
        <v>1366347600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 s="12">
        <f t="shared" si="44"/>
        <v>43062.25</v>
      </c>
      <c r="N508">
        <v>1512885600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 s="12">
        <f t="shared" si="44"/>
        <v>41373.208333333336</v>
      </c>
      <c r="N509">
        <v>1369717200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 s="12">
        <f t="shared" si="44"/>
        <v>43310.208333333328</v>
      </c>
      <c r="N510">
        <v>1534654800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 s="12">
        <f t="shared" si="44"/>
        <v>41034.208333333336</v>
      </c>
      <c r="N511">
        <v>1337058000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 s="12">
        <f t="shared" si="44"/>
        <v>43251.208333333328</v>
      </c>
      <c r="N512">
        <v>1529816400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 s="12">
        <f t="shared" si="44"/>
        <v>43671.208333333328</v>
      </c>
      <c r="N513">
        <v>1564894800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7">
        <f t="shared" si="43"/>
        <v>53.046025104602514</v>
      </c>
      <c r="J514" t="s">
        <v>21</v>
      </c>
      <c r="K514" t="s">
        <v>22</v>
      </c>
      <c r="L514">
        <v>1404536400</v>
      </c>
      <c r="M514" s="12">
        <f t="shared" si="44"/>
        <v>41825.208333333336</v>
      </c>
      <c r="N514">
        <v>1404622800</v>
      </c>
      <c r="O514" s="12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IF(E515&lt;&gt;0,(E515/D515)*100,0)</f>
        <v>39.277108433734945</v>
      </c>
      <c r="G515" t="s">
        <v>74</v>
      </c>
      <c r="H515">
        <v>35</v>
      </c>
      <c r="I515" s="7">
        <f t="shared" ref="I515:I578" si="49">IF(H515&lt;&gt;0,E515/H515,0)</f>
        <v>93.142857142857139</v>
      </c>
      <c r="J515" t="s">
        <v>21</v>
      </c>
      <c r="K515" t="s">
        <v>22</v>
      </c>
      <c r="L515">
        <v>1284008400</v>
      </c>
      <c r="M515" s="12">
        <f t="shared" ref="M515:M578" si="50">(((L515/60)/60)/24)+DATE(1970,1,1)</f>
        <v>40430.208333333336</v>
      </c>
      <c r="N515">
        <v>1284181200</v>
      </c>
      <c r="O515" s="12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 s="12">
        <f t="shared" si="50"/>
        <v>41614.25</v>
      </c>
      <c r="N516">
        <v>1386741600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 s="12">
        <f t="shared" si="50"/>
        <v>40900.25</v>
      </c>
      <c r="N517">
        <v>1324792800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 s="12">
        <f t="shared" si="50"/>
        <v>40396.208333333336</v>
      </c>
      <c r="N518">
        <v>1284354000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 s="12">
        <f t="shared" si="50"/>
        <v>42860.208333333328</v>
      </c>
      <c r="N519">
        <v>1494392400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 s="12">
        <f t="shared" si="50"/>
        <v>43154.25</v>
      </c>
      <c r="N520">
        <v>1519538400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 s="12">
        <f t="shared" si="50"/>
        <v>42012.25</v>
      </c>
      <c r="N521">
        <v>1421906400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 s="12">
        <f t="shared" si="50"/>
        <v>43574.208333333328</v>
      </c>
      <c r="N522">
        <v>1555909200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 s="12">
        <f t="shared" si="50"/>
        <v>42605.208333333328</v>
      </c>
      <c r="N523">
        <v>1472446800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 s="12">
        <f t="shared" si="50"/>
        <v>41093.208333333336</v>
      </c>
      <c r="N524">
        <v>1342328400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 s="12">
        <f t="shared" si="50"/>
        <v>40241.25</v>
      </c>
      <c r="N525">
        <v>1268114400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 s="12">
        <f t="shared" si="50"/>
        <v>40294.208333333336</v>
      </c>
      <c r="N526">
        <v>1273381200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 s="12">
        <f t="shared" si="50"/>
        <v>40505.25</v>
      </c>
      <c r="N527">
        <v>1290837600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 s="12">
        <f t="shared" si="50"/>
        <v>42364.25</v>
      </c>
      <c r="N528">
        <v>1454306400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 s="12">
        <f t="shared" si="50"/>
        <v>42405.25</v>
      </c>
      <c r="N529">
        <v>1457762400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 s="12">
        <f t="shared" si="50"/>
        <v>41601.25</v>
      </c>
      <c r="N530">
        <v>1389074400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 s="12">
        <f t="shared" si="50"/>
        <v>41769.208333333336</v>
      </c>
      <c r="N531">
        <v>1402117200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 s="12">
        <f t="shared" si="50"/>
        <v>40421.208333333336</v>
      </c>
      <c r="N532">
        <v>1284440400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 s="12">
        <f t="shared" si="50"/>
        <v>41589.25</v>
      </c>
      <c r="N533">
        <v>1388988000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 s="12">
        <f t="shared" si="50"/>
        <v>43125.25</v>
      </c>
      <c r="N534">
        <v>1516946400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 s="12">
        <f t="shared" si="50"/>
        <v>41479.208333333336</v>
      </c>
      <c r="N535">
        <v>1377752400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 s="12">
        <f t="shared" si="50"/>
        <v>43329.208333333328</v>
      </c>
      <c r="N536">
        <v>1534568400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 s="12">
        <f t="shared" si="50"/>
        <v>43259.208333333328</v>
      </c>
      <c r="N537">
        <v>1528606800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 s="12">
        <f t="shared" si="50"/>
        <v>40414.208333333336</v>
      </c>
      <c r="N538">
        <v>1284872400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 s="12">
        <f t="shared" si="50"/>
        <v>43342.208333333328</v>
      </c>
      <c r="N539">
        <v>1537592400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 s="12">
        <f t="shared" si="50"/>
        <v>41539.208333333336</v>
      </c>
      <c r="N540">
        <v>1381208400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 s="12">
        <f t="shared" si="50"/>
        <v>43647.208333333328</v>
      </c>
      <c r="N541">
        <v>1562475600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 s="12">
        <f t="shared" si="50"/>
        <v>43225.208333333328</v>
      </c>
      <c r="N542">
        <v>1527397200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 s="12">
        <f t="shared" si="50"/>
        <v>42165.208333333328</v>
      </c>
      <c r="N543">
        <v>1436158800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 s="12">
        <f t="shared" si="50"/>
        <v>42391.25</v>
      </c>
      <c r="N544">
        <v>1456034400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 s="12">
        <f t="shared" si="50"/>
        <v>41528.208333333336</v>
      </c>
      <c r="N545">
        <v>1380171600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 s="12">
        <f t="shared" si="50"/>
        <v>42377.25</v>
      </c>
      <c r="N546">
        <v>1453356000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 s="12">
        <f t="shared" si="50"/>
        <v>43824.25</v>
      </c>
      <c r="N547">
        <v>1578981600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 s="12">
        <f t="shared" si="50"/>
        <v>43360.208333333328</v>
      </c>
      <c r="N548">
        <v>1537419600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 s="12">
        <f t="shared" si="50"/>
        <v>42029.25</v>
      </c>
      <c r="N549">
        <v>1423202400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 s="12">
        <f t="shared" si="50"/>
        <v>42461.208333333328</v>
      </c>
      <c r="N550">
        <v>1460610000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 s="12">
        <f t="shared" si="50"/>
        <v>41422.208333333336</v>
      </c>
      <c r="N551">
        <v>1370494800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 s="12">
        <f t="shared" si="50"/>
        <v>40968.25</v>
      </c>
      <c r="N552">
        <v>1332306000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 s="12">
        <f t="shared" si="50"/>
        <v>41993.25</v>
      </c>
      <c r="N553">
        <v>1422511200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 s="12">
        <f t="shared" si="50"/>
        <v>42700.25</v>
      </c>
      <c r="N554">
        <v>1480312800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 s="12">
        <f t="shared" si="50"/>
        <v>40545.25</v>
      </c>
      <c r="N555">
        <v>1294034400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 s="12">
        <f t="shared" si="50"/>
        <v>42723.25</v>
      </c>
      <c r="N556">
        <v>1482645600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 s="12">
        <f t="shared" si="50"/>
        <v>41731.208333333336</v>
      </c>
      <c r="N557">
        <v>1399093200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 s="12">
        <f t="shared" si="50"/>
        <v>40792.208333333336</v>
      </c>
      <c r="N558">
        <v>1315890000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 s="12">
        <f t="shared" si="50"/>
        <v>42279.208333333328</v>
      </c>
      <c r="N559">
        <v>1444021200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 s="12">
        <f t="shared" si="50"/>
        <v>42424.25</v>
      </c>
      <c r="N560">
        <v>1460005200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 s="12">
        <f t="shared" si="50"/>
        <v>42584.208333333328</v>
      </c>
      <c r="N561">
        <v>1470718800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 s="12">
        <f t="shared" si="50"/>
        <v>40865.25</v>
      </c>
      <c r="N562">
        <v>1325052000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 s="12">
        <f t="shared" si="50"/>
        <v>40833.208333333336</v>
      </c>
      <c r="N563">
        <v>1319000400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 s="12">
        <f t="shared" si="50"/>
        <v>43536.208333333328</v>
      </c>
      <c r="N564">
        <v>1552539600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 s="12">
        <f t="shared" si="50"/>
        <v>43417.25</v>
      </c>
      <c r="N565">
        <v>1543816800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 s="12">
        <f t="shared" si="50"/>
        <v>42078.208333333328</v>
      </c>
      <c r="N566">
        <v>1427086800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 s="12">
        <f t="shared" si="50"/>
        <v>40862.25</v>
      </c>
      <c r="N567">
        <v>1323064800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 s="12">
        <f t="shared" si="50"/>
        <v>42424.25</v>
      </c>
      <c r="N568">
        <v>1458277200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 s="12">
        <f t="shared" si="50"/>
        <v>41830.208333333336</v>
      </c>
      <c r="N569">
        <v>1405141200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 s="12">
        <f t="shared" si="50"/>
        <v>40374.208333333336</v>
      </c>
      <c r="N570">
        <v>1283058000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 s="12">
        <f t="shared" si="50"/>
        <v>40554.25</v>
      </c>
      <c r="N571">
        <v>1295762400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 s="12">
        <f t="shared" si="50"/>
        <v>41993.25</v>
      </c>
      <c r="N572">
        <v>1419573600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 s="12">
        <f t="shared" si="50"/>
        <v>42174.208333333328</v>
      </c>
      <c r="N573">
        <v>1438750800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 s="12">
        <f t="shared" si="50"/>
        <v>42275.208333333328</v>
      </c>
      <c r="N574">
        <v>1444798800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 s="12">
        <f t="shared" si="50"/>
        <v>41761.208333333336</v>
      </c>
      <c r="N575">
        <v>1399179600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 s="12">
        <f t="shared" si="50"/>
        <v>43806.25</v>
      </c>
      <c r="N576">
        <v>1576562400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 s="12">
        <f t="shared" si="50"/>
        <v>41779.208333333336</v>
      </c>
      <c r="N577">
        <v>1400821200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7">
        <f t="shared" si="49"/>
        <v>98.40625</v>
      </c>
      <c r="J578" t="s">
        <v>21</v>
      </c>
      <c r="K578" t="s">
        <v>22</v>
      </c>
      <c r="L578">
        <v>1509512400</v>
      </c>
      <c r="M578" s="12">
        <f t="shared" si="50"/>
        <v>43040.208333333328</v>
      </c>
      <c r="N578">
        <v>1510984800</v>
      </c>
      <c r="O578" s="12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IF(E579&lt;&gt;0,(E579/D579)*100,0)</f>
        <v>18.853658536585368</v>
      </c>
      <c r="G579" t="s">
        <v>74</v>
      </c>
      <c r="H579">
        <v>37</v>
      </c>
      <c r="I579" s="7">
        <f t="shared" ref="I579:I642" si="55">IF(H579&lt;&gt;0,E579/H579,0)</f>
        <v>41.783783783783782</v>
      </c>
      <c r="J579" t="s">
        <v>21</v>
      </c>
      <c r="K579" t="s">
        <v>22</v>
      </c>
      <c r="L579">
        <v>1299823200</v>
      </c>
      <c r="M579" s="12">
        <f t="shared" ref="M579:M642" si="56">(((L579/60)/60)/24)+DATE(1970,1,1)</f>
        <v>40613.25</v>
      </c>
      <c r="N579">
        <v>1302066000</v>
      </c>
      <c r="O579" s="12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 s="12">
        <f t="shared" si="56"/>
        <v>40878.25</v>
      </c>
      <c r="N580">
        <v>1322978400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 s="12">
        <f t="shared" si="56"/>
        <v>40762.208333333336</v>
      </c>
      <c r="N581">
        <v>1313730000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 s="12">
        <f t="shared" si="56"/>
        <v>41696.25</v>
      </c>
      <c r="N582">
        <v>1394085600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 s="12">
        <f t="shared" si="56"/>
        <v>40662.208333333336</v>
      </c>
      <c r="N583">
        <v>1305349200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 s="12">
        <f t="shared" si="56"/>
        <v>42165.208333333328</v>
      </c>
      <c r="N584">
        <v>1434344400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 s="12">
        <f t="shared" si="56"/>
        <v>40959.25</v>
      </c>
      <c r="N585">
        <v>1331186400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 s="12">
        <f t="shared" si="56"/>
        <v>41024.208333333336</v>
      </c>
      <c r="N586">
        <v>1336539600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 s="12">
        <f t="shared" si="56"/>
        <v>40255.208333333336</v>
      </c>
      <c r="N587">
        <v>1269752400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 s="12">
        <f t="shared" si="56"/>
        <v>40499.25</v>
      </c>
      <c r="N588">
        <v>1291615200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 s="12">
        <f t="shared" si="56"/>
        <v>43484.25</v>
      </c>
      <c r="N589">
        <v>1552366800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 s="12">
        <f t="shared" si="56"/>
        <v>40262.208333333336</v>
      </c>
      <c r="N590">
        <v>1272171600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 s="12">
        <f t="shared" si="56"/>
        <v>42190.208333333328</v>
      </c>
      <c r="N591">
        <v>1436677200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 s="12">
        <f t="shared" si="56"/>
        <v>41994.25</v>
      </c>
      <c r="N592">
        <v>1420092000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 s="12">
        <f t="shared" si="56"/>
        <v>40373.208333333336</v>
      </c>
      <c r="N593">
        <v>1279947600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 s="12">
        <f t="shared" si="56"/>
        <v>41789.208333333336</v>
      </c>
      <c r="N594">
        <v>1402203600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 s="12">
        <f t="shared" si="56"/>
        <v>41724.208333333336</v>
      </c>
      <c r="N595">
        <v>1396933200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 s="12">
        <f t="shared" si="56"/>
        <v>42548.208333333328</v>
      </c>
      <c r="N596">
        <v>1467262800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 s="12">
        <f t="shared" si="56"/>
        <v>40253.208333333336</v>
      </c>
      <c r="N597">
        <v>1270530000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 s="12">
        <f t="shared" si="56"/>
        <v>42434.25</v>
      </c>
      <c r="N598">
        <v>1457762400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 s="12">
        <f t="shared" si="56"/>
        <v>43786.25</v>
      </c>
      <c r="N599">
        <v>1575525600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 s="12">
        <f t="shared" si="56"/>
        <v>40344.208333333336</v>
      </c>
      <c r="N600">
        <v>1279083600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 s="12">
        <f t="shared" si="56"/>
        <v>42047.25</v>
      </c>
      <c r="N601">
        <v>1424412000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 s="12">
        <f t="shared" si="56"/>
        <v>41485.208333333336</v>
      </c>
      <c r="N602">
        <v>1376197200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 s="12">
        <f t="shared" si="56"/>
        <v>41789.208333333336</v>
      </c>
      <c r="N603">
        <v>1402894800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 s="12">
        <f t="shared" si="56"/>
        <v>42160.208333333328</v>
      </c>
      <c r="N604">
        <v>1434430800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 s="12">
        <f t="shared" si="56"/>
        <v>43573.208333333328</v>
      </c>
      <c r="N605">
        <v>1557896400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 s="12">
        <f t="shared" si="56"/>
        <v>40565.25</v>
      </c>
      <c r="N606">
        <v>1297490400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 s="12">
        <f t="shared" si="56"/>
        <v>42280.208333333328</v>
      </c>
      <c r="N607">
        <v>1447394400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 s="12">
        <f t="shared" si="56"/>
        <v>42436.25</v>
      </c>
      <c r="N608">
        <v>1458277200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 s="12">
        <f t="shared" si="56"/>
        <v>41721.208333333336</v>
      </c>
      <c r="N609">
        <v>1395723600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 s="12">
        <f t="shared" si="56"/>
        <v>43530.25</v>
      </c>
      <c r="N610">
        <v>1552197600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 s="12">
        <f t="shared" si="56"/>
        <v>43481.25</v>
      </c>
      <c r="N611">
        <v>1549087200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 s="12">
        <f t="shared" si="56"/>
        <v>41259.25</v>
      </c>
      <c r="N612">
        <v>1356847200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 s="12">
        <f t="shared" si="56"/>
        <v>41480.208333333336</v>
      </c>
      <c r="N613">
        <v>1375765200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 s="12">
        <f t="shared" si="56"/>
        <v>40474.208333333336</v>
      </c>
      <c r="N614">
        <v>1289800800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 s="12">
        <f t="shared" si="56"/>
        <v>42973.208333333328</v>
      </c>
      <c r="N615">
        <v>1504501200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 s="12">
        <f t="shared" si="56"/>
        <v>42746.25</v>
      </c>
      <c r="N616">
        <v>1485669600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 s="12">
        <f t="shared" si="56"/>
        <v>42489.208333333328</v>
      </c>
      <c r="N617">
        <v>1462770000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 s="12">
        <f t="shared" si="56"/>
        <v>41537.208333333336</v>
      </c>
      <c r="N618">
        <v>1379739600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 s="12">
        <f t="shared" si="56"/>
        <v>41794.208333333336</v>
      </c>
      <c r="N619">
        <v>1402722000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 s="12">
        <f t="shared" si="56"/>
        <v>41396.208333333336</v>
      </c>
      <c r="N620">
        <v>1369285200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 s="12">
        <f t="shared" si="56"/>
        <v>40669.208333333336</v>
      </c>
      <c r="N621">
        <v>1304744400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 s="12">
        <f t="shared" si="56"/>
        <v>42559.208333333328</v>
      </c>
      <c r="N622">
        <v>1468299600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 s="12">
        <f t="shared" si="56"/>
        <v>42626.208333333328</v>
      </c>
      <c r="N623">
        <v>1474174800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 s="12">
        <f t="shared" si="56"/>
        <v>43205.208333333328</v>
      </c>
      <c r="N624">
        <v>1526014800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 s="12">
        <f t="shared" si="56"/>
        <v>42201.208333333328</v>
      </c>
      <c r="N625">
        <v>1437454800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 s="12">
        <f t="shared" si="56"/>
        <v>42029.25</v>
      </c>
      <c r="N626">
        <v>1422684000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 s="12">
        <f t="shared" si="56"/>
        <v>43857.25</v>
      </c>
      <c r="N627">
        <v>1581314400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 s="12">
        <f t="shared" si="56"/>
        <v>40449.208333333336</v>
      </c>
      <c r="N628">
        <v>1286427600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 s="12">
        <f t="shared" si="56"/>
        <v>40345.208333333336</v>
      </c>
      <c r="N629">
        <v>1278738000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 s="12">
        <f t="shared" si="56"/>
        <v>40455.208333333336</v>
      </c>
      <c r="N630">
        <v>1286427600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 s="12">
        <f t="shared" si="56"/>
        <v>42557.208333333328</v>
      </c>
      <c r="N631">
        <v>1467954000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 s="12">
        <f t="shared" si="56"/>
        <v>43586.208333333328</v>
      </c>
      <c r="N632">
        <v>1557637200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 s="12">
        <f t="shared" si="56"/>
        <v>43550.208333333328</v>
      </c>
      <c r="N633">
        <v>1553922000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 s="12">
        <f t="shared" si="56"/>
        <v>41945.208333333336</v>
      </c>
      <c r="N634">
        <v>1416463200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 s="12">
        <f t="shared" si="56"/>
        <v>42315.25</v>
      </c>
      <c r="N635">
        <v>1447221600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 s="12">
        <f t="shared" si="56"/>
        <v>42819.208333333328</v>
      </c>
      <c r="N636">
        <v>1491627600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 s="12">
        <f t="shared" si="56"/>
        <v>41314.25</v>
      </c>
      <c r="N637">
        <v>1363150800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 s="12">
        <f t="shared" si="56"/>
        <v>40926.25</v>
      </c>
      <c r="N638">
        <v>1330754400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 s="12">
        <f t="shared" si="56"/>
        <v>42688.25</v>
      </c>
      <c r="N639">
        <v>1479794400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 s="12">
        <f t="shared" si="56"/>
        <v>40386.208333333336</v>
      </c>
      <c r="N640">
        <v>1281243600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 s="12">
        <f t="shared" si="56"/>
        <v>43309.208333333328</v>
      </c>
      <c r="N641">
        <v>1532754000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7">
        <f t="shared" si="55"/>
        <v>76.922178988326849</v>
      </c>
      <c r="J642" t="s">
        <v>21</v>
      </c>
      <c r="K642" t="s">
        <v>22</v>
      </c>
      <c r="L642">
        <v>1453096800</v>
      </c>
      <c r="M642" s="12">
        <f t="shared" si="56"/>
        <v>42387.25</v>
      </c>
      <c r="N642">
        <v>1453356000</v>
      </c>
      <c r="O642" s="12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IF(E643&lt;&gt;0,(E643/D643)*100,0)</f>
        <v>119.96808510638297</v>
      </c>
      <c r="G643" t="s">
        <v>20</v>
      </c>
      <c r="H643">
        <v>194</v>
      </c>
      <c r="I643" s="7">
        <f t="shared" ref="I643:I706" si="61">IF(H643&lt;&gt;0,E643/H643,0)</f>
        <v>58.128865979381445</v>
      </c>
      <c r="J643" t="s">
        <v>98</v>
      </c>
      <c r="K643" t="s">
        <v>99</v>
      </c>
      <c r="L643">
        <v>1487570400</v>
      </c>
      <c r="M643" s="12">
        <f t="shared" ref="M643:M706" si="62">(((L643/60)/60)/24)+DATE(1970,1,1)</f>
        <v>42786.25</v>
      </c>
      <c r="N643">
        <v>1489986000</v>
      </c>
      <c r="O643" s="12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 s="12">
        <f t="shared" si="62"/>
        <v>43451.25</v>
      </c>
      <c r="N644">
        <v>1545804000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 s="12">
        <f t="shared" si="62"/>
        <v>42795.25</v>
      </c>
      <c r="N645">
        <v>1489899600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 s="12">
        <f t="shared" si="62"/>
        <v>43452.25</v>
      </c>
      <c r="N646">
        <v>1546495200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 s="12">
        <f t="shared" si="62"/>
        <v>43369.208333333328</v>
      </c>
      <c r="N647">
        <v>1539752400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 s="12">
        <f t="shared" si="62"/>
        <v>41346.208333333336</v>
      </c>
      <c r="N648">
        <v>1364101200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 s="12">
        <f t="shared" si="62"/>
        <v>43199.208333333328</v>
      </c>
      <c r="N649">
        <v>1525323600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 s="12">
        <f t="shared" si="62"/>
        <v>42922.208333333328</v>
      </c>
      <c r="N650">
        <v>1500872400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 s="12">
        <f t="shared" si="62"/>
        <v>40471.208333333336</v>
      </c>
      <c r="N651">
        <v>1288501200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 s="12">
        <f t="shared" si="62"/>
        <v>41828.208333333336</v>
      </c>
      <c r="N652">
        <v>1407128400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 s="12">
        <f t="shared" si="62"/>
        <v>41692.25</v>
      </c>
      <c r="N653">
        <v>1394344800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 s="12">
        <f t="shared" si="62"/>
        <v>42587.208333333328</v>
      </c>
      <c r="N654">
        <v>1474088400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 s="12">
        <f t="shared" si="62"/>
        <v>42468.208333333328</v>
      </c>
      <c r="N655">
        <v>1460264400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 s="12">
        <f t="shared" si="62"/>
        <v>42240.208333333328</v>
      </c>
      <c r="N656">
        <v>1440824400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 s="12">
        <f t="shared" si="62"/>
        <v>42796.25</v>
      </c>
      <c r="N657">
        <v>1489554000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 s="12">
        <f t="shared" si="62"/>
        <v>43097.25</v>
      </c>
      <c r="N658">
        <v>1514872800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 s="12">
        <f t="shared" si="62"/>
        <v>43096.25</v>
      </c>
      <c r="N659">
        <v>1515736800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 s="12">
        <f t="shared" si="62"/>
        <v>42246.208333333328</v>
      </c>
      <c r="N660">
        <v>1442898000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 s="12">
        <f t="shared" si="62"/>
        <v>40570.25</v>
      </c>
      <c r="N661">
        <v>1296194400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 s="12">
        <f t="shared" si="62"/>
        <v>42237.208333333328</v>
      </c>
      <c r="N662">
        <v>1440910800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 s="12">
        <f t="shared" si="62"/>
        <v>40996.208333333336</v>
      </c>
      <c r="N663">
        <v>1335502800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 s="12">
        <f t="shared" si="62"/>
        <v>43443.25</v>
      </c>
      <c r="N664">
        <v>1544680800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 s="12">
        <f t="shared" si="62"/>
        <v>40458.208333333336</v>
      </c>
      <c r="N665">
        <v>1288414800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 s="12">
        <f t="shared" si="62"/>
        <v>40959.25</v>
      </c>
      <c r="N666">
        <v>1330581600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 s="12">
        <f t="shared" si="62"/>
        <v>40733.208333333336</v>
      </c>
      <c r="N667">
        <v>1311397200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 s="12">
        <f t="shared" si="62"/>
        <v>41516.208333333336</v>
      </c>
      <c r="N668">
        <v>1378357200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 s="12">
        <f t="shared" si="62"/>
        <v>41892.208333333336</v>
      </c>
      <c r="N669">
        <v>1411102800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 s="12">
        <f t="shared" si="62"/>
        <v>41122.208333333336</v>
      </c>
      <c r="N670">
        <v>1344834000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 s="12">
        <f t="shared" si="62"/>
        <v>42912.208333333328</v>
      </c>
      <c r="N671">
        <v>1499230800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 s="12">
        <f t="shared" si="62"/>
        <v>42425.25</v>
      </c>
      <c r="N672">
        <v>1457416800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 s="12">
        <f t="shared" si="62"/>
        <v>40390.208333333336</v>
      </c>
      <c r="N673">
        <v>1280898000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 s="12">
        <f t="shared" si="62"/>
        <v>43180.208333333328</v>
      </c>
      <c r="N674">
        <v>1522472400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 s="12">
        <f t="shared" si="62"/>
        <v>42475.208333333328</v>
      </c>
      <c r="N675">
        <v>1462510800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 s="12">
        <f t="shared" si="62"/>
        <v>40774.208333333336</v>
      </c>
      <c r="N676">
        <v>1317790800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 s="12">
        <f t="shared" si="62"/>
        <v>43719.208333333328</v>
      </c>
      <c r="N677">
        <v>1568782800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 s="12">
        <f t="shared" si="62"/>
        <v>41178.208333333336</v>
      </c>
      <c r="N678">
        <v>1349413200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 s="12">
        <f t="shared" si="62"/>
        <v>42561.208333333328</v>
      </c>
      <c r="N679">
        <v>1472446800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 s="12">
        <f t="shared" si="62"/>
        <v>43484.25</v>
      </c>
      <c r="N680">
        <v>1548050400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 s="12">
        <f t="shared" si="62"/>
        <v>43756.208333333328</v>
      </c>
      <c r="N681">
        <v>1571806800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 s="12">
        <f t="shared" si="62"/>
        <v>43813.25</v>
      </c>
      <c r="N682">
        <v>1576476000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 s="12">
        <f t="shared" si="62"/>
        <v>40898.25</v>
      </c>
      <c r="N683">
        <v>1324965600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 s="12">
        <f t="shared" si="62"/>
        <v>41619.25</v>
      </c>
      <c r="N684">
        <v>1387519200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 s="12">
        <f t="shared" si="62"/>
        <v>43359.208333333328</v>
      </c>
      <c r="N685">
        <v>1537246800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 s="12">
        <f t="shared" si="62"/>
        <v>40358.208333333336</v>
      </c>
      <c r="N686">
        <v>1279515600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 s="12">
        <f t="shared" si="62"/>
        <v>42239.208333333328</v>
      </c>
      <c r="N687">
        <v>1442379600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 s="12">
        <f t="shared" si="62"/>
        <v>43186.208333333328</v>
      </c>
      <c r="N688">
        <v>1523077200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 s="12">
        <f t="shared" si="62"/>
        <v>42806.25</v>
      </c>
      <c r="N689">
        <v>1489554000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 s="12">
        <f t="shared" si="62"/>
        <v>43475.25</v>
      </c>
      <c r="N690">
        <v>1548482400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 s="12">
        <f t="shared" si="62"/>
        <v>41576.208333333336</v>
      </c>
      <c r="N691">
        <v>1384063200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 s="12">
        <f t="shared" si="62"/>
        <v>40874.25</v>
      </c>
      <c r="N692">
        <v>1322892000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 s="12">
        <f t="shared" si="62"/>
        <v>41185.208333333336</v>
      </c>
      <c r="N693">
        <v>1350709200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 s="12">
        <f t="shared" si="62"/>
        <v>43655.208333333328</v>
      </c>
      <c r="N694">
        <v>1564203600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 s="12">
        <f t="shared" si="62"/>
        <v>43025.208333333328</v>
      </c>
      <c r="N695">
        <v>1509685200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 s="12">
        <f t="shared" si="62"/>
        <v>43066.25</v>
      </c>
      <c r="N696">
        <v>1514959200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 s="12">
        <f t="shared" si="62"/>
        <v>42322.25</v>
      </c>
      <c r="N697">
        <v>1448863200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 s="12">
        <f t="shared" si="62"/>
        <v>42114.208333333328</v>
      </c>
      <c r="N698">
        <v>1429592400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 s="12">
        <f t="shared" si="62"/>
        <v>43190.208333333328</v>
      </c>
      <c r="N699">
        <v>1522645200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 s="12">
        <f t="shared" si="62"/>
        <v>40871.25</v>
      </c>
      <c r="N700">
        <v>1323324000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 s="12">
        <f t="shared" si="62"/>
        <v>43641.208333333328</v>
      </c>
      <c r="N701">
        <v>1561525200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 s="12">
        <f t="shared" si="62"/>
        <v>40203.25</v>
      </c>
      <c r="N702">
        <v>1265695200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 s="12">
        <f t="shared" si="62"/>
        <v>40629.208333333336</v>
      </c>
      <c r="N703">
        <v>1301806800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 s="12">
        <f t="shared" si="62"/>
        <v>41477.208333333336</v>
      </c>
      <c r="N704">
        <v>1374901200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 s="12">
        <f t="shared" si="62"/>
        <v>41020.208333333336</v>
      </c>
      <c r="N705">
        <v>1336453200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 s="7">
        <f t="shared" si="61"/>
        <v>92.08620689655173</v>
      </c>
      <c r="J706" t="s">
        <v>21</v>
      </c>
      <c r="K706" t="s">
        <v>22</v>
      </c>
      <c r="L706">
        <v>1467608400</v>
      </c>
      <c r="M706" s="12">
        <f t="shared" si="62"/>
        <v>42555.208333333328</v>
      </c>
      <c r="N706">
        <v>1468904400</v>
      </c>
      <c r="O706" s="12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IF(E707&lt;&gt;0,(E707/D707)*100,0)</f>
        <v>99.026517383618156</v>
      </c>
      <c r="G707" t="s">
        <v>14</v>
      </c>
      <c r="H707">
        <v>2025</v>
      </c>
      <c r="I707" s="7">
        <f t="shared" ref="I707:I770" si="67">IF(H707&lt;&gt;0,E707/H707,0)</f>
        <v>82.986666666666665</v>
      </c>
      <c r="J707" t="s">
        <v>40</v>
      </c>
      <c r="K707" t="s">
        <v>41</v>
      </c>
      <c r="L707">
        <v>1386741600</v>
      </c>
      <c r="M707" s="12">
        <f t="shared" ref="M707:M770" si="68">(((L707/60)/60)/24)+DATE(1970,1,1)</f>
        <v>41619.25</v>
      </c>
      <c r="N707">
        <v>1387087200</v>
      </c>
      <c r="O707" s="12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 s="12">
        <f t="shared" si="68"/>
        <v>43471.25</v>
      </c>
      <c r="N708">
        <v>1547445600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 s="12">
        <f t="shared" si="68"/>
        <v>43442.25</v>
      </c>
      <c r="N709">
        <v>1547359200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 s="12">
        <f t="shared" si="68"/>
        <v>42877.208333333328</v>
      </c>
      <c r="N710">
        <v>1496293200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 s="12">
        <f t="shared" si="68"/>
        <v>41018.208333333336</v>
      </c>
      <c r="N711">
        <v>1335416400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 s="12">
        <f t="shared" si="68"/>
        <v>43295.208333333328</v>
      </c>
      <c r="N712">
        <v>1532149200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 s="12">
        <f t="shared" si="68"/>
        <v>42393.25</v>
      </c>
      <c r="N713">
        <v>1453788000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 s="12">
        <f t="shared" si="68"/>
        <v>42559.208333333328</v>
      </c>
      <c r="N714">
        <v>1471496400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 s="12">
        <f t="shared" si="68"/>
        <v>42604.208333333328</v>
      </c>
      <c r="N715">
        <v>1472878800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 s="12">
        <f t="shared" si="68"/>
        <v>41870.208333333336</v>
      </c>
      <c r="N716">
        <v>1408510800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 s="12">
        <f t="shared" si="68"/>
        <v>40397.208333333336</v>
      </c>
      <c r="N717">
        <v>1281589200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 s="12">
        <f t="shared" si="68"/>
        <v>41465.208333333336</v>
      </c>
      <c r="N718">
        <v>1375851600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 s="12">
        <f t="shared" si="68"/>
        <v>40777.208333333336</v>
      </c>
      <c r="N719">
        <v>1315803600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 s="12">
        <f t="shared" si="68"/>
        <v>41442.208333333336</v>
      </c>
      <c r="N720">
        <v>1373691600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 s="12">
        <f t="shared" si="68"/>
        <v>41058.208333333336</v>
      </c>
      <c r="N721">
        <v>1339218000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 s="12">
        <f t="shared" si="68"/>
        <v>43152.25</v>
      </c>
      <c r="N722">
        <v>1520402400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 s="12">
        <f t="shared" si="68"/>
        <v>43194.208333333328</v>
      </c>
      <c r="N723">
        <v>1523336400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 s="12">
        <f t="shared" si="68"/>
        <v>43045.25</v>
      </c>
      <c r="N724">
        <v>1512280800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 s="12">
        <f t="shared" si="68"/>
        <v>42431.25</v>
      </c>
      <c r="N725">
        <v>1458709200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 s="12">
        <f t="shared" si="68"/>
        <v>41934.208333333336</v>
      </c>
      <c r="N726">
        <v>1414126800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 s="12">
        <f t="shared" si="68"/>
        <v>41958.25</v>
      </c>
      <c r="N727">
        <v>1416204000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 s="12">
        <f t="shared" si="68"/>
        <v>40476.208333333336</v>
      </c>
      <c r="N728">
        <v>1288501200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 s="12">
        <f t="shared" si="68"/>
        <v>43485.25</v>
      </c>
      <c r="N729">
        <v>1552971600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 s="12">
        <f t="shared" si="68"/>
        <v>42515.208333333328</v>
      </c>
      <c r="N730">
        <v>1465102800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 s="12">
        <f t="shared" si="68"/>
        <v>41309.25</v>
      </c>
      <c r="N731">
        <v>1360130400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 s="12">
        <f t="shared" si="68"/>
        <v>42147.208333333328</v>
      </c>
      <c r="N732">
        <v>1432875600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 s="12">
        <f t="shared" si="68"/>
        <v>42939.208333333328</v>
      </c>
      <c r="N733">
        <v>1500872400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 s="12">
        <f t="shared" si="68"/>
        <v>42816.208333333328</v>
      </c>
      <c r="N734">
        <v>1492146000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 s="12">
        <f t="shared" si="68"/>
        <v>41844.208333333336</v>
      </c>
      <c r="N735">
        <v>1407301200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 s="12">
        <f t="shared" si="68"/>
        <v>42763.25</v>
      </c>
      <c r="N736">
        <v>1486620000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 s="12">
        <f t="shared" si="68"/>
        <v>42459.208333333328</v>
      </c>
      <c r="N737">
        <v>1459918800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 s="12">
        <f t="shared" si="68"/>
        <v>42055.25</v>
      </c>
      <c r="N738">
        <v>1424757600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 s="12">
        <f t="shared" si="68"/>
        <v>42685.25</v>
      </c>
      <c r="N739">
        <v>1479880800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 s="12">
        <f t="shared" si="68"/>
        <v>41959.25</v>
      </c>
      <c r="N740">
        <v>1418018400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 s="12">
        <f t="shared" si="68"/>
        <v>41089.208333333336</v>
      </c>
      <c r="N741">
        <v>1341032400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 s="12">
        <f t="shared" si="68"/>
        <v>42769.25</v>
      </c>
      <c r="N742">
        <v>1486360800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 s="12">
        <f t="shared" si="68"/>
        <v>40321.208333333336</v>
      </c>
      <c r="N743">
        <v>1274677200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 s="12">
        <f t="shared" si="68"/>
        <v>40197.25</v>
      </c>
      <c r="N744">
        <v>1267509600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 s="12">
        <f t="shared" si="68"/>
        <v>42298.208333333328</v>
      </c>
      <c r="N745">
        <v>1445922000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 s="12">
        <f t="shared" si="68"/>
        <v>43322.208333333328</v>
      </c>
      <c r="N746">
        <v>1534050000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 s="12">
        <f t="shared" si="68"/>
        <v>40328.208333333336</v>
      </c>
      <c r="N747">
        <v>1277528400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 s="12">
        <f t="shared" si="68"/>
        <v>40825.208333333336</v>
      </c>
      <c r="N748">
        <v>1318568400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 s="12">
        <f t="shared" si="68"/>
        <v>40423.208333333336</v>
      </c>
      <c r="N749">
        <v>1284354000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 s="12">
        <f t="shared" si="68"/>
        <v>40238.25</v>
      </c>
      <c r="N750">
        <v>1269579600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 s="12">
        <f t="shared" si="68"/>
        <v>41920.208333333336</v>
      </c>
      <c r="N751">
        <v>1413781200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 s="12">
        <f t="shared" si="68"/>
        <v>40360.208333333336</v>
      </c>
      <c r="N752">
        <v>1280120400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 s="12">
        <f t="shared" si="68"/>
        <v>42446.208333333328</v>
      </c>
      <c r="N753">
        <v>1459486800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 s="12">
        <f t="shared" si="68"/>
        <v>40395.208333333336</v>
      </c>
      <c r="N754">
        <v>1282539600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 s="12">
        <f t="shared" si="68"/>
        <v>40321.208333333336</v>
      </c>
      <c r="N755">
        <v>1275886800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 s="12">
        <f t="shared" si="68"/>
        <v>41210.208333333336</v>
      </c>
      <c r="N756">
        <v>1355983200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 s="12">
        <f t="shared" si="68"/>
        <v>43096.25</v>
      </c>
      <c r="N757">
        <v>1515391200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 s="12">
        <f t="shared" si="68"/>
        <v>42024.25</v>
      </c>
      <c r="N758">
        <v>1422252000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 s="12">
        <f t="shared" si="68"/>
        <v>40675.208333333336</v>
      </c>
      <c r="N759">
        <v>1305522000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 s="12">
        <f t="shared" si="68"/>
        <v>41936.208333333336</v>
      </c>
      <c r="N760">
        <v>1414904400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 s="12">
        <f t="shared" si="68"/>
        <v>43136.25</v>
      </c>
      <c r="N761">
        <v>1520402400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 s="12">
        <f t="shared" si="68"/>
        <v>43678.208333333328</v>
      </c>
      <c r="N762">
        <v>1567141200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 s="12">
        <f t="shared" si="68"/>
        <v>42938.208333333328</v>
      </c>
      <c r="N763">
        <v>1501131600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 s="12">
        <f t="shared" si="68"/>
        <v>41241.25</v>
      </c>
      <c r="N764">
        <v>1355032800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 s="12">
        <f t="shared" si="68"/>
        <v>41037.208333333336</v>
      </c>
      <c r="N765">
        <v>1339477200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 s="12">
        <f t="shared" si="68"/>
        <v>40676.208333333336</v>
      </c>
      <c r="N766">
        <v>1305954000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 s="12">
        <f t="shared" si="68"/>
        <v>42840.208333333328</v>
      </c>
      <c r="N767">
        <v>1494392400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 s="12">
        <f t="shared" si="68"/>
        <v>43362.208333333328</v>
      </c>
      <c r="N768">
        <v>1537419600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 s="12">
        <f t="shared" si="68"/>
        <v>42283.208333333328</v>
      </c>
      <c r="N769">
        <v>1447999200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7">
        <f t="shared" si="67"/>
        <v>73.92</v>
      </c>
      <c r="J770" t="s">
        <v>21</v>
      </c>
      <c r="K770" t="s">
        <v>22</v>
      </c>
      <c r="L770">
        <v>1386741600</v>
      </c>
      <c r="M770" s="12">
        <f t="shared" si="68"/>
        <v>41619.25</v>
      </c>
      <c r="N770">
        <v>1388037600</v>
      </c>
      <c r="O770" s="12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IF(E771&lt;&gt;0,(E771/D771)*100,0)</f>
        <v>86.867834394904463</v>
      </c>
      <c r="G771" t="s">
        <v>14</v>
      </c>
      <c r="H771">
        <v>3410</v>
      </c>
      <c r="I771" s="7">
        <f t="shared" ref="I771:I834" si="73">IF(H771&lt;&gt;0,E771/H771,0)</f>
        <v>31.995894428152493</v>
      </c>
      <c r="J771" t="s">
        <v>21</v>
      </c>
      <c r="K771" t="s">
        <v>22</v>
      </c>
      <c r="L771">
        <v>1376542800</v>
      </c>
      <c r="M771" s="12">
        <f t="shared" ref="M771:M834" si="74">(((L771/60)/60)/24)+DATE(1970,1,1)</f>
        <v>41501.208333333336</v>
      </c>
      <c r="N771">
        <v>1378789200</v>
      </c>
      <c r="O771" s="12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 s="12">
        <f t="shared" si="74"/>
        <v>41743.208333333336</v>
      </c>
      <c r="N772">
        <v>1398056400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 s="12">
        <f t="shared" si="74"/>
        <v>43491.25</v>
      </c>
      <c r="N773">
        <v>1550815200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 s="12">
        <f t="shared" si="74"/>
        <v>43505.25</v>
      </c>
      <c r="N774">
        <v>1550037600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 s="12">
        <f t="shared" si="74"/>
        <v>42838.208333333328</v>
      </c>
      <c r="N775">
        <v>1492923600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 s="12">
        <f t="shared" si="74"/>
        <v>42513.208333333328</v>
      </c>
      <c r="N776">
        <v>1467522000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 s="12">
        <f t="shared" si="74"/>
        <v>41949.25</v>
      </c>
      <c r="N777">
        <v>1416117600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 s="12">
        <f t="shared" si="74"/>
        <v>43650.208333333328</v>
      </c>
      <c r="N778">
        <v>1563771600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 s="12">
        <f t="shared" si="74"/>
        <v>40809.208333333336</v>
      </c>
      <c r="N779">
        <v>1319259600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 s="12">
        <f t="shared" si="74"/>
        <v>40768.208333333336</v>
      </c>
      <c r="N780">
        <v>1313643600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 s="12">
        <f t="shared" si="74"/>
        <v>42230.208333333328</v>
      </c>
      <c r="N781">
        <v>1440306000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 s="12">
        <f t="shared" si="74"/>
        <v>42573.208333333328</v>
      </c>
      <c r="N782">
        <v>1470805200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 s="12">
        <f t="shared" si="74"/>
        <v>40482.208333333336</v>
      </c>
      <c r="N783">
        <v>1292911200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 s="12">
        <f t="shared" si="74"/>
        <v>40603.25</v>
      </c>
      <c r="N784">
        <v>1301374800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 s="12">
        <f t="shared" si="74"/>
        <v>41625.25</v>
      </c>
      <c r="N785">
        <v>1387864800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 s="12">
        <f t="shared" si="74"/>
        <v>42435.25</v>
      </c>
      <c r="N786">
        <v>1458190800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 s="12">
        <f t="shared" si="74"/>
        <v>43582.208333333328</v>
      </c>
      <c r="N787">
        <v>1559278800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 s="12">
        <f t="shared" si="74"/>
        <v>43186.208333333328</v>
      </c>
      <c r="N788">
        <v>1522731600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 s="12">
        <f t="shared" si="74"/>
        <v>40684.208333333336</v>
      </c>
      <c r="N789">
        <v>1306731600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 s="12">
        <f t="shared" si="74"/>
        <v>41202.208333333336</v>
      </c>
      <c r="N790">
        <v>1352527200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 s="12">
        <f t="shared" si="74"/>
        <v>41786.208333333336</v>
      </c>
      <c r="N791">
        <v>1404363600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 s="12">
        <f t="shared" si="74"/>
        <v>40223.25</v>
      </c>
      <c r="N792">
        <v>1266645600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 s="12">
        <f t="shared" si="74"/>
        <v>42715.25</v>
      </c>
      <c r="N793">
        <v>1482818400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 s="12">
        <f t="shared" si="74"/>
        <v>41451.208333333336</v>
      </c>
      <c r="N794">
        <v>1374642000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 s="12">
        <f t="shared" si="74"/>
        <v>41450.208333333336</v>
      </c>
      <c r="N795">
        <v>1372482000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 s="12">
        <f t="shared" si="74"/>
        <v>43091.25</v>
      </c>
      <c r="N796">
        <v>1514959200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 s="12">
        <f t="shared" si="74"/>
        <v>42675.208333333328</v>
      </c>
      <c r="N797">
        <v>1478235600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 s="12">
        <f t="shared" si="74"/>
        <v>41859.208333333336</v>
      </c>
      <c r="N798">
        <v>1408078800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 s="12">
        <f t="shared" si="74"/>
        <v>43464.25</v>
      </c>
      <c r="N799">
        <v>1548136800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 s="12">
        <f t="shared" si="74"/>
        <v>41060.208333333336</v>
      </c>
      <c r="N800">
        <v>1340859600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 s="12">
        <f t="shared" si="74"/>
        <v>42399.25</v>
      </c>
      <c r="N801">
        <v>1454479200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 s="12">
        <f t="shared" si="74"/>
        <v>42167.208333333328</v>
      </c>
      <c r="N802">
        <v>1434430800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 s="12">
        <f t="shared" si="74"/>
        <v>43830.25</v>
      </c>
      <c r="N803">
        <v>1579672800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 s="12">
        <f t="shared" si="74"/>
        <v>43650.208333333328</v>
      </c>
      <c r="N804">
        <v>1562389200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 s="12">
        <f t="shared" si="74"/>
        <v>43492.25</v>
      </c>
      <c r="N805">
        <v>1551506400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 s="12">
        <f t="shared" si="74"/>
        <v>43102.25</v>
      </c>
      <c r="N806">
        <v>1516600800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 s="12">
        <f t="shared" si="74"/>
        <v>41958.25</v>
      </c>
      <c r="N807">
        <v>1420437600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 s="12">
        <f t="shared" si="74"/>
        <v>40973.25</v>
      </c>
      <c r="N808">
        <v>1332997200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 s="12">
        <f t="shared" si="74"/>
        <v>43753.208333333328</v>
      </c>
      <c r="N809">
        <v>1574920800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 s="12">
        <f t="shared" si="74"/>
        <v>42507.208333333328</v>
      </c>
      <c r="N810">
        <v>1464930000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 s="12">
        <f t="shared" si="74"/>
        <v>41135.208333333336</v>
      </c>
      <c r="N811">
        <v>1345006800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 s="12">
        <f t="shared" si="74"/>
        <v>43067.25</v>
      </c>
      <c r="N812">
        <v>1512712800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 s="12">
        <f t="shared" si="74"/>
        <v>42378.25</v>
      </c>
      <c r="N813">
        <v>1452492000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 s="12">
        <f t="shared" si="74"/>
        <v>43206.208333333328</v>
      </c>
      <c r="N814">
        <v>1524286800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 s="12">
        <f t="shared" si="74"/>
        <v>41148.208333333336</v>
      </c>
      <c r="N815">
        <v>1346907600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 s="12">
        <f t="shared" si="74"/>
        <v>42517.208333333328</v>
      </c>
      <c r="N816">
        <v>1464498000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 s="12">
        <f t="shared" si="74"/>
        <v>43068.25</v>
      </c>
      <c r="N817">
        <v>1514181600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 s="12">
        <f t="shared" si="74"/>
        <v>41680.25</v>
      </c>
      <c r="N818">
        <v>1392184800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 s="12">
        <f t="shared" si="74"/>
        <v>43589.208333333328</v>
      </c>
      <c r="N819">
        <v>1559365200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 s="12">
        <f t="shared" si="74"/>
        <v>43486.25</v>
      </c>
      <c r="N820">
        <v>1549173600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 s="12">
        <f t="shared" si="74"/>
        <v>41237.25</v>
      </c>
      <c r="N821">
        <v>1355032800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 s="12">
        <f t="shared" si="74"/>
        <v>43310.208333333328</v>
      </c>
      <c r="N822">
        <v>1533963600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 s="12">
        <f t="shared" si="74"/>
        <v>42794.25</v>
      </c>
      <c r="N823">
        <v>1489381200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 s="12">
        <f t="shared" si="74"/>
        <v>41698.25</v>
      </c>
      <c r="N824">
        <v>1395032400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 s="12">
        <f t="shared" si="74"/>
        <v>41892.208333333336</v>
      </c>
      <c r="N825">
        <v>1412485200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 s="12">
        <f t="shared" si="74"/>
        <v>40348.208333333336</v>
      </c>
      <c r="N826">
        <v>1279688400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 s="12">
        <f t="shared" si="74"/>
        <v>42941.208333333328</v>
      </c>
      <c r="N827">
        <v>1501995600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 s="12">
        <f t="shared" si="74"/>
        <v>40525.25</v>
      </c>
      <c r="N828">
        <v>1294639200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 s="12">
        <f t="shared" si="74"/>
        <v>40666.208333333336</v>
      </c>
      <c r="N829">
        <v>1305435600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 s="12">
        <f t="shared" si="74"/>
        <v>43340.208333333328</v>
      </c>
      <c r="N830">
        <v>1537592400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 s="12">
        <f t="shared" si="74"/>
        <v>42164.208333333328</v>
      </c>
      <c r="N831">
        <v>1435122000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 s="12">
        <f t="shared" si="74"/>
        <v>43103.25</v>
      </c>
      <c r="N832">
        <v>1520056800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 s="12">
        <f t="shared" si="74"/>
        <v>40994.208333333336</v>
      </c>
      <c r="N833">
        <v>1335675600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7">
        <f t="shared" si="73"/>
        <v>104.97764070932922</v>
      </c>
      <c r="J834" t="s">
        <v>36</v>
      </c>
      <c r="K834" t="s">
        <v>37</v>
      </c>
      <c r="L834">
        <v>1445490000</v>
      </c>
      <c r="M834" s="12">
        <f t="shared" si="74"/>
        <v>42299.208333333328</v>
      </c>
      <c r="N834">
        <v>1448431200</v>
      </c>
      <c r="O834" s="12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IF(E835&lt;&gt;0,(E835/D835)*100,0)</f>
        <v>157.69117647058823</v>
      </c>
      <c r="G835" t="s">
        <v>20</v>
      </c>
      <c r="H835">
        <v>165</v>
      </c>
      <c r="I835" s="7">
        <f t="shared" ref="I835:I898" si="79">IF(H835&lt;&gt;0,E835/H835,0)</f>
        <v>64.987878787878785</v>
      </c>
      <c r="J835" t="s">
        <v>36</v>
      </c>
      <c r="K835" t="s">
        <v>37</v>
      </c>
      <c r="L835">
        <v>1297663200</v>
      </c>
      <c r="M835" s="12">
        <f t="shared" ref="M835:M898" si="80">(((L835/60)/60)/24)+DATE(1970,1,1)</f>
        <v>40588.25</v>
      </c>
      <c r="N835">
        <v>1298613600</v>
      </c>
      <c r="O835" s="12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 s="12">
        <f t="shared" si="80"/>
        <v>41448.208333333336</v>
      </c>
      <c r="N836">
        <v>1372482000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 s="12">
        <f t="shared" si="80"/>
        <v>42063.25</v>
      </c>
      <c r="N837">
        <v>1425621600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 s="12">
        <f t="shared" si="80"/>
        <v>40214.25</v>
      </c>
      <c r="N838">
        <v>1266300000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 s="12">
        <f t="shared" si="80"/>
        <v>40629.208333333336</v>
      </c>
      <c r="N839">
        <v>1305867600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 s="12">
        <f t="shared" si="80"/>
        <v>43370.208333333328</v>
      </c>
      <c r="N840">
        <v>1538802000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 s="12">
        <f t="shared" si="80"/>
        <v>41715.208333333336</v>
      </c>
      <c r="N841">
        <v>1398920400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 s="12">
        <f t="shared" si="80"/>
        <v>41836.208333333336</v>
      </c>
      <c r="N842">
        <v>1405659600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 s="12">
        <f t="shared" si="80"/>
        <v>42419.25</v>
      </c>
      <c r="N843">
        <v>1457244000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 s="12">
        <f t="shared" si="80"/>
        <v>43266.208333333328</v>
      </c>
      <c r="N844">
        <v>1529298000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 s="12">
        <f t="shared" si="80"/>
        <v>43338.208333333328</v>
      </c>
      <c r="N845">
        <v>1535778000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 s="12">
        <f t="shared" si="80"/>
        <v>40930.25</v>
      </c>
      <c r="N846">
        <v>1327471200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 s="12">
        <f t="shared" si="80"/>
        <v>43235.208333333328</v>
      </c>
      <c r="N847">
        <v>1529557200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 s="12">
        <f t="shared" si="80"/>
        <v>43302.208333333328</v>
      </c>
      <c r="N848">
        <v>1535259600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 s="12">
        <f t="shared" si="80"/>
        <v>43107.25</v>
      </c>
      <c r="N849">
        <v>1515564000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 s="12">
        <f t="shared" si="80"/>
        <v>40341.208333333336</v>
      </c>
      <c r="N850">
        <v>1277096400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 s="12">
        <f t="shared" si="80"/>
        <v>40948.25</v>
      </c>
      <c r="N851">
        <v>1329026400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 s="12">
        <f t="shared" si="80"/>
        <v>40866.25</v>
      </c>
      <c r="N852">
        <v>1322978400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 s="12">
        <f t="shared" si="80"/>
        <v>41031.208333333336</v>
      </c>
      <c r="N853">
        <v>1338786000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 s="12">
        <f t="shared" si="80"/>
        <v>40740.208333333336</v>
      </c>
      <c r="N854">
        <v>1311656400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 s="12">
        <f t="shared" si="80"/>
        <v>40714.208333333336</v>
      </c>
      <c r="N855">
        <v>1308978000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 s="12">
        <f t="shared" si="80"/>
        <v>43787.25</v>
      </c>
      <c r="N856">
        <v>1576389600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 s="12">
        <f t="shared" si="80"/>
        <v>40712.208333333336</v>
      </c>
      <c r="N857">
        <v>1311051600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 s="12">
        <f t="shared" si="80"/>
        <v>41023.208333333336</v>
      </c>
      <c r="N858">
        <v>1336712400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 s="12">
        <f t="shared" si="80"/>
        <v>40944.25</v>
      </c>
      <c r="N859">
        <v>1330408800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 s="12">
        <f t="shared" si="80"/>
        <v>43211.208333333328</v>
      </c>
      <c r="N860">
        <v>1524891600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 s="12">
        <f t="shared" si="80"/>
        <v>41334.25</v>
      </c>
      <c r="N861">
        <v>1363669200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 s="12">
        <f t="shared" si="80"/>
        <v>43515.25</v>
      </c>
      <c r="N862">
        <v>1551420000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 s="12">
        <f t="shared" si="80"/>
        <v>40258.208333333336</v>
      </c>
      <c r="N863">
        <v>1269838800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 s="12">
        <f t="shared" si="80"/>
        <v>40756.208333333336</v>
      </c>
      <c r="N864">
        <v>1312520400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 s="12">
        <f t="shared" si="80"/>
        <v>42172.208333333328</v>
      </c>
      <c r="N865">
        <v>1436504400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 s="12">
        <f t="shared" si="80"/>
        <v>42601.208333333328</v>
      </c>
      <c r="N866">
        <v>1472014800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 s="12">
        <f t="shared" si="80"/>
        <v>41897.208333333336</v>
      </c>
      <c r="N867">
        <v>1411534800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 s="12">
        <f t="shared" si="80"/>
        <v>40671.208333333336</v>
      </c>
      <c r="N868">
        <v>1304917200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 s="12">
        <f t="shared" si="80"/>
        <v>43382.208333333328</v>
      </c>
      <c r="N869">
        <v>1539579600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 s="12">
        <f t="shared" si="80"/>
        <v>41559.208333333336</v>
      </c>
      <c r="N870">
        <v>1382504400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 s="12">
        <f t="shared" si="80"/>
        <v>40350.208333333336</v>
      </c>
      <c r="N871">
        <v>1278306000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 s="12">
        <f t="shared" si="80"/>
        <v>42240.208333333328</v>
      </c>
      <c r="N872">
        <v>1442552400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 s="12">
        <f t="shared" si="80"/>
        <v>43040.208333333328</v>
      </c>
      <c r="N873">
        <v>1511071200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 s="12">
        <f t="shared" si="80"/>
        <v>43346.208333333328</v>
      </c>
      <c r="N874">
        <v>1536382800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 s="12">
        <f t="shared" si="80"/>
        <v>41647.25</v>
      </c>
      <c r="N875">
        <v>1389592800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 s="12">
        <f t="shared" si="80"/>
        <v>40291.208333333336</v>
      </c>
      <c r="N876">
        <v>1275282000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 s="12">
        <f t="shared" si="80"/>
        <v>40556.25</v>
      </c>
      <c r="N877">
        <v>1294984800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 s="12">
        <f t="shared" si="80"/>
        <v>43624.208333333328</v>
      </c>
      <c r="N878">
        <v>1562043600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 s="12">
        <f t="shared" si="80"/>
        <v>42577.208333333328</v>
      </c>
      <c r="N879">
        <v>1469595600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 s="12">
        <f t="shared" si="80"/>
        <v>43845.25</v>
      </c>
      <c r="N880">
        <v>1581141600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 s="12">
        <f t="shared" si="80"/>
        <v>42788.25</v>
      </c>
      <c r="N881">
        <v>1488520800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 s="12">
        <f t="shared" si="80"/>
        <v>43667.208333333328</v>
      </c>
      <c r="N882">
        <v>1563858000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 s="12">
        <f t="shared" si="80"/>
        <v>42194.208333333328</v>
      </c>
      <c r="N883">
        <v>1438923600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 s="12">
        <f t="shared" si="80"/>
        <v>42025.25</v>
      </c>
      <c r="N884">
        <v>1422165600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 s="12">
        <f t="shared" si="80"/>
        <v>40323.208333333336</v>
      </c>
      <c r="N885">
        <v>1277874000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 s="12">
        <f t="shared" si="80"/>
        <v>41763.208333333336</v>
      </c>
      <c r="N886">
        <v>1399352400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 s="12">
        <f t="shared" si="80"/>
        <v>40335.208333333336</v>
      </c>
      <c r="N887">
        <v>1279083600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 s="12">
        <f t="shared" si="80"/>
        <v>40416.208333333336</v>
      </c>
      <c r="N888">
        <v>1284354000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 s="12">
        <f t="shared" si="80"/>
        <v>42202.208333333328</v>
      </c>
      <c r="N889">
        <v>1441170000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 s="12">
        <f t="shared" si="80"/>
        <v>42836.208333333328</v>
      </c>
      <c r="N890">
        <v>1493528400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 s="12">
        <f t="shared" si="80"/>
        <v>41710.208333333336</v>
      </c>
      <c r="N891">
        <v>1395205200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 s="12">
        <f t="shared" si="80"/>
        <v>43640.208333333328</v>
      </c>
      <c r="N892">
        <v>1561438800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 s="12">
        <f t="shared" si="80"/>
        <v>40880.25</v>
      </c>
      <c r="N893">
        <v>1326693600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 s="12">
        <f t="shared" si="80"/>
        <v>40319.208333333336</v>
      </c>
      <c r="N894">
        <v>1277960400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 s="12">
        <f t="shared" si="80"/>
        <v>42170.208333333328</v>
      </c>
      <c r="N895">
        <v>1434690000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 s="12">
        <f t="shared" si="80"/>
        <v>41466.208333333336</v>
      </c>
      <c r="N896">
        <v>1376110800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 s="12">
        <f t="shared" si="80"/>
        <v>43134.25</v>
      </c>
      <c r="N897">
        <v>1518415200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7">
        <f t="shared" si="79"/>
        <v>105.02602739726028</v>
      </c>
      <c r="J898" t="s">
        <v>26</v>
      </c>
      <c r="K898" t="s">
        <v>27</v>
      </c>
      <c r="L898">
        <v>1310619600</v>
      </c>
      <c r="M898" s="12">
        <f t="shared" si="80"/>
        <v>40738.208333333336</v>
      </c>
      <c r="N898">
        <v>1310878800</v>
      </c>
      <c r="O898" s="12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IF(E899&lt;&gt;0,(E899/D899)*100,0)</f>
        <v>27.693181818181817</v>
      </c>
      <c r="G899" t="s">
        <v>14</v>
      </c>
      <c r="H899">
        <v>27</v>
      </c>
      <c r="I899" s="7">
        <f t="shared" ref="I899:I962" si="85">IF(H899&lt;&gt;0,E899/H899,0)</f>
        <v>90.259259259259252</v>
      </c>
      <c r="J899" t="s">
        <v>21</v>
      </c>
      <c r="K899" t="s">
        <v>22</v>
      </c>
      <c r="L899">
        <v>1556427600</v>
      </c>
      <c r="M899" s="12">
        <f t="shared" ref="M899:M962" si="86">(((L899/60)/60)/24)+DATE(1970,1,1)</f>
        <v>43583.208333333328</v>
      </c>
      <c r="N899">
        <v>1556600400</v>
      </c>
      <c r="O899" s="12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 s="12">
        <f t="shared" si="86"/>
        <v>43815.25</v>
      </c>
      <c r="N900">
        <v>1576994400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 s="12">
        <f t="shared" si="86"/>
        <v>41554.208333333336</v>
      </c>
      <c r="N901">
        <v>1382677200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 s="12">
        <f t="shared" si="86"/>
        <v>41901.208333333336</v>
      </c>
      <c r="N902">
        <v>1411189200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 s="12">
        <f t="shared" si="86"/>
        <v>43298.208333333328</v>
      </c>
      <c r="N903">
        <v>1534654800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 s="12">
        <f t="shared" si="86"/>
        <v>42399.25</v>
      </c>
      <c r="N904">
        <v>1457762400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 s="12">
        <f t="shared" si="86"/>
        <v>41034.208333333336</v>
      </c>
      <c r="N905">
        <v>1337490000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 s="12">
        <f t="shared" si="86"/>
        <v>41186.208333333336</v>
      </c>
      <c r="N906">
        <v>1349672400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 s="12">
        <f t="shared" si="86"/>
        <v>41536.208333333336</v>
      </c>
      <c r="N907">
        <v>1379826000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 s="12">
        <f t="shared" si="86"/>
        <v>42868.208333333328</v>
      </c>
      <c r="N908">
        <v>1497762000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 s="12">
        <f t="shared" si="86"/>
        <v>40660.208333333336</v>
      </c>
      <c r="N909">
        <v>1304485200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 s="12">
        <f t="shared" si="86"/>
        <v>41031.208333333336</v>
      </c>
      <c r="N910">
        <v>1336885200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 s="12">
        <f t="shared" si="86"/>
        <v>43255.208333333328</v>
      </c>
      <c r="N911">
        <v>1530421200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 s="12">
        <f t="shared" si="86"/>
        <v>42026.25</v>
      </c>
      <c r="N912">
        <v>1421992800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 s="12">
        <f t="shared" si="86"/>
        <v>43717.208333333328</v>
      </c>
      <c r="N913">
        <v>1568178000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 s="12">
        <f t="shared" si="86"/>
        <v>41157.208333333336</v>
      </c>
      <c r="N914">
        <v>1347944400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 s="12">
        <f t="shared" si="86"/>
        <v>43597.208333333328</v>
      </c>
      <c r="N915">
        <v>1558760400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 s="12">
        <f t="shared" si="86"/>
        <v>41490.208333333336</v>
      </c>
      <c r="N916">
        <v>1376629200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 s="12">
        <f t="shared" si="86"/>
        <v>42976.208333333328</v>
      </c>
      <c r="N917">
        <v>1504760400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 s="12">
        <f t="shared" si="86"/>
        <v>41991.25</v>
      </c>
      <c r="N918">
        <v>1419660000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 s="12">
        <f t="shared" si="86"/>
        <v>40722.208333333336</v>
      </c>
      <c r="N919">
        <v>1311310800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 s="12">
        <f t="shared" si="86"/>
        <v>41117.208333333336</v>
      </c>
      <c r="N920">
        <v>1344315600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 s="12">
        <f t="shared" si="86"/>
        <v>43022.208333333328</v>
      </c>
      <c r="N921">
        <v>1510725600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 s="12">
        <f t="shared" si="86"/>
        <v>43503.25</v>
      </c>
      <c r="N922">
        <v>1551247200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 s="12">
        <f t="shared" si="86"/>
        <v>40951.25</v>
      </c>
      <c r="N923">
        <v>1330236000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 s="12">
        <f t="shared" si="86"/>
        <v>43443.25</v>
      </c>
      <c r="N924">
        <v>1545112800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 s="12">
        <f t="shared" si="86"/>
        <v>40373.208333333336</v>
      </c>
      <c r="N925">
        <v>1279170000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 s="12">
        <f t="shared" si="86"/>
        <v>43769.208333333328</v>
      </c>
      <c r="N926">
        <v>1573452000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 s="12">
        <f t="shared" si="86"/>
        <v>43000.208333333328</v>
      </c>
      <c r="N927">
        <v>1507093200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 s="12">
        <f t="shared" si="86"/>
        <v>42502.208333333328</v>
      </c>
      <c r="N928">
        <v>1463374800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 s="12">
        <f t="shared" si="86"/>
        <v>41102.208333333336</v>
      </c>
      <c r="N929">
        <v>1344574800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 s="12">
        <f t="shared" si="86"/>
        <v>41637.25</v>
      </c>
      <c r="N930">
        <v>1389074400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 s="12">
        <f t="shared" si="86"/>
        <v>42858.208333333328</v>
      </c>
      <c r="N931">
        <v>1494997200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 s="12">
        <f t="shared" si="86"/>
        <v>42060.25</v>
      </c>
      <c r="N932">
        <v>1425448800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 s="12">
        <f t="shared" si="86"/>
        <v>41818.208333333336</v>
      </c>
      <c r="N933">
        <v>1404104400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 s="12">
        <f t="shared" si="86"/>
        <v>41709.208333333336</v>
      </c>
      <c r="N934">
        <v>1394773200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 s="12">
        <f t="shared" si="86"/>
        <v>41372.208333333336</v>
      </c>
      <c r="N935">
        <v>1366520400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 s="12">
        <f t="shared" si="86"/>
        <v>42422.25</v>
      </c>
      <c r="N936">
        <v>1456639200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 s="12">
        <f t="shared" si="86"/>
        <v>42209.208333333328</v>
      </c>
      <c r="N937">
        <v>1438318800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 s="12">
        <f t="shared" si="86"/>
        <v>43668.208333333328</v>
      </c>
      <c r="N938">
        <v>1564030800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 s="12">
        <f t="shared" si="86"/>
        <v>42334.25</v>
      </c>
      <c r="N939">
        <v>1449295200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 s="12">
        <f t="shared" si="86"/>
        <v>43263.208333333328</v>
      </c>
      <c r="N940">
        <v>1531890000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 s="12">
        <f t="shared" si="86"/>
        <v>40670.208333333336</v>
      </c>
      <c r="N941">
        <v>1306213200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 s="12">
        <f t="shared" si="86"/>
        <v>41244.25</v>
      </c>
      <c r="N942">
        <v>1356242400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 s="12">
        <f t="shared" si="86"/>
        <v>40552.25</v>
      </c>
      <c r="N943">
        <v>1297576800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 s="12">
        <f t="shared" si="86"/>
        <v>40568.25</v>
      </c>
      <c r="N944">
        <v>1296194400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 s="12">
        <f t="shared" si="86"/>
        <v>41906.208333333336</v>
      </c>
      <c r="N945">
        <v>1414558800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 s="12">
        <f t="shared" si="86"/>
        <v>42776.25</v>
      </c>
      <c r="N946">
        <v>1488348000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 s="12">
        <f t="shared" si="86"/>
        <v>41004.208333333336</v>
      </c>
      <c r="N947">
        <v>1334898000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 s="12">
        <f t="shared" si="86"/>
        <v>40710.208333333336</v>
      </c>
      <c r="N948">
        <v>1308373200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 s="12">
        <f t="shared" si="86"/>
        <v>41908.208333333336</v>
      </c>
      <c r="N949">
        <v>1412312400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 s="12">
        <f t="shared" si="86"/>
        <v>41985.25</v>
      </c>
      <c r="N950">
        <v>1419228000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 s="12">
        <f t="shared" si="86"/>
        <v>42112.208333333328</v>
      </c>
      <c r="N951">
        <v>1430974800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 s="12">
        <f t="shared" si="86"/>
        <v>43571.208333333328</v>
      </c>
      <c r="N952">
        <v>1555822800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 s="12">
        <f t="shared" si="86"/>
        <v>42730.25</v>
      </c>
      <c r="N953">
        <v>1482818400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 s="12">
        <f t="shared" si="86"/>
        <v>42591.208333333328</v>
      </c>
      <c r="N954">
        <v>1471928400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 s="12">
        <f t="shared" si="86"/>
        <v>42358.25</v>
      </c>
      <c r="N955">
        <v>1453701600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 s="12">
        <f t="shared" si="86"/>
        <v>41174.208333333336</v>
      </c>
      <c r="N956">
        <v>1350363600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 s="12">
        <f t="shared" si="86"/>
        <v>41238.25</v>
      </c>
      <c r="N957">
        <v>1353996000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 s="12">
        <f t="shared" si="86"/>
        <v>42360.25</v>
      </c>
      <c r="N958">
        <v>1451109600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 s="12">
        <f t="shared" si="86"/>
        <v>40955.25</v>
      </c>
      <c r="N959">
        <v>1329631200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 s="12">
        <f t="shared" si="86"/>
        <v>40350.208333333336</v>
      </c>
      <c r="N960">
        <v>1278997200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 s="12">
        <f t="shared" si="86"/>
        <v>40357.208333333336</v>
      </c>
      <c r="N961">
        <v>1280120400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7">
        <f t="shared" si="85"/>
        <v>85.054545454545448</v>
      </c>
      <c r="J962" t="s">
        <v>21</v>
      </c>
      <c r="K962" t="s">
        <v>22</v>
      </c>
      <c r="L962">
        <v>1454911200</v>
      </c>
      <c r="M962" s="12">
        <f t="shared" si="86"/>
        <v>42408.25</v>
      </c>
      <c r="N962">
        <v>1458104400</v>
      </c>
      <c r="O962" s="12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IF(E963&lt;&gt;0,(E963/D963)*100,0)</f>
        <v>119.29824561403508</v>
      </c>
      <c r="G963" t="s">
        <v>20</v>
      </c>
      <c r="H963">
        <v>155</v>
      </c>
      <c r="I963" s="7">
        <f t="shared" ref="I963:I1001" si="91">IF(H963&lt;&gt;0,E963/H963,0)</f>
        <v>43.87096774193548</v>
      </c>
      <c r="J963" t="s">
        <v>21</v>
      </c>
      <c r="K963" t="s">
        <v>22</v>
      </c>
      <c r="L963">
        <v>1297922400</v>
      </c>
      <c r="M963" s="12">
        <f t="shared" ref="M963:M1001" si="92">(((L963/60)/60)/24)+DATE(1970,1,1)</f>
        <v>40591.25</v>
      </c>
      <c r="N963">
        <v>1298268000</v>
      </c>
      <c r="O963" s="12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 s="12">
        <f t="shared" si="92"/>
        <v>41592.25</v>
      </c>
      <c r="N964">
        <v>1386223200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 s="12">
        <f t="shared" si="92"/>
        <v>40607.25</v>
      </c>
      <c r="N965">
        <v>1299823200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 s="12">
        <f t="shared" si="92"/>
        <v>42135.208333333328</v>
      </c>
      <c r="N966">
        <v>1431752400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 s="12">
        <f t="shared" si="92"/>
        <v>40203.25</v>
      </c>
      <c r="N967">
        <v>1267855200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 s="12">
        <f t="shared" si="92"/>
        <v>42901.208333333328</v>
      </c>
      <c r="N968">
        <v>1497675600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 s="12">
        <f t="shared" si="92"/>
        <v>41005.208333333336</v>
      </c>
      <c r="N969">
        <v>1336885200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 s="12">
        <f t="shared" si="92"/>
        <v>40544.25</v>
      </c>
      <c r="N970">
        <v>1295157600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 s="12">
        <f t="shared" si="92"/>
        <v>43821.25</v>
      </c>
      <c r="N971">
        <v>1577599200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 s="12">
        <f t="shared" si="92"/>
        <v>40672.208333333336</v>
      </c>
      <c r="N972">
        <v>1305003600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 s="12">
        <f t="shared" si="92"/>
        <v>41555.208333333336</v>
      </c>
      <c r="N973">
        <v>1381726800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 s="12">
        <f t="shared" si="92"/>
        <v>41792.208333333336</v>
      </c>
      <c r="N974">
        <v>1402462800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 s="12">
        <f t="shared" si="92"/>
        <v>40522.25</v>
      </c>
      <c r="N975">
        <v>1292133600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 s="12">
        <f t="shared" si="92"/>
        <v>41412.208333333336</v>
      </c>
      <c r="N976">
        <v>1368939600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 s="12">
        <f t="shared" si="92"/>
        <v>42337.25</v>
      </c>
      <c r="N977">
        <v>1452146400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 s="12">
        <f t="shared" si="92"/>
        <v>40571.25</v>
      </c>
      <c r="N978">
        <v>1296712800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 s="12">
        <f t="shared" si="92"/>
        <v>43138.25</v>
      </c>
      <c r="N979">
        <v>1520748000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 s="12">
        <f t="shared" si="92"/>
        <v>42686.25</v>
      </c>
      <c r="N980">
        <v>1480831200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 s="12">
        <f t="shared" si="92"/>
        <v>42078.208333333328</v>
      </c>
      <c r="N981">
        <v>1426914000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 s="12">
        <f t="shared" si="92"/>
        <v>42307.208333333328</v>
      </c>
      <c r="N982">
        <v>1446616800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 s="12">
        <f t="shared" si="92"/>
        <v>43094.25</v>
      </c>
      <c r="N983">
        <v>1517032800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 s="12">
        <f t="shared" si="92"/>
        <v>40743.208333333336</v>
      </c>
      <c r="N984">
        <v>1311224400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 s="12">
        <f t="shared" si="92"/>
        <v>43681.208333333328</v>
      </c>
      <c r="N985">
        <v>1566190800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 s="12">
        <f t="shared" si="92"/>
        <v>43716.208333333328</v>
      </c>
      <c r="N986">
        <v>1570165200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 s="12">
        <f t="shared" si="92"/>
        <v>41614.25</v>
      </c>
      <c r="N987">
        <v>1388556000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 s="12">
        <f t="shared" si="92"/>
        <v>40638.208333333336</v>
      </c>
      <c r="N988">
        <v>1303189200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 s="12">
        <f t="shared" si="92"/>
        <v>42852.208333333328</v>
      </c>
      <c r="N989">
        <v>1494478800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 s="12">
        <f t="shared" si="92"/>
        <v>42686.25</v>
      </c>
      <c r="N990">
        <v>1480744800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 s="12">
        <f t="shared" si="92"/>
        <v>43571.208333333328</v>
      </c>
      <c r="N991">
        <v>1555822800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 s="12">
        <f t="shared" si="92"/>
        <v>42432.25</v>
      </c>
      <c r="N992">
        <v>1458882000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 s="12">
        <f t="shared" si="92"/>
        <v>41907.208333333336</v>
      </c>
      <c r="N993">
        <v>1411966800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 s="12">
        <f t="shared" si="92"/>
        <v>43227.208333333328</v>
      </c>
      <c r="N994">
        <v>1526878800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 s="12">
        <f t="shared" si="92"/>
        <v>42362.25</v>
      </c>
      <c r="N995">
        <v>1452405600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 s="12">
        <f t="shared" si="92"/>
        <v>41929.208333333336</v>
      </c>
      <c r="N996">
        <v>1414040400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 s="12">
        <f t="shared" si="92"/>
        <v>43408.208333333328</v>
      </c>
      <c r="N997">
        <v>1543816800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 s="12">
        <f t="shared" si="92"/>
        <v>41276.25</v>
      </c>
      <c r="N998">
        <v>1359698400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 s="12">
        <f t="shared" si="92"/>
        <v>41659.25</v>
      </c>
      <c r="N999">
        <v>1390629600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 s="12">
        <f t="shared" si="92"/>
        <v>40220.25</v>
      </c>
      <c r="N1000">
        <v>1267077600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7">
        <f t="shared" si="91"/>
        <v>55.98841354723708</v>
      </c>
      <c r="J1001" t="s">
        <v>21</v>
      </c>
      <c r="K1001" t="s">
        <v>22</v>
      </c>
      <c r="L1001">
        <v>1467176400</v>
      </c>
      <c r="M1001" s="12">
        <f t="shared" si="92"/>
        <v>42550.208333333328</v>
      </c>
      <c r="N1001">
        <v>1467781200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:G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01">
    <cfRule type="containsText" dxfId="19" priority="2" operator="containsText" text="live">
      <formula>NOT(ISERROR(SEARCH("live",G1)))</formula>
    </cfRule>
    <cfRule type="containsText" dxfId="18" priority="3" operator="containsText" text="canceled">
      <formula>NOT(ISERROR(SEARCH("canceled",G1)))</formula>
    </cfRule>
    <cfRule type="containsText" dxfId="17" priority="4" operator="containsText" text="successful">
      <formula>NOT(ISERROR(SEARCH("successful",G1)))</formula>
    </cfRule>
    <cfRule type="containsText" dxfId="16" priority="5" operator="containsText" text="failed">
      <formula>NOT(ISERROR(SEARCH("failed",G1)))</formula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{CCA0CF15-CCBF-46D9-B200-17388AAFDEAE}</x14:id>
        </ext>
      </extLst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A0CF15-CCBF-46D9-B200-17388AAFD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3F03D-E1C4-4625-BFCE-2AC18C7BC8E4}">
  <sheetPr codeName="Sheet2"/>
  <dimension ref="A1:F14"/>
  <sheetViews>
    <sheetView zoomScale="70" zoomScaleNormal="70" workbookViewId="0">
      <selection activeCell="F3" sqref="F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9" t="s">
        <v>6</v>
      </c>
      <c r="B1" t="s">
        <v>2033</v>
      </c>
    </row>
    <row r="3" spans="1:6" x14ac:dyDescent="0.35">
      <c r="A3" s="9" t="s">
        <v>2036</v>
      </c>
      <c r="B3" s="9" t="s">
        <v>2046</v>
      </c>
    </row>
    <row r="4" spans="1:6" x14ac:dyDescent="0.35">
      <c r="A4" s="9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5">
      <c r="A5" s="10" t="s">
        <v>2037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5">
      <c r="A6" s="10" t="s">
        <v>2038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35">
      <c r="A7" s="10" t="s">
        <v>2039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5">
      <c r="A8" s="10" t="s">
        <v>2040</v>
      </c>
      <c r="B8" s="11"/>
      <c r="C8" s="11"/>
      <c r="D8" s="11"/>
      <c r="E8" s="11">
        <v>4</v>
      </c>
      <c r="F8" s="11">
        <v>4</v>
      </c>
    </row>
    <row r="9" spans="1:6" x14ac:dyDescent="0.35">
      <c r="A9" s="10" t="s">
        <v>2041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35">
      <c r="A10" s="10" t="s">
        <v>2042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5">
      <c r="A11" s="10" t="s">
        <v>2043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5">
      <c r="A12" s="10" t="s">
        <v>2044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5">
      <c r="A13" s="10" t="s">
        <v>2045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5">
      <c r="A14" s="10" t="s">
        <v>2035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4212-6C1D-4CC0-9EB8-9EE9AC3C5E54}">
  <sheetPr codeName="Sheet3"/>
  <dimension ref="A1:F30"/>
  <sheetViews>
    <sheetView topLeftCell="A7" zoomScale="85" zoomScaleNormal="85" workbookViewId="0"/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9" t="s">
        <v>6</v>
      </c>
      <c r="B1" t="s">
        <v>2033</v>
      </c>
    </row>
    <row r="2" spans="1:6" x14ac:dyDescent="0.35">
      <c r="A2" s="9" t="s">
        <v>2031</v>
      </c>
      <c r="B2" t="s">
        <v>2033</v>
      </c>
    </row>
    <row r="4" spans="1:6" x14ac:dyDescent="0.35">
      <c r="A4" s="9" t="s">
        <v>2036</v>
      </c>
      <c r="B4" s="9" t="s">
        <v>2046</v>
      </c>
    </row>
    <row r="5" spans="1:6" x14ac:dyDescent="0.35">
      <c r="A5" s="9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5">
      <c r="A6" s="10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5">
      <c r="A7" s="10" t="s">
        <v>2048</v>
      </c>
      <c r="B7" s="11"/>
      <c r="C7" s="11"/>
      <c r="D7" s="11"/>
      <c r="E7" s="11">
        <v>4</v>
      </c>
      <c r="F7" s="11">
        <v>4</v>
      </c>
    </row>
    <row r="8" spans="1:6" x14ac:dyDescent="0.35">
      <c r="A8" s="10" t="s">
        <v>2049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5">
      <c r="A9" s="10" t="s">
        <v>2050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5">
      <c r="A10" s="10" t="s">
        <v>2051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5">
      <c r="A11" s="10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5">
      <c r="A12" s="10" t="s">
        <v>2053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5">
      <c r="A13" s="10" t="s">
        <v>2054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5">
      <c r="A14" s="10" t="s">
        <v>2055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5">
      <c r="A15" s="10" t="s">
        <v>2056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5">
      <c r="A16" s="10" t="s">
        <v>2057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5">
      <c r="A17" s="10" t="s">
        <v>2058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5">
      <c r="A18" s="10" t="s">
        <v>2059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5">
      <c r="A19" s="10" t="s">
        <v>2060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5">
      <c r="A20" s="10" t="s">
        <v>2061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5">
      <c r="A21" s="10" t="s">
        <v>2062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5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5">
      <c r="A23" s="10" t="s">
        <v>2064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5">
      <c r="A24" s="10" t="s">
        <v>2065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5">
      <c r="A25" s="10" t="s">
        <v>2066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5">
      <c r="A26" s="10" t="s">
        <v>2067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5">
      <c r="A27" s="10" t="s">
        <v>2068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5">
      <c r="A28" s="10" t="s">
        <v>2069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5">
      <c r="A29" s="10" t="s">
        <v>2070</v>
      </c>
      <c r="B29" s="11"/>
      <c r="C29" s="11"/>
      <c r="D29" s="11"/>
      <c r="E29" s="11">
        <v>3</v>
      </c>
      <c r="F29" s="11">
        <v>3</v>
      </c>
    </row>
    <row r="30" spans="1:6" x14ac:dyDescent="0.35">
      <c r="A30" s="10" t="s">
        <v>2035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E00E-166A-4349-AE13-053E63C51A9C}">
  <sheetPr codeName="Sheet4"/>
  <dimension ref="A1:E18"/>
  <sheetViews>
    <sheetView workbookViewId="0">
      <selection activeCell="E7" sqref="E7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9" t="s">
        <v>2031</v>
      </c>
      <c r="B1" t="s">
        <v>2033</v>
      </c>
    </row>
    <row r="2" spans="1:5" x14ac:dyDescent="0.35">
      <c r="A2" s="9" t="s">
        <v>2085</v>
      </c>
      <c r="B2" t="s">
        <v>2033</v>
      </c>
    </row>
    <row r="4" spans="1:5" x14ac:dyDescent="0.35">
      <c r="A4" s="9" t="s">
        <v>2036</v>
      </c>
      <c r="B4" s="9" t="s">
        <v>2046</v>
      </c>
    </row>
    <row r="5" spans="1:5" x14ac:dyDescent="0.35">
      <c r="A5" s="9" t="s">
        <v>2034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35">
      <c r="A6" s="13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35">
      <c r="A7" s="13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35">
      <c r="A8" s="13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35">
      <c r="A9" s="13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35">
      <c r="A10" s="13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35">
      <c r="A11" s="13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35">
      <c r="A12" s="13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35">
      <c r="A13" s="13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35">
      <c r="A14" s="13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35">
      <c r="A15" s="13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35">
      <c r="A16" s="13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5">
      <c r="A17" s="13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5">
      <c r="A18" s="13" t="s">
        <v>2035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A9EB-01BB-4978-B646-0378132AFF99}">
  <sheetPr codeName="Sheet5"/>
  <dimension ref="A1:H13"/>
  <sheetViews>
    <sheetView topLeftCell="A13" workbookViewId="0">
      <selection activeCell="H1" activeCellId="3" sqref="A1:A13 F1:F13 G1:G13 H1:H13"/>
    </sheetView>
  </sheetViews>
  <sheetFormatPr defaultRowHeight="15.5" x14ac:dyDescent="0.35"/>
  <cols>
    <col min="1" max="1" width="13.5" bestFit="1" customWidth="1"/>
    <col min="2" max="2" width="16.33203125" bestFit="1" customWidth="1"/>
    <col min="3" max="3" width="13" bestFit="1" customWidth="1"/>
    <col min="4" max="4" width="16.0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58203125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5">
      <c r="A2" t="s">
        <v>2094</v>
      </c>
      <c r="B2">
        <f>COUNTIFS(Crowdfunding!$D:$D,"&lt;1000",Crowdfunding!$G:$G,"=successful")</f>
        <v>30</v>
      </c>
      <c r="C2">
        <f>COUNTIFS(Crowdfunding!$D:$D,"&lt;1000",Crowdfunding!$G:$G,"=failed")</f>
        <v>20</v>
      </c>
      <c r="D2">
        <f>COUNTIFS(Crowdfunding!$D:$D,"&lt;1000",Crowdfunding!$G:$G,"=canceled")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5">
      <c r="A3" t="s">
        <v>2095</v>
      </c>
      <c r="B3">
        <f>COUNTIFS(Crowdfunding!$D:$D,"&gt;=1000",Crowdfunding!$D:$D,"&lt;=4999",Crowdfunding!$G:$G,"=successful")</f>
        <v>191</v>
      </c>
      <c r="C3">
        <f>COUNTIFS(Crowdfunding!$D:$D,"&gt;=1000",Crowdfunding!$D:$D,"&lt;=4999",Crowdfunding!$G:$G,"=failed")</f>
        <v>38</v>
      </c>
      <c r="D3">
        <f>COUNTIFS(Crowdfunding!$D:$D,"&gt;=1000",Crowdfunding!$D:$D,"&lt;=4999",Crowdfunding!$G:$G,"=canceled")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5">
      <c r="A4" t="s">
        <v>2096</v>
      </c>
      <c r="B4">
        <f>COUNTIFS(Crowdfunding!$D:$D,"&gt;=5000",Crowdfunding!$D:$D,"&lt;=9999",Crowdfunding!$G:$G,"=successful")</f>
        <v>164</v>
      </c>
      <c r="C4">
        <f>COUNTIFS(Crowdfunding!$D:$D,"&gt;=5000",Crowdfunding!$D:$D,"&lt;=9999",Crowdfunding!$G:$G,"=failed")</f>
        <v>126</v>
      </c>
      <c r="D4">
        <f>COUNTIFS(Crowdfunding!$D:$D,"&gt;=5000",Crowdfunding!$D:$D,"&lt;=9999",Crowdfunding!$G:$G,"=canceled")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5">
      <c r="A5" t="s">
        <v>2097</v>
      </c>
      <c r="B5">
        <f>COUNTIFS(Crowdfunding!$D:$D,"&gt;=10000",Crowdfunding!$D:$D,"&lt;=14999",Crowdfunding!$G:$G,"=successful")</f>
        <v>4</v>
      </c>
      <c r="C5">
        <f>COUNTIFS(Crowdfunding!$D:$D,"&gt;=10000",Crowdfunding!$D:$D,"&lt;=14999",Crowdfunding!$G:$G,"=failed")</f>
        <v>5</v>
      </c>
      <c r="D5">
        <f>COUNTIFS(Crowdfunding!$D:$D,"&gt;=10000",Crowdfunding!$D:$D,"&lt;=14999",Crowdfunding!$G:$G,"=cancled")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5">
      <c r="A6" t="s">
        <v>2098</v>
      </c>
      <c r="B6">
        <f>COUNTIFS(Crowdfunding!$D:$D,"&gt;=15000",Crowdfunding!$D:$D,"&lt;=19999",Crowdfunding!$G:$G,"=successful")</f>
        <v>10</v>
      </c>
      <c r="C6">
        <f>COUNTIFS(Crowdfunding!$D:$D,"&gt;=15000",Crowdfunding!$D:$D,"&lt;=19999",Crowdfunding!$G:$G,"=failed")</f>
        <v>0</v>
      </c>
      <c r="D6">
        <f>COUNTIFS(Crowdfunding!$D:$D,"&gt;=15000",Crowdfunding!$D:$D,"&lt;=19999",Crowdfunding!$G:$G,"=canceled")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5">
      <c r="A7" t="s">
        <v>2099</v>
      </c>
      <c r="B7">
        <f>COUNTIFS(Crowdfunding!$D:$D,"&gt;=20000",Crowdfunding!$D:$D,"&lt;=24999",Crowdfunding!$G:$G,"=successful")</f>
        <v>7</v>
      </c>
      <c r="C7">
        <f>COUNTIFS(Crowdfunding!$D:$D,"&gt;=20000",Crowdfunding!$D:$D,"&lt;=24999",Crowdfunding!$G:$G,"=failed")</f>
        <v>0</v>
      </c>
      <c r="D7">
        <f>COUNTIFS(Crowdfunding!$D:$D,"&gt;=20000",Crowdfunding!$D:$D,"&lt;=24999",Crowdfunding!$G:$G,"=canceled")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5">
      <c r="A8" t="s">
        <v>2100</v>
      </c>
      <c r="B8">
        <f>COUNTIFS(Crowdfunding!$D:$D,"&gt;=25000",Crowdfunding!$D:$D,"&lt;=29999",Crowdfunding!$G:$G,"=successful")</f>
        <v>11</v>
      </c>
      <c r="C8">
        <f>COUNTIFS(Crowdfunding!$D:$D,"&gt;=25000",Crowdfunding!$D:$D,"&lt;=29999",Crowdfunding!$G:$G,"=failed")</f>
        <v>3</v>
      </c>
      <c r="D8">
        <f>COUNTIFS(Crowdfunding!$D:$D,"&gt;=25000",Crowdfunding!$D:$D,"&lt;=29999",Crowdfunding!$G:$G,"=canceled")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5">
      <c r="A9" t="s">
        <v>2101</v>
      </c>
      <c r="B9">
        <f>COUNTIFS(Crowdfunding!$D:$D,"&gt;=30000",Crowdfunding!$D:$D,"&lt;=34999",Crowdfunding!$G:$G,"=successful")</f>
        <v>7</v>
      </c>
      <c r="C9">
        <f>COUNTIFS(Crowdfunding!$D:$D,"&gt;=30000",Crowdfunding!$D:$D,"&lt;=34999",Crowdfunding!$G:$G,"=failed")</f>
        <v>0</v>
      </c>
      <c r="D9">
        <f>COUNTIFS(Crowdfunding!$D:$D,"&gt;=30000",Crowdfunding!$D:$D,"&lt;=34999",Crowdfunding!$G:$G,"=canceled")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5">
      <c r="A10" t="s">
        <v>2102</v>
      </c>
      <c r="B10">
        <f>COUNTIFS(Crowdfunding!$D:$D,"&gt;=35000",Crowdfunding!$D:$D,"&lt;=39999",Crowdfunding!$G:$G,"=successful")</f>
        <v>8</v>
      </c>
      <c r="C10">
        <f>COUNTIFS(Crowdfunding!$D:$D,"&gt;=35000",Crowdfunding!$D:$D,"&lt;=39999",Crowdfunding!$G:$G,"=failed")</f>
        <v>3</v>
      </c>
      <c r="D10">
        <f>COUNTIFS(Crowdfunding!$D:$D,"&gt;=35000",Crowdfunding!$D:$D,"&lt;=39999",Crowdfunding!$G:$G,"=canceled")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5">
      <c r="A11" t="s">
        <v>2103</v>
      </c>
      <c r="B11">
        <f>COUNTIFS(Crowdfunding!$D:$D,"&gt;=40000",Crowdfunding!$D:$D,"&lt;=44999",Crowdfunding!$G:$G,"=successful")</f>
        <v>11</v>
      </c>
      <c r="C11">
        <f>COUNTIFS(Crowdfunding!$D:$D,"&gt;=40000",Crowdfunding!$D:$D,"&lt;=44999",Crowdfunding!$G:$G,"=failed")</f>
        <v>3</v>
      </c>
      <c r="D11">
        <f>COUNTIFS(Crowdfunding!$D:$D,"&gt;=40000",Crowdfunding!$D:$D,"&lt;=44999",Crowdfunding!$G:$G,"=canceled")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5">
      <c r="A12" t="s">
        <v>2104</v>
      </c>
      <c r="B12">
        <f>COUNTIFS(Crowdfunding!$D:$D,"&gt;=45000",Crowdfunding!$D:$D,"&lt;=49999",Crowdfunding!$G:$G,"=successful")</f>
        <v>8</v>
      </c>
      <c r="C12">
        <f>COUNTIFS(Crowdfunding!$D:$D,"&gt;=45000",Crowdfunding!$D:$D,"&lt;=49999",Crowdfunding!$G:$G,"=failed")</f>
        <v>3</v>
      </c>
      <c r="D12">
        <f>COUNTIFS(Crowdfunding!$D:$D,"&gt;=45000",Crowdfunding!$D:$D,"&lt;=49999",Crowdfunding!$G:$G,"=canceled")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ht="31" x14ac:dyDescent="0.35">
      <c r="A13" s="14" t="s">
        <v>2105</v>
      </c>
      <c r="B13">
        <f>COUNTIFS(Crowdfunding!$D:$D,"&gt;=50000",Crowdfunding!$G:$G,"=successful")</f>
        <v>114</v>
      </c>
      <c r="C13">
        <f>COUNTIFS(Crowdfunding!$D:$D,"&gt;=50000",Crowdfunding!$G:$G,"=failed")</f>
        <v>163</v>
      </c>
      <c r="D13">
        <f>COUNTIFS(Crowdfunding!$D:$D,"&gt;=50000",Crowdfunding!$G:$G,"=canceled")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B50F4-EC92-456E-B9F4-1113BCF4C222}">
  <sheetPr codeName="Sheet6"/>
  <dimension ref="A1:K566"/>
  <sheetViews>
    <sheetView zoomScale="85" zoomScaleNormal="85" workbookViewId="0">
      <selection activeCell="B567" sqref="B567"/>
    </sheetView>
  </sheetViews>
  <sheetFormatPr defaultRowHeight="15.5" x14ac:dyDescent="0.35"/>
  <cols>
    <col min="2" max="2" width="12.83203125" bestFit="1" customWidth="1"/>
    <col min="5" max="5" width="12.83203125" bestFit="1" customWidth="1"/>
    <col min="10" max="11" width="9.25" bestFit="1" customWidth="1"/>
  </cols>
  <sheetData>
    <row r="1" spans="1:11" x14ac:dyDescent="0.35">
      <c r="A1" s="15" t="s">
        <v>4</v>
      </c>
      <c r="B1" s="15" t="s">
        <v>5</v>
      </c>
      <c r="C1" s="15"/>
      <c r="D1" s="15" t="s">
        <v>4</v>
      </c>
      <c r="E1" s="15" t="s">
        <v>5</v>
      </c>
      <c r="J1" t="s">
        <v>20</v>
      </c>
      <c r="K1" t="s">
        <v>14</v>
      </c>
    </row>
    <row r="2" spans="1:11" x14ac:dyDescent="0.35">
      <c r="A2" t="s">
        <v>20</v>
      </c>
      <c r="B2">
        <v>158</v>
      </c>
      <c r="D2" t="s">
        <v>14</v>
      </c>
      <c r="E2">
        <v>0</v>
      </c>
      <c r="I2" t="s">
        <v>2106</v>
      </c>
      <c r="J2" s="7">
        <f>AVERAGE(B2:B566)</f>
        <v>851.14690265486729</v>
      </c>
      <c r="K2" s="7">
        <f>AVERAGE(E2:E365)</f>
        <v>585.61538461538464</v>
      </c>
    </row>
    <row r="3" spans="1:11" x14ac:dyDescent="0.35">
      <c r="A3" t="s">
        <v>20</v>
      </c>
      <c r="B3">
        <v>1425</v>
      </c>
      <c r="D3" t="s">
        <v>14</v>
      </c>
      <c r="E3">
        <v>24</v>
      </c>
      <c r="I3" t="s">
        <v>2107</v>
      </c>
      <c r="J3">
        <f>MEDIAN(B2:B566)</f>
        <v>201</v>
      </c>
      <c r="K3">
        <f>MEDIAN(E2:E365)</f>
        <v>114.5</v>
      </c>
    </row>
    <row r="4" spans="1:11" x14ac:dyDescent="0.35">
      <c r="A4" t="s">
        <v>20</v>
      </c>
      <c r="B4">
        <v>174</v>
      </c>
      <c r="D4" t="s">
        <v>14</v>
      </c>
      <c r="E4">
        <v>53</v>
      </c>
      <c r="I4" t="s">
        <v>2108</v>
      </c>
      <c r="J4">
        <f>MIN(B2:B566)</f>
        <v>16</v>
      </c>
      <c r="K4">
        <f>MIN(E2:E365)</f>
        <v>0</v>
      </c>
    </row>
    <row r="5" spans="1:11" x14ac:dyDescent="0.35">
      <c r="A5" t="s">
        <v>20</v>
      </c>
      <c r="B5">
        <v>227</v>
      </c>
      <c r="D5" t="s">
        <v>14</v>
      </c>
      <c r="E5">
        <v>18</v>
      </c>
      <c r="I5" t="s">
        <v>2109</v>
      </c>
      <c r="J5">
        <f>MAX(B2:B566)</f>
        <v>7295</v>
      </c>
      <c r="K5">
        <f>MAX(E2:E365)</f>
        <v>6080</v>
      </c>
    </row>
    <row r="6" spans="1:11" x14ac:dyDescent="0.35">
      <c r="A6" t="s">
        <v>20</v>
      </c>
      <c r="B6">
        <v>220</v>
      </c>
      <c r="D6" t="s">
        <v>14</v>
      </c>
      <c r="E6">
        <v>44</v>
      </c>
      <c r="I6" t="s">
        <v>2110</v>
      </c>
      <c r="J6">
        <f>_xlfn.VAR.P(B2:B566)</f>
        <v>1603373.7324019109</v>
      </c>
      <c r="K6">
        <f>_xlfn.VAR.P(E2:E365)</f>
        <v>921574.68174133555</v>
      </c>
    </row>
    <row r="7" spans="1:11" x14ac:dyDescent="0.35">
      <c r="A7" t="s">
        <v>20</v>
      </c>
      <c r="B7">
        <v>98</v>
      </c>
      <c r="D7" t="s">
        <v>14</v>
      </c>
      <c r="E7">
        <v>27</v>
      </c>
      <c r="I7" t="s">
        <v>2111</v>
      </c>
      <c r="J7" s="7">
        <f>_xlfn.STDEV.P(B2:B566)</f>
        <v>1266.2439466397898</v>
      </c>
      <c r="K7" s="7">
        <f>_xlfn.STDEV.P(E2:E365)</f>
        <v>959.98681331637863</v>
      </c>
    </row>
    <row r="8" spans="1:11" x14ac:dyDescent="0.35">
      <c r="A8" t="s">
        <v>20</v>
      </c>
      <c r="B8">
        <v>100</v>
      </c>
      <c r="D8" t="s">
        <v>14</v>
      </c>
      <c r="E8">
        <v>55</v>
      </c>
    </row>
    <row r="9" spans="1:11" x14ac:dyDescent="0.35">
      <c r="A9" t="s">
        <v>20</v>
      </c>
      <c r="B9">
        <v>1249</v>
      </c>
      <c r="D9" t="s">
        <v>14</v>
      </c>
      <c r="E9">
        <v>200</v>
      </c>
    </row>
    <row r="10" spans="1:11" x14ac:dyDescent="0.35">
      <c r="A10" t="s">
        <v>20</v>
      </c>
      <c r="B10">
        <v>1396</v>
      </c>
      <c r="D10" t="s">
        <v>14</v>
      </c>
      <c r="E10">
        <v>452</v>
      </c>
    </row>
    <row r="11" spans="1:11" x14ac:dyDescent="0.35">
      <c r="A11" t="s">
        <v>20</v>
      </c>
      <c r="B11">
        <v>890</v>
      </c>
      <c r="D11" t="s">
        <v>14</v>
      </c>
      <c r="E11">
        <v>674</v>
      </c>
    </row>
    <row r="12" spans="1:11" x14ac:dyDescent="0.35">
      <c r="A12" t="s">
        <v>20</v>
      </c>
      <c r="B12">
        <v>142</v>
      </c>
      <c r="D12" t="s">
        <v>14</v>
      </c>
      <c r="E12">
        <v>558</v>
      </c>
    </row>
    <row r="13" spans="1:11" x14ac:dyDescent="0.35">
      <c r="A13" t="s">
        <v>20</v>
      </c>
      <c r="B13">
        <v>2673</v>
      </c>
      <c r="D13" t="s">
        <v>14</v>
      </c>
      <c r="E13">
        <v>15</v>
      </c>
    </row>
    <row r="14" spans="1:11" x14ac:dyDescent="0.35">
      <c r="A14" t="s">
        <v>20</v>
      </c>
      <c r="B14">
        <v>163</v>
      </c>
      <c r="D14" t="s">
        <v>14</v>
      </c>
      <c r="E14">
        <v>2307</v>
      </c>
    </row>
    <row r="15" spans="1:11" x14ac:dyDescent="0.35">
      <c r="A15" t="s">
        <v>20</v>
      </c>
      <c r="B15">
        <v>2220</v>
      </c>
      <c r="D15" t="s">
        <v>14</v>
      </c>
      <c r="E15">
        <v>88</v>
      </c>
    </row>
    <row r="16" spans="1:11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6">
    <cfRule type="containsText" dxfId="15" priority="24" operator="containsText" text="live">
      <formula>NOT(ISERROR(SEARCH("live",A2)))</formula>
    </cfRule>
    <cfRule type="containsText" dxfId="14" priority="25" operator="containsText" text="canceled">
      <formula>NOT(ISERROR(SEARCH("canceled",A2)))</formula>
    </cfRule>
    <cfRule type="containsText" dxfId="13" priority="26" operator="containsText" text="successful">
      <formula>NOT(ISERROR(SEARCH("successful",A2)))</formula>
    </cfRule>
    <cfRule type="containsText" dxfId="12" priority="27" operator="containsText" text="failed">
      <formula>NOT(ISERROR(SEARCH("failed",A2)))</formula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{C528C737-A03C-495B-BF05-3A9CE17892BE}</x14:id>
        </ext>
      </extLst>
    </cfRule>
  </conditionalFormatting>
  <conditionalFormatting sqref="D2:D36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containsText" dxfId="11" priority="16" operator="containsText" text="live">
      <formula>NOT(ISERROR(SEARCH("live",D2)))</formula>
    </cfRule>
    <cfRule type="containsText" dxfId="10" priority="17" operator="containsText" text="canceled">
      <formula>NOT(ISERROR(SEARCH("canceled",D2)))</formula>
    </cfRule>
    <cfRule type="containsText" dxfId="9" priority="18" operator="containsText" text="successful">
      <formula>NOT(ISERROR(SEARCH("successful",D2)))</formula>
    </cfRule>
    <cfRule type="containsText" dxfId="8" priority="19" operator="containsText" text="failed">
      <formula>NOT(ISERROR(SEARCH("failed",D2)))</formula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{A3DA7E0C-77D9-4884-81A2-41A87D636380}</x14:id>
        </ext>
      </extLst>
    </cfRule>
  </conditionalFormatting>
  <conditionalFormatting sqref="J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ntainsText" dxfId="7" priority="9" operator="containsText" text="live">
      <formula>NOT(ISERROR(SEARCH("live",J1)))</formula>
    </cfRule>
    <cfRule type="containsText" dxfId="6" priority="10" operator="containsText" text="canceled">
      <formula>NOT(ISERROR(SEARCH("canceled",J1)))</formula>
    </cfRule>
    <cfRule type="containsText" dxfId="5" priority="11" operator="containsText" text="successful">
      <formula>NOT(ISERROR(SEARCH("successful",J1)))</formula>
    </cfRule>
    <cfRule type="containsText" dxfId="4" priority="12" operator="containsText" text="failed">
      <formula>NOT(ISERROR(SEARCH("failed",J1)))</formula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{2A80A529-4957-47B4-BD32-B673054D47CA}</x14:id>
        </ext>
      </extLst>
    </cfRule>
  </conditionalFormatting>
  <conditionalFormatting sqref="K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ntainsText" dxfId="3" priority="1" operator="containsText" text="live">
      <formula>NOT(ISERROR(SEARCH("live",K1)))</formula>
    </cfRule>
    <cfRule type="containsText" dxfId="2" priority="2" operator="containsText" text="canceled">
      <formula>NOT(ISERROR(SEARCH("canceled",K1)))</formula>
    </cfRule>
    <cfRule type="containsText" dxfId="1" priority="3" operator="containsText" text="successful">
      <formula>NOT(ISERROR(SEARCH("successful",K1)))</formula>
    </cfRule>
    <cfRule type="containsText" dxfId="0" priority="4" operator="containsText" text="failed">
      <formula>NOT(ISERROR(SEARCH("failed",K1)))</formula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{D29EE7CD-71FE-4063-B5C4-B86D003FAE0D}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28C737-A03C-495B-BF05-3A9CE17892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A2:A566</xm:sqref>
        </x14:conditionalFormatting>
        <x14:conditionalFormatting xmlns:xm="http://schemas.microsoft.com/office/excel/2006/main">
          <x14:cfRule type="dataBar" id="{A3DA7E0C-77D9-4884-81A2-41A87D6363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D2:D365</xm:sqref>
        </x14:conditionalFormatting>
        <x14:conditionalFormatting xmlns:xm="http://schemas.microsoft.com/office/excel/2006/main">
          <x14:cfRule type="dataBar" id="{2A80A529-4957-47B4-BD32-B673054D4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D29EE7CD-71FE-4063-B5C4-B86D003FAE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Table for count of outcome</vt:lpstr>
      <vt:lpstr>Table with Filter</vt:lpstr>
      <vt:lpstr>Table with Filter 2</vt:lpstr>
      <vt:lpstr>Bonus_Outcomes based on goal</vt:lpstr>
      <vt:lpstr>Bonus_Successful failed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Heesoo Oh</cp:lastModifiedBy>
  <dcterms:created xsi:type="dcterms:W3CDTF">2021-09-29T18:52:28Z</dcterms:created>
  <dcterms:modified xsi:type="dcterms:W3CDTF">2022-06-14T20:18:58Z</dcterms:modified>
</cp:coreProperties>
</file>