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C:\Dev\VirtualLabs\Cost Simulator\"/>
    </mc:Choice>
  </mc:AlternateContent>
  <bookViews>
    <workbookView xWindow="0" yWindow="0" windowWidth="19200" windowHeight="9885" tabRatio="420"/>
  </bookViews>
  <sheets>
    <sheet name="Inputs" sheetId="1" r:id="rId1"/>
    <sheet name="Costs" sheetId="2" r:id="rId2"/>
    <sheet name="Reference Data" sheetId="3" r:id="rId3"/>
  </sheets>
  <definedNames>
    <definedName name="Currency">'Reference Data'!$A$22:$A$27</definedName>
    <definedName name="FrontEndServers">'Reference Data'!$A$7:$A$18</definedName>
    <definedName name="High_Available_deployment">Costs!#REF!</definedName>
    <definedName name="High_Available_deployment?">'Reference Data'!$A$2:$A$3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O4" i="1"/>
  <c r="N4" i="1"/>
  <c r="P3" i="1"/>
  <c r="O3" i="1"/>
  <c r="N3" i="1"/>
  <c r="N20" i="1"/>
  <c r="M20" i="1"/>
  <c r="Q4" i="1"/>
  <c r="Q3" i="1"/>
  <c r="E14" i="2"/>
  <c r="E11" i="2"/>
  <c r="E10" i="2"/>
  <c r="E9" i="2"/>
  <c r="E8" i="2"/>
  <c r="E7" i="2"/>
  <c r="G13" i="3"/>
  <c r="G14" i="3"/>
  <c r="G15" i="3"/>
  <c r="G7" i="3"/>
  <c r="G8" i="3"/>
  <c r="G9" i="3"/>
  <c r="G10" i="3"/>
  <c r="G11" i="3"/>
  <c r="G18" i="3"/>
  <c r="G16" i="3"/>
  <c r="G17" i="3"/>
  <c r="G12" i="3"/>
  <c r="C22" i="1" l="1"/>
  <c r="C49" i="1" s="1"/>
  <c r="C23" i="1"/>
  <c r="C50" i="1" s="1"/>
  <c r="C24" i="1"/>
  <c r="C51" i="1" s="1"/>
  <c r="C25" i="1"/>
  <c r="C52" i="1" s="1"/>
  <c r="C26" i="1"/>
  <c r="C53" i="1" s="1"/>
  <c r="C27" i="1"/>
  <c r="C54" i="1" s="1"/>
  <c r="C28" i="1"/>
  <c r="C55" i="1" s="1"/>
  <c r="C29" i="1"/>
  <c r="C56" i="1" s="1"/>
  <c r="C30" i="1"/>
  <c r="C57" i="1" s="1"/>
  <c r="C31" i="1"/>
  <c r="C58" i="1" s="1"/>
  <c r="C32" i="1"/>
  <c r="C59" i="1" s="1"/>
  <c r="C33" i="1"/>
  <c r="C60" i="1" s="1"/>
  <c r="C34" i="1"/>
  <c r="C61" i="1" s="1"/>
  <c r="C35" i="1"/>
  <c r="C62" i="1" s="1"/>
  <c r="C36" i="1"/>
  <c r="C63" i="1" s="1"/>
  <c r="C37" i="1"/>
  <c r="C64" i="1" s="1"/>
  <c r="C38" i="1"/>
  <c r="C65" i="1" s="1"/>
  <c r="C39" i="1"/>
  <c r="C66" i="1" s="1"/>
  <c r="C40" i="1"/>
  <c r="C67" i="1" s="1"/>
  <c r="C41" i="1"/>
  <c r="C68" i="1" s="1"/>
  <c r="C42" i="1"/>
  <c r="C69" i="1" s="1"/>
  <c r="C43" i="1"/>
  <c r="C70" i="1" s="1"/>
  <c r="C44" i="1"/>
  <c r="C71" i="1" s="1"/>
  <c r="C21" i="1"/>
  <c r="C48" i="1" s="1"/>
  <c r="B16" i="1"/>
  <c r="B10" i="1"/>
  <c r="F23" i="1" l="1"/>
  <c r="F42" i="1"/>
  <c r="F38" i="1"/>
  <c r="F34" i="1"/>
  <c r="F30" i="1"/>
  <c r="F26" i="1"/>
  <c r="F22" i="1"/>
  <c r="F21" i="1"/>
  <c r="F41" i="1"/>
  <c r="F37" i="1"/>
  <c r="F33" i="1"/>
  <c r="F29" i="1"/>
  <c r="F25" i="1"/>
  <c r="F44" i="1"/>
  <c r="F40" i="1"/>
  <c r="F36" i="1"/>
  <c r="F32" i="1"/>
  <c r="F28" i="1"/>
  <c r="F24" i="1"/>
  <c r="F43" i="1"/>
  <c r="F39" i="1"/>
  <c r="F35" i="1"/>
  <c r="F31" i="1"/>
  <c r="F27" i="1"/>
  <c r="D49" i="1"/>
  <c r="D50" i="1"/>
  <c r="D51" i="1"/>
  <c r="D52" i="1"/>
  <c r="D53" i="1"/>
  <c r="D54" i="1"/>
  <c r="D55" i="1"/>
  <c r="D56" i="1"/>
  <c r="D57" i="1"/>
  <c r="D58" i="1"/>
  <c r="D59" i="1"/>
  <c r="D60" i="1"/>
  <c r="D61" i="1"/>
  <c r="D62" i="1"/>
  <c r="D63" i="1"/>
  <c r="D64" i="1"/>
  <c r="D65" i="1"/>
  <c r="D66" i="1"/>
  <c r="D67" i="1"/>
  <c r="D68" i="1"/>
  <c r="D69" i="1"/>
  <c r="D70" i="1"/>
  <c r="D71" i="1"/>
  <c r="D48" i="1"/>
  <c r="B49" i="1"/>
  <c r="F49" i="1" s="1"/>
  <c r="B50" i="1"/>
  <c r="F50" i="1" s="1"/>
  <c r="B51" i="1"/>
  <c r="F51" i="1" s="1"/>
  <c r="B52" i="1"/>
  <c r="F52" i="1" s="1"/>
  <c r="B53" i="1"/>
  <c r="F53" i="1" s="1"/>
  <c r="B54" i="1"/>
  <c r="F54" i="1" s="1"/>
  <c r="B55" i="1"/>
  <c r="F55" i="1" s="1"/>
  <c r="B56" i="1"/>
  <c r="F56" i="1" s="1"/>
  <c r="B57" i="1"/>
  <c r="F57" i="1" s="1"/>
  <c r="B58" i="1"/>
  <c r="F58" i="1" s="1"/>
  <c r="B59" i="1"/>
  <c r="F59" i="1" s="1"/>
  <c r="B60" i="1"/>
  <c r="F60" i="1" s="1"/>
  <c r="B61" i="1"/>
  <c r="F61" i="1" s="1"/>
  <c r="B62" i="1"/>
  <c r="F62" i="1" s="1"/>
  <c r="B63" i="1"/>
  <c r="F63" i="1" s="1"/>
  <c r="B64" i="1"/>
  <c r="F64" i="1" s="1"/>
  <c r="B65" i="1"/>
  <c r="F65" i="1" s="1"/>
  <c r="B66" i="1"/>
  <c r="F66" i="1" s="1"/>
  <c r="B67" i="1"/>
  <c r="F67" i="1" s="1"/>
  <c r="B68" i="1"/>
  <c r="F68" i="1" s="1"/>
  <c r="B69" i="1"/>
  <c r="F69" i="1" s="1"/>
  <c r="B70" i="1"/>
  <c r="F70" i="1" s="1"/>
  <c r="B71" i="1"/>
  <c r="F71" i="1" s="1"/>
  <c r="B48" i="1"/>
  <c r="F48" i="1" s="1"/>
  <c r="B17" i="1"/>
  <c r="G23" i="1" s="1"/>
  <c r="B15" i="1"/>
  <c r="E23" i="1" s="1"/>
  <c r="H23" i="1" l="1"/>
  <c r="K23" i="1"/>
  <c r="I23" i="1"/>
  <c r="J23" i="1"/>
  <c r="L23" i="1"/>
  <c r="G51" i="1"/>
  <c r="G58" i="1"/>
  <c r="E66" i="1"/>
  <c r="G54" i="1"/>
  <c r="E61" i="1"/>
  <c r="E68" i="1"/>
  <c r="E52" i="1"/>
  <c r="E56" i="1"/>
  <c r="E62" i="1"/>
  <c r="G48" i="1"/>
  <c r="E57" i="1"/>
  <c r="E63" i="1"/>
  <c r="G69" i="1"/>
  <c r="G68" i="1"/>
  <c r="G64" i="1"/>
  <c r="G60" i="1"/>
  <c r="G52" i="1"/>
  <c r="E49" i="1"/>
  <c r="E50" i="1"/>
  <c r="E53" i="1"/>
  <c r="E55" i="1"/>
  <c r="G57" i="1"/>
  <c r="E59" i="1"/>
  <c r="G61" i="1"/>
  <c r="E64" i="1"/>
  <c r="G66" i="1"/>
  <c r="E70" i="1"/>
  <c r="G71" i="1"/>
  <c r="G67" i="1"/>
  <c r="G63" i="1"/>
  <c r="G55" i="1"/>
  <c r="G53" i="1"/>
  <c r="G70" i="1"/>
  <c r="G49" i="1"/>
  <c r="G50" i="1"/>
  <c r="G59" i="1"/>
  <c r="E65" i="1"/>
  <c r="E67" i="1"/>
  <c r="E48" i="1"/>
  <c r="E51" i="1"/>
  <c r="E54" i="1"/>
  <c r="G56" i="1"/>
  <c r="E58" i="1"/>
  <c r="E60" i="1"/>
  <c r="G62" i="1"/>
  <c r="G65" i="1"/>
  <c r="E69" i="1"/>
  <c r="E71" i="1"/>
  <c r="E44" i="1"/>
  <c r="E36" i="1"/>
  <c r="H36" i="1" s="1"/>
  <c r="E28" i="1"/>
  <c r="E42" i="1"/>
  <c r="H42" i="1" s="1"/>
  <c r="E34" i="1"/>
  <c r="E26" i="1"/>
  <c r="H26" i="1" s="1"/>
  <c r="E40" i="1"/>
  <c r="E32" i="1"/>
  <c r="H32" i="1" s="1"/>
  <c r="E24" i="1"/>
  <c r="E38" i="1"/>
  <c r="E30" i="1"/>
  <c r="E22" i="1"/>
  <c r="H22" i="1" s="1"/>
  <c r="G42" i="1"/>
  <c r="G38" i="1"/>
  <c r="G34" i="1"/>
  <c r="G30" i="1"/>
  <c r="G26" i="1"/>
  <c r="G22" i="1"/>
  <c r="E21" i="1"/>
  <c r="H21" i="1" s="1"/>
  <c r="E41" i="1"/>
  <c r="H41" i="1" s="1"/>
  <c r="E37" i="1"/>
  <c r="E33" i="1"/>
  <c r="E29" i="1"/>
  <c r="H29" i="1" s="1"/>
  <c r="E25" i="1"/>
  <c r="H25" i="1" s="1"/>
  <c r="G21" i="1"/>
  <c r="G41" i="1"/>
  <c r="G37" i="1"/>
  <c r="G33" i="1"/>
  <c r="G29" i="1"/>
  <c r="G25" i="1"/>
  <c r="G44" i="1"/>
  <c r="G40" i="1"/>
  <c r="G36" i="1"/>
  <c r="G32" i="1"/>
  <c r="G28" i="1"/>
  <c r="G24" i="1"/>
  <c r="E43" i="1"/>
  <c r="E39" i="1"/>
  <c r="E35" i="1"/>
  <c r="E31" i="1"/>
  <c r="H31" i="1" s="1"/>
  <c r="E27" i="1"/>
  <c r="G43" i="1"/>
  <c r="G39" i="1"/>
  <c r="G35" i="1"/>
  <c r="G31" i="1"/>
  <c r="G27" i="1"/>
  <c r="M23" i="1" l="1"/>
  <c r="N23" i="1"/>
  <c r="H35" i="1"/>
  <c r="H30" i="1"/>
  <c r="H40" i="1"/>
  <c r="H28" i="1"/>
  <c r="H39" i="1"/>
  <c r="H33" i="1"/>
  <c r="H38" i="1"/>
  <c r="H27" i="1"/>
  <c r="H43" i="1"/>
  <c r="H37" i="1"/>
  <c r="H24" i="1"/>
  <c r="H34" i="1"/>
  <c r="H44" i="1"/>
  <c r="H51" i="1"/>
  <c r="J51" i="1"/>
  <c r="K59" i="1"/>
  <c r="I59" i="1"/>
  <c r="K71" i="1"/>
  <c r="I71" i="1"/>
  <c r="K61" i="1"/>
  <c r="I61" i="1"/>
  <c r="K60" i="1"/>
  <c r="I60" i="1"/>
  <c r="H63" i="1"/>
  <c r="J63" i="1"/>
  <c r="J56" i="1"/>
  <c r="H56" i="1"/>
  <c r="K54" i="1"/>
  <c r="I54" i="1"/>
  <c r="K44" i="1"/>
  <c r="I44" i="1"/>
  <c r="J69" i="1"/>
  <c r="H69" i="1"/>
  <c r="K35" i="1"/>
  <c r="I35" i="1"/>
  <c r="K40" i="1"/>
  <c r="I40" i="1"/>
  <c r="K33" i="1"/>
  <c r="I33" i="1"/>
  <c r="J60" i="1"/>
  <c r="H60" i="1"/>
  <c r="K53" i="1"/>
  <c r="I53" i="1"/>
  <c r="J53" i="1"/>
  <c r="H53" i="1"/>
  <c r="K39" i="1"/>
  <c r="I39" i="1"/>
  <c r="K28" i="1"/>
  <c r="I28" i="1"/>
  <c r="K37" i="1"/>
  <c r="I37" i="1"/>
  <c r="K34" i="1"/>
  <c r="I34" i="1"/>
  <c r="J58" i="1"/>
  <c r="H58" i="1"/>
  <c r="J48" i="1"/>
  <c r="H48" i="1"/>
  <c r="K50" i="1"/>
  <c r="I50" i="1"/>
  <c r="I55" i="1"/>
  <c r="K55" i="1"/>
  <c r="J70" i="1"/>
  <c r="H70" i="1"/>
  <c r="J59" i="1"/>
  <c r="H59" i="1"/>
  <c r="J50" i="1"/>
  <c r="H50" i="1"/>
  <c r="K64" i="1"/>
  <c r="I64" i="1"/>
  <c r="J57" i="1"/>
  <c r="H57" i="1"/>
  <c r="J52" i="1"/>
  <c r="H52" i="1"/>
  <c r="J66" i="1"/>
  <c r="H66" i="1"/>
  <c r="K27" i="1"/>
  <c r="I27" i="1"/>
  <c r="K32" i="1"/>
  <c r="I32" i="1"/>
  <c r="K65" i="1"/>
  <c r="I65" i="1"/>
  <c r="K68" i="1"/>
  <c r="I68" i="1"/>
  <c r="K30" i="1"/>
  <c r="I30" i="1"/>
  <c r="H71" i="1"/>
  <c r="J71" i="1"/>
  <c r="K43" i="1"/>
  <c r="I43" i="1"/>
  <c r="K41" i="1"/>
  <c r="I41" i="1"/>
  <c r="K22" i="1"/>
  <c r="I22" i="1"/>
  <c r="K38" i="1"/>
  <c r="I38" i="1"/>
  <c r="K56" i="1"/>
  <c r="I56" i="1"/>
  <c r="H67" i="1"/>
  <c r="J67" i="1"/>
  <c r="K49" i="1"/>
  <c r="I49" i="1"/>
  <c r="K63" i="1"/>
  <c r="I63" i="1"/>
  <c r="K66" i="1"/>
  <c r="I66" i="1"/>
  <c r="K57" i="1"/>
  <c r="I57" i="1"/>
  <c r="J49" i="1"/>
  <c r="H49" i="1"/>
  <c r="K48" i="1"/>
  <c r="I48" i="1"/>
  <c r="J68" i="1"/>
  <c r="H68" i="1"/>
  <c r="K58" i="1"/>
  <c r="I58" i="1"/>
  <c r="K31" i="1"/>
  <c r="I31" i="1"/>
  <c r="K36" i="1"/>
  <c r="I36" i="1"/>
  <c r="K29" i="1"/>
  <c r="I29" i="1"/>
  <c r="K21" i="1"/>
  <c r="I21" i="1"/>
  <c r="K42" i="1"/>
  <c r="I42" i="1"/>
  <c r="K62" i="1"/>
  <c r="I62" i="1"/>
  <c r="J54" i="1"/>
  <c r="H54" i="1"/>
  <c r="J65" i="1"/>
  <c r="H65" i="1"/>
  <c r="K70" i="1"/>
  <c r="I70" i="1"/>
  <c r="K67" i="1"/>
  <c r="I67" i="1"/>
  <c r="J64" i="1"/>
  <c r="H64" i="1"/>
  <c r="H55" i="1"/>
  <c r="J55" i="1"/>
  <c r="K52" i="1"/>
  <c r="I52" i="1"/>
  <c r="K69" i="1"/>
  <c r="I69" i="1"/>
  <c r="J62" i="1"/>
  <c r="H62" i="1"/>
  <c r="J61" i="1"/>
  <c r="H61" i="1"/>
  <c r="I51" i="1"/>
  <c r="K51" i="1"/>
  <c r="K26" i="1"/>
  <c r="I26" i="1"/>
  <c r="K25" i="1"/>
  <c r="I25" i="1"/>
  <c r="K24" i="1"/>
  <c r="I24" i="1"/>
  <c r="J27" i="1"/>
  <c r="L27" i="1"/>
  <c r="L37" i="1"/>
  <c r="J37" i="1"/>
  <c r="J24" i="1"/>
  <c r="L24" i="1"/>
  <c r="L44" i="1"/>
  <c r="J44" i="1"/>
  <c r="L54" i="1"/>
  <c r="L64" i="1"/>
  <c r="L61" i="1"/>
  <c r="J31" i="1"/>
  <c r="M31" i="1" s="1"/>
  <c r="L31" i="1"/>
  <c r="J42" i="1"/>
  <c r="M42" i="1" s="1"/>
  <c r="L42" i="1"/>
  <c r="L60" i="1"/>
  <c r="J43" i="1"/>
  <c r="L43" i="1"/>
  <c r="L25" i="1"/>
  <c r="J25" i="1"/>
  <c r="M25" i="1" s="1"/>
  <c r="L41" i="1"/>
  <c r="J41" i="1"/>
  <c r="M41" i="1" s="1"/>
  <c r="J22" i="1"/>
  <c r="M22" i="1" s="1"/>
  <c r="L22" i="1"/>
  <c r="L32" i="1"/>
  <c r="J32" i="1"/>
  <c r="M32" i="1" s="1"/>
  <c r="L71" i="1"/>
  <c r="L51" i="1"/>
  <c r="L53" i="1"/>
  <c r="L63" i="1"/>
  <c r="L56" i="1"/>
  <c r="J35" i="1"/>
  <c r="L35" i="1"/>
  <c r="L29" i="1"/>
  <c r="J29" i="1"/>
  <c r="M29" i="1" s="1"/>
  <c r="L21" i="1"/>
  <c r="J21" i="1"/>
  <c r="M21" i="1" s="1"/>
  <c r="J30" i="1"/>
  <c r="L30" i="1"/>
  <c r="L28" i="1"/>
  <c r="J28" i="1"/>
  <c r="L69" i="1"/>
  <c r="L58" i="1"/>
  <c r="L48" i="1"/>
  <c r="L70" i="1"/>
  <c r="L59" i="1"/>
  <c r="L50" i="1"/>
  <c r="L57" i="1"/>
  <c r="L52" i="1"/>
  <c r="L66" i="1"/>
  <c r="J34" i="1"/>
  <c r="L34" i="1"/>
  <c r="L65" i="1"/>
  <c r="L55" i="1"/>
  <c r="L62" i="1"/>
  <c r="L40" i="1"/>
  <c r="J40" i="1"/>
  <c r="J39" i="1"/>
  <c r="L39" i="1"/>
  <c r="L33" i="1"/>
  <c r="J33" i="1"/>
  <c r="J38" i="1"/>
  <c r="L38" i="1"/>
  <c r="J26" i="1"/>
  <c r="M26" i="1" s="1"/>
  <c r="L26" i="1"/>
  <c r="J36" i="1"/>
  <c r="M36" i="1" s="1"/>
  <c r="L36" i="1"/>
  <c r="L67" i="1"/>
  <c r="L49" i="1"/>
  <c r="L68" i="1"/>
  <c r="M61" i="1" l="1"/>
  <c r="M65" i="1"/>
  <c r="M66" i="1"/>
  <c r="N62" i="1"/>
  <c r="N36" i="1"/>
  <c r="N58" i="1"/>
  <c r="N38" i="1"/>
  <c r="M57" i="1"/>
  <c r="M50" i="1"/>
  <c r="M70" i="1"/>
  <c r="M58" i="1"/>
  <c r="M56" i="1"/>
  <c r="N25" i="1"/>
  <c r="M62" i="1"/>
  <c r="M64" i="1"/>
  <c r="N26" i="1"/>
  <c r="N52" i="1"/>
  <c r="N70" i="1"/>
  <c r="M54" i="1"/>
  <c r="N42" i="1"/>
  <c r="N31" i="1"/>
  <c r="M68" i="1"/>
  <c r="M49" i="1"/>
  <c r="N49" i="1"/>
  <c r="N56" i="1"/>
  <c r="N30" i="1"/>
  <c r="N65" i="1"/>
  <c r="M52" i="1"/>
  <c r="M59" i="1"/>
  <c r="M48" i="1"/>
  <c r="M53" i="1"/>
  <c r="M60" i="1"/>
  <c r="M69" i="1"/>
  <c r="N54" i="1"/>
  <c r="N61" i="1"/>
  <c r="M43" i="1"/>
  <c r="N24" i="1"/>
  <c r="N41" i="1"/>
  <c r="N32" i="1"/>
  <c r="N50" i="1"/>
  <c r="N37" i="1"/>
  <c r="N39" i="1"/>
  <c r="N53" i="1"/>
  <c r="N35" i="1"/>
  <c r="N44" i="1"/>
  <c r="N71" i="1"/>
  <c r="M24" i="1"/>
  <c r="E13" i="2" s="1"/>
  <c r="M40" i="1"/>
  <c r="N69" i="1"/>
  <c r="N21" i="1"/>
  <c r="N60" i="1"/>
  <c r="M38" i="1"/>
  <c r="M55" i="1"/>
  <c r="M67" i="1"/>
  <c r="M71" i="1"/>
  <c r="M51" i="1"/>
  <c r="M37" i="1"/>
  <c r="M33" i="1"/>
  <c r="M30" i="1"/>
  <c r="N29" i="1"/>
  <c r="N22" i="1"/>
  <c r="N27" i="1"/>
  <c r="N28" i="1"/>
  <c r="N40" i="1"/>
  <c r="N59" i="1"/>
  <c r="N66" i="1"/>
  <c r="N43" i="1"/>
  <c r="N64" i="1"/>
  <c r="N34" i="1"/>
  <c r="M44" i="1"/>
  <c r="M39" i="1"/>
  <c r="M35" i="1"/>
  <c r="N51" i="1"/>
  <c r="N55" i="1"/>
  <c r="M63" i="1"/>
  <c r="M34" i="1"/>
  <c r="M27" i="1"/>
  <c r="M28" i="1"/>
  <c r="N67" i="1"/>
  <c r="N48" i="1"/>
  <c r="N57" i="1"/>
  <c r="N63" i="1"/>
  <c r="N68" i="1"/>
  <c r="N33" i="1"/>
  <c r="E12" i="2" l="1"/>
  <c r="E19" i="2" s="1"/>
  <c r="S4" i="1"/>
  <c r="S3" i="1"/>
  <c r="E20" i="2" l="1"/>
  <c r="S5" i="1"/>
  <c r="S6" i="1" s="1"/>
  <c r="S8" i="1" s="1"/>
  <c r="Q10" i="1" s="1"/>
  <c r="S13" i="1" s="1"/>
</calcChain>
</file>

<file path=xl/sharedStrings.xml><?xml version="1.0" encoding="utf-8"?>
<sst xmlns="http://schemas.openxmlformats.org/spreadsheetml/2006/main" count="178" uniqueCount="128">
  <si>
    <t>GPUs</t>
  </si>
  <si>
    <t>GPU use</t>
  </si>
  <si>
    <t>Light users</t>
  </si>
  <si>
    <t>Advanced users</t>
  </si>
  <si>
    <t>Daytime (7-21h)</t>
  </si>
  <si>
    <t>Night time (21-7)</t>
  </si>
  <si>
    <t>Hour</t>
  </si>
  <si>
    <t>RAM (GB)</t>
  </si>
  <si>
    <t>Total users</t>
  </si>
  <si>
    <t>% of Light users</t>
  </si>
  <si>
    <t>% of advanced users</t>
  </si>
  <si>
    <t>% of Advanced users</t>
  </si>
  <si>
    <t>Working days</t>
  </si>
  <si>
    <t>Weekend days</t>
  </si>
  <si>
    <t>% of Concurrent users</t>
  </si>
  <si>
    <t>% of weekend users</t>
  </si>
  <si>
    <t>Input parameters</t>
  </si>
  <si>
    <t>Weekend hours</t>
  </si>
  <si>
    <t>Service type</t>
  </si>
  <si>
    <t>Custom name</t>
  </si>
  <si>
    <t>Region</t>
  </si>
  <si>
    <t>Description</t>
  </si>
  <si>
    <t>Estimated Cost</t>
  </si>
  <si>
    <t>Azure Active Directory</t>
  </si>
  <si>
    <t>Azure AD Domain Services</t>
  </si>
  <si>
    <t>West Europe</t>
  </si>
  <si>
    <t>SQL Database</t>
  </si>
  <si>
    <t>Virtual Machines</t>
  </si>
  <si>
    <t>Storage</t>
  </si>
  <si>
    <t>Data Transfers</t>
  </si>
  <si>
    <t>Backup</t>
  </si>
  <si>
    <t>Support</t>
  </si>
  <si>
    <t>Monthly Total</t>
  </si>
  <si>
    <t>Annual Total</t>
  </si>
  <si>
    <t>Disclaimer</t>
  </si>
  <si>
    <t>All prices shown are in Euro (€). This is a summary estimate, not a quote. For up to date pricing information please visit https://azure.microsoft.com/pricing/calculator/channel/</t>
  </si>
  <si>
    <t>MICROSOFT CONFIDENTIAL - SUBJECT TO NON-DISCLOSURE AGREEMENT NOTICE AND DISCLAIMER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
MICROSOFT MAKES NO WARRANTIES, EXPRESS, IMPLIED OR STATUTORY, AS TO THE INFORMATION IN THIS DOCUMENT</t>
  </si>
  <si>
    <t>If you would like to share this information externally, please copy and paste only the necessary content into a customer ready presentations or models.</t>
  </si>
  <si>
    <t>Bandwidth</t>
  </si>
  <si>
    <t>Costs</t>
  </si>
  <si>
    <t>Everything else</t>
  </si>
  <si>
    <t>Monthly total</t>
  </si>
  <si>
    <t>Discount</t>
  </si>
  <si>
    <t>Total</t>
  </si>
  <si>
    <t>Yearly Total</t>
  </si>
  <si>
    <t>Microsoft Recommends</t>
  </si>
  <si>
    <t>1 to 10 users per core for Session Host</t>
  </si>
  <si>
    <t>200 users per core for Web/Gateway</t>
  </si>
  <si>
    <t>Instructions:</t>
  </si>
  <si>
    <t xml:space="preserve">Fill the white boxes with the appropiate values to </t>
  </si>
  <si>
    <t>get the number of RDS Hosts needed and the estimate</t>
  </si>
  <si>
    <t>Days per year</t>
  </si>
  <si>
    <t>Days per month</t>
  </si>
  <si>
    <t>% of medium users</t>
  </si>
  <si>
    <t>Medium users</t>
  </si>
  <si>
    <t>CPU use</t>
  </si>
  <si>
    <t>Microsoft recommends 1 to 10 users per core for Session Host</t>
  </si>
  <si>
    <t>% of Medium users</t>
  </si>
  <si>
    <t>RDS Hosts Needed (D13v2)</t>
  </si>
  <si>
    <t>CPUs (GPU bounded)</t>
  </si>
  <si>
    <t>CPUs (no GPU bounded)</t>
  </si>
  <si>
    <t>RAM (no GPU bounded)</t>
  </si>
  <si>
    <t>RAM (GPU bounded)</t>
  </si>
  <si>
    <t>RDS Hosts Needed (NV6)</t>
  </si>
  <si>
    <t>High Available deployment?</t>
  </si>
  <si>
    <t>YesNo</t>
  </si>
  <si>
    <t>Cores</t>
  </si>
  <si>
    <t>Memory</t>
  </si>
  <si>
    <t>Cost per hour</t>
  </si>
  <si>
    <t>D2 v2: 2 cores, 7GB RAM, 100GB disk</t>
  </si>
  <si>
    <t>D3 v2: 4 cores, 14 GB RAM, 200 GB disk</t>
  </si>
  <si>
    <t>D4 v2: 8 cores, 28 GB RAM, 400 GB disk</t>
  </si>
  <si>
    <t>D5 v2: 16 cores, 56 GB RAM, 800 GB disk</t>
  </si>
  <si>
    <t>D11 v2: 2 cores, 14 GB RAM, 100 GB disk</t>
  </si>
  <si>
    <t>D12 v2: 4 cores, 28 GB RAM, 200 GB disk</t>
  </si>
  <si>
    <t>D13 v2: 8 cores, 56GB RAM, 400 GB disk</t>
  </si>
  <si>
    <t>* Public pricing May 5th 2017</t>
  </si>
  <si>
    <t>D14 v2: 16 cores, 112 GB RAM, 800 GB disk</t>
  </si>
  <si>
    <t>D15 v2: 20 cores, 140 GB RAM, 1000 GB disk</t>
  </si>
  <si>
    <t>Virtual Machine SKU</t>
  </si>
  <si>
    <t>NV6: 6 cores, 56 GB RAM, 340 GB disk</t>
  </si>
  <si>
    <t>NV12: 12 cores, 112 GB RAM, 680 GB disk</t>
  </si>
  <si>
    <t>NV24: 24 cores, 224 GB RAM, 1440 GB disk</t>
  </si>
  <si>
    <t>Alias</t>
  </si>
  <si>
    <t>D2v2</t>
  </si>
  <si>
    <t>D3v2</t>
  </si>
  <si>
    <t>D4v2</t>
  </si>
  <si>
    <t>D5v2</t>
  </si>
  <si>
    <t>D11v2</t>
  </si>
  <si>
    <t>D12v2</t>
  </si>
  <si>
    <t>D13v2</t>
  </si>
  <si>
    <t>D14v2</t>
  </si>
  <si>
    <t>D15v2</t>
  </si>
  <si>
    <t>NV6</t>
  </si>
  <si>
    <t>NV12</t>
  </si>
  <si>
    <t>NV24</t>
  </si>
  <si>
    <t>Basic level, MFA per-user, 0 MFA users, 25001-100000 directory objects, 1 month</t>
  </si>
  <si>
    <t>1 standard database 744 horas, tier S3</t>
  </si>
  <si>
    <t>Cost per month</t>
  </si>
  <si>
    <t>Front End servers (Web roles)</t>
  </si>
  <si>
    <t>Front End servers (Gateway roles)</t>
  </si>
  <si>
    <t>Front End servers (Connection Brokers)</t>
  </si>
  <si>
    <t>Front End servers (Licensing role)</t>
  </si>
  <si>
    <t>Session Host roles (GPU)</t>
  </si>
  <si>
    <t>Session Host roles (CPU)</t>
  </si>
  <si>
    <t>File Server (user profiles)</t>
  </si>
  <si>
    <t>2 TB blob storage (page/disk blobs). LRS</t>
  </si>
  <si>
    <t>5 TB/month Zone 1 (North America, Europe)</t>
  </si>
  <si>
    <t>6 instances, 200 GB, 1200 GB lrs storage</t>
  </si>
  <si>
    <t>Virtual Lab - Reference costs without autoscaling</t>
  </si>
  <si>
    <t>Virtual Lab cost simulator v1.2 (with autoscaling)</t>
  </si>
  <si>
    <t>US Dollar</t>
  </si>
  <si>
    <t>British Pound</t>
  </si>
  <si>
    <t>Indian Rupee</t>
  </si>
  <si>
    <t>Australian Dollar</t>
  </si>
  <si>
    <t>Canadian Dollar</t>
  </si>
  <si>
    <t>Singapore Dollar</t>
  </si>
  <si>
    <t>Rate Conversions (May 30th 2017 18:19 UTC)</t>
  </si>
  <si>
    <t>Symbol</t>
  </si>
  <si>
    <t>USD</t>
  </si>
  <si>
    <t>GBP</t>
  </si>
  <si>
    <t>INR</t>
  </si>
  <si>
    <t>AUD</t>
  </si>
  <si>
    <t>CAD</t>
  </si>
  <si>
    <t>SGD</t>
  </si>
  <si>
    <t>Currency</t>
  </si>
  <si>
    <t>To:</t>
  </si>
  <si>
    <t>EuroExchange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</si>
</sst>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0.00\ &quot;€&quot;_-;\-* #,##0.00\ &quot;€&quot;_-;_-* &quot;-&quot;??\ &quot;€&quot;_-;_-@_-"/>
    <numFmt numFmtId="43" formatCode="_-* #,##0.00\ _€_-;\-* #,##0.00\ _€_-;_-* &quot;-&quot;??\ _€_-;_-@_-"/>
    <numFmt numFmtId="164" formatCode="0.0"/>
    <numFmt numFmtId="165" formatCode="[$€]#,##0.00"/>
    <numFmt numFmtId="166" formatCode="_-* #,##0\ &quot;€&quot;_-;\-* #,##0\ &quot;€&quot;_-;_-* &quot;-&quot;??\ &quot;€&quot;_-;_-@_-"/>
    <numFmt numFmtId="167" formatCode="#,##0.00\ [$€-803]"/>
    <numFmt numFmtId="168" formatCode="_-* #,##0.000\ &quot;€&quot;_-;\-* #,##0.000\ &quot;€&quot;_-;_-* &quot;-&quot;??\ &quot;€&quot;_-;_-@_-"/>
    <numFmt numFmtId="169" formatCode="#,##0.000"/>
    <numFmt numFmtId="170" formatCode="_-* #,##0\ _€_-;\-* #,##0\ _€_-;_-* &quot;-&quot;??\ _€_-;_-@_-"/>
  </numFmts>
  <fonts count="2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Segoe UI Light"/>
      <family val="2"/>
    </font>
    <font>
      <b/>
      <sz val="11"/>
      <name val="Segoe UI Light"/>
      <family val="2"/>
    </font>
    <font>
      <b/>
      <sz val="26"/>
      <color theme="1"/>
      <name val="Calibri"/>
      <family val="2"/>
      <scheme val="minor"/>
    </font>
    <font>
      <b/>
      <sz val="24"/>
      <color theme="0"/>
      <name val="Segoe UI Light"/>
      <family val="2"/>
    </font>
    <font>
      <b/>
      <sz val="12"/>
      <color theme="1"/>
      <name val="Segoe UI Light"/>
      <family val="2"/>
    </font>
    <font>
      <sz val="11"/>
      <color theme="1"/>
      <name val="Segoe UI Light"/>
      <family val="2"/>
    </font>
    <font>
      <i/>
      <sz val="11"/>
      <color theme="1"/>
      <name val="Segoe UI Light"/>
      <family val="2"/>
    </font>
    <font>
      <b/>
      <sz val="11"/>
      <color theme="1"/>
      <name val="Segoe UI Light"/>
      <family val="2"/>
    </font>
    <font>
      <b/>
      <sz val="16"/>
      <color theme="1"/>
      <name val="Segoe UI Light"/>
      <family val="2"/>
    </font>
    <font>
      <b/>
      <sz val="12"/>
      <color theme="0"/>
      <name val="Segoe UI Light"/>
      <family val="2"/>
    </font>
    <font>
      <sz val="9"/>
      <color theme="0"/>
      <name val="Segoe UI Light"/>
      <family val="2"/>
    </font>
    <font>
      <b/>
      <sz val="9"/>
      <color theme="0"/>
      <name val="Segoe UI Light"/>
      <family val="2"/>
    </font>
    <font>
      <sz val="9"/>
      <color theme="1"/>
      <name val="Segoe UI Light"/>
      <family val="2"/>
    </font>
    <font>
      <sz val="9"/>
      <name val="Segoe UI Light"/>
      <family val="2"/>
    </font>
    <font>
      <sz val="11"/>
      <color theme="0"/>
      <name val="Segoe UI Light"/>
      <family val="2"/>
    </font>
    <font>
      <b/>
      <sz val="10"/>
      <color theme="1"/>
      <name val="Segoe UI Light"/>
      <family val="2"/>
    </font>
    <font>
      <sz val="8"/>
      <color theme="1"/>
      <name val="Segoe UI Light"/>
      <family val="2"/>
    </font>
    <font>
      <b/>
      <sz val="10"/>
      <name val="Segoe UI Light"/>
      <family val="2"/>
    </font>
    <font>
      <sz val="10"/>
      <name val="Segoe UI Light"/>
      <family val="2"/>
    </font>
    <font>
      <i/>
      <sz val="10"/>
      <name val="Segoe UI Light"/>
      <family val="2"/>
    </font>
    <font>
      <sz val="10"/>
      <color theme="1"/>
      <name val="Calibri"/>
      <family val="2"/>
      <scheme val="minor"/>
    </font>
    <font>
      <b/>
      <sz val="10"/>
      <color theme="1"/>
      <name val="Calibri"/>
      <family val="2"/>
      <scheme val="minor"/>
    </font>
    <font>
      <sz val="10"/>
      <color theme="0" tint="-4.9989318521683403E-2"/>
      <name val="Segoe UI Light"/>
      <family val="2"/>
    </font>
    <font>
      <i/>
      <sz val="10"/>
      <color theme="0" tint="-4.9989318521683403E-2"/>
      <name val="Segoe UI Light"/>
      <family val="2"/>
    </font>
  </fonts>
  <fills count="1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DDEBF7"/>
        <bgColor rgb="FFFFFFFF"/>
      </patternFill>
    </fill>
    <fill>
      <patternFill patternType="solid">
        <fgColor rgb="FFD3D3D3"/>
        <bgColor rgb="FFFFFFFF"/>
      </patternFill>
    </fill>
    <fill>
      <patternFill patternType="solid">
        <fgColor theme="4" tint="-0.499984740745262"/>
        <bgColor indexed="64"/>
      </patternFill>
    </fill>
    <fill>
      <patternFill patternType="solid">
        <fgColor rgb="FF0070C0"/>
        <bgColor indexed="64"/>
      </patternFill>
    </fill>
    <fill>
      <patternFill patternType="solid">
        <fgColor rgb="FF00B0F0"/>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7" tint="0.79998168889431442"/>
        <bgColor indexed="64"/>
      </patternFill>
    </fill>
  </fills>
  <borders count="16">
    <border>
      <left/>
      <right/>
      <top/>
      <bottom/>
      <diagonal/>
    </border>
    <border>
      <left/>
      <right/>
      <top style="thin">
        <color auto="1"/>
      </top>
      <bottom style="thin">
        <color auto="1"/>
      </bottom>
      <diagonal/>
    </border>
    <border>
      <left style="mediumDashed">
        <color rgb="FF00B0F0"/>
      </left>
      <right style="mediumDashed">
        <color rgb="FF00B0F0"/>
      </right>
      <top style="mediumDashed">
        <color rgb="FF00B0F0"/>
      </top>
      <bottom style="mediumDashed">
        <color rgb="FF00B0F0"/>
      </bottom>
      <diagonal/>
    </border>
    <border>
      <left style="mediumDashed">
        <color rgb="FF00B0F0"/>
      </left>
      <right style="mediumDashed">
        <color rgb="FF00B0F0"/>
      </right>
      <top style="mediumDashed">
        <color rgb="FF00B0F0"/>
      </top>
      <bottom/>
      <diagonal/>
    </border>
    <border>
      <left style="mediumDashed">
        <color rgb="FF00B0F0"/>
      </left>
      <right style="mediumDashed">
        <color rgb="FF00B0F0"/>
      </right>
      <top/>
      <bottom/>
      <diagonal/>
    </border>
    <border>
      <left style="mediumDashed">
        <color rgb="FF00B0F0"/>
      </left>
      <right style="mediumDashed">
        <color rgb="FF00B0F0"/>
      </right>
      <top/>
      <bottom style="mediumDashed">
        <color rgb="FF00B0F0"/>
      </bottom>
      <diagonal/>
    </border>
    <border>
      <left style="mediumDashed">
        <color rgb="FF00B0F0"/>
      </left>
      <right/>
      <top style="mediumDashed">
        <color rgb="FF00B0F0"/>
      </top>
      <bottom/>
      <diagonal/>
    </border>
    <border>
      <left/>
      <right style="mediumDashed">
        <color rgb="FF00B0F0"/>
      </right>
      <top style="mediumDashed">
        <color rgb="FF00B0F0"/>
      </top>
      <bottom/>
      <diagonal/>
    </border>
    <border>
      <left style="mediumDashed">
        <color rgb="FF00B0F0"/>
      </left>
      <right/>
      <top/>
      <bottom style="mediumDashed">
        <color rgb="FF00B0F0"/>
      </bottom>
      <diagonal/>
    </border>
    <border>
      <left/>
      <right style="mediumDashed">
        <color rgb="FF00B0F0"/>
      </right>
      <top/>
      <bottom style="mediumDashed">
        <color rgb="FF00B0F0"/>
      </bottom>
      <diagonal/>
    </border>
    <border>
      <left style="mediumDashed">
        <color rgb="FF00B0F0"/>
      </left>
      <right/>
      <top/>
      <bottom/>
      <diagonal/>
    </border>
    <border>
      <left/>
      <right style="mediumDashed">
        <color rgb="FF00B0F0"/>
      </right>
      <top/>
      <bottom/>
      <diagonal/>
    </border>
    <border>
      <left/>
      <right/>
      <top style="mediumDashed">
        <color rgb="FF00B0F0"/>
      </top>
      <bottom/>
      <diagonal/>
    </border>
    <border>
      <left/>
      <right/>
      <top/>
      <bottom style="mediumDashed">
        <color rgb="FF00B0F0"/>
      </bottom>
      <diagonal/>
    </border>
    <border>
      <left/>
      <right style="mediumDashed">
        <color rgb="FF00B0F0"/>
      </right>
      <top style="mediumDashed">
        <color rgb="FF00B0F0"/>
      </top>
      <bottom style="mediumDashed">
        <color rgb="FF00B0F0"/>
      </bottom>
      <diagonal/>
    </border>
    <border>
      <left style="mediumDashed">
        <color rgb="FF00B0F0"/>
      </left>
      <right/>
      <top style="mediumDashed">
        <color rgb="FF00B0F0"/>
      </top>
      <bottom style="mediumDashed">
        <color rgb="FF00B0F0"/>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8">
    <xf numFmtId="0" fontId="0" fillId="0" borderId="0" xfId="0"/>
    <xf numFmtId="9" fontId="0" fillId="0" borderId="0" xfId="2" applyFont="1"/>
    <xf numFmtId="0" fontId="3" fillId="0" borderId="0" xfId="0" applyFont="1" applyAlignment="1">
      <alignment horizontal="center" wrapText="1"/>
    </xf>
    <xf numFmtId="0" fontId="3" fillId="0" borderId="0" xfId="0" applyFont="1" applyAlignment="1">
      <alignment horizontal="center" vertical="center" wrapText="1"/>
    </xf>
    <xf numFmtId="1" fontId="0" fillId="0" borderId="0" xfId="0" applyNumberFormat="1"/>
    <xf numFmtId="0" fontId="2" fillId="0" borderId="0" xfId="0" applyFont="1"/>
    <xf numFmtId="1" fontId="2" fillId="0" borderId="0" xfId="0" applyNumberFormat="1" applyFont="1"/>
    <xf numFmtId="0" fontId="0" fillId="5" borderId="0" xfId="0" applyFill="1"/>
    <xf numFmtId="0" fontId="0" fillId="10" borderId="0" xfId="0" applyFill="1"/>
    <xf numFmtId="0" fontId="0" fillId="8" borderId="0" xfId="0" applyFill="1"/>
    <xf numFmtId="0" fontId="4" fillId="9" borderId="0" xfId="0" applyFont="1" applyFill="1"/>
    <xf numFmtId="0" fontId="8" fillId="10" borderId="0" xfId="0" applyFont="1" applyFill="1"/>
    <xf numFmtId="0" fontId="9" fillId="5" borderId="0" xfId="0" applyFont="1" applyFill="1"/>
    <xf numFmtId="0" fontId="10" fillId="5" borderId="0" xfId="0" applyFont="1" applyFill="1"/>
    <xf numFmtId="0" fontId="11" fillId="5" borderId="0" xfId="0" applyFont="1" applyFill="1"/>
    <xf numFmtId="166" fontId="10" fillId="5" borderId="0" xfId="1" applyNumberFormat="1" applyFont="1" applyFill="1"/>
    <xf numFmtId="9" fontId="5" fillId="4" borderId="4" xfId="2" applyFont="1" applyFill="1" applyBorder="1"/>
    <xf numFmtId="0" fontId="12" fillId="5" borderId="0" xfId="0" applyFont="1" applyFill="1"/>
    <xf numFmtId="9" fontId="10" fillId="4" borderId="2" xfId="2" applyFont="1" applyFill="1" applyBorder="1"/>
    <xf numFmtId="166" fontId="13" fillId="5" borderId="0" xfId="1" applyNumberFormat="1" applyFont="1" applyFill="1" applyAlignment="1">
      <alignment horizontal="left" vertical="center"/>
    </xf>
    <xf numFmtId="1" fontId="10" fillId="5" borderId="0" xfId="0" applyNumberFormat="1" applyFont="1" applyFill="1"/>
    <xf numFmtId="0" fontId="10" fillId="4" borderId="6" xfId="0" applyFont="1" applyFill="1" applyBorder="1"/>
    <xf numFmtId="9" fontId="10" fillId="4" borderId="7" xfId="0" applyNumberFormat="1" applyFont="1" applyFill="1" applyBorder="1"/>
    <xf numFmtId="0" fontId="10" fillId="4" borderId="8" xfId="0" applyFont="1" applyFill="1" applyBorder="1"/>
    <xf numFmtId="9" fontId="10" fillId="4" borderId="9" xfId="2" applyNumberFormat="1" applyFont="1" applyFill="1" applyBorder="1"/>
    <xf numFmtId="0" fontId="14" fillId="9" borderId="0" xfId="0" applyFont="1" applyFill="1"/>
    <xf numFmtId="0" fontId="15" fillId="9" borderId="0" xfId="0" applyFont="1" applyFill="1"/>
    <xf numFmtId="0" fontId="16" fillId="11" borderId="0" xfId="0" applyFont="1" applyFill="1" applyAlignment="1">
      <alignment horizontal="center" vertical="center" wrapText="1"/>
    </xf>
    <xf numFmtId="20" fontId="17" fillId="3" borderId="0" xfId="0" applyNumberFormat="1" applyFont="1" applyFill="1"/>
    <xf numFmtId="9" fontId="17" fillId="4" borderId="6" xfId="2" applyFont="1" applyFill="1" applyBorder="1"/>
    <xf numFmtId="9" fontId="17" fillId="4" borderId="7" xfId="2" applyFont="1" applyFill="1" applyBorder="1"/>
    <xf numFmtId="1" fontId="17" fillId="5" borderId="0" xfId="0" applyNumberFormat="1" applyFont="1" applyFill="1"/>
    <xf numFmtId="164" fontId="18" fillId="5" borderId="0" xfId="0" applyNumberFormat="1" applyFont="1" applyFill="1"/>
    <xf numFmtId="0" fontId="18" fillId="5" borderId="0" xfId="0" applyFont="1" applyFill="1"/>
    <xf numFmtId="9" fontId="17" fillId="4" borderId="10" xfId="2" applyFont="1" applyFill="1" applyBorder="1"/>
    <xf numFmtId="9" fontId="17" fillId="4" borderId="11" xfId="2" applyFont="1" applyFill="1" applyBorder="1"/>
    <xf numFmtId="20" fontId="17" fillId="2" borderId="0" xfId="0" applyNumberFormat="1" applyFont="1" applyFill="1"/>
    <xf numFmtId="1" fontId="18" fillId="5" borderId="0" xfId="0" applyNumberFormat="1" applyFont="1" applyFill="1"/>
    <xf numFmtId="9" fontId="17" fillId="4" borderId="8" xfId="2" applyFont="1" applyFill="1" applyBorder="1"/>
    <xf numFmtId="9" fontId="17" fillId="4" borderId="9" xfId="2" applyFont="1" applyFill="1" applyBorder="1"/>
    <xf numFmtId="0" fontId="19" fillId="9" borderId="0" xfId="0" applyFont="1" applyFill="1"/>
    <xf numFmtId="9" fontId="17" fillId="5" borderId="0" xfId="2" applyFont="1" applyFill="1"/>
    <xf numFmtId="0" fontId="5" fillId="4" borderId="5" xfId="2" applyNumberFormat="1" applyFont="1" applyFill="1" applyBorder="1"/>
    <xf numFmtId="9" fontId="10" fillId="4" borderId="0" xfId="0" applyNumberFormat="1" applyFont="1" applyFill="1" applyBorder="1"/>
    <xf numFmtId="9" fontId="10" fillId="4" borderId="11" xfId="0" applyNumberFormat="1" applyFont="1" applyFill="1" applyBorder="1"/>
    <xf numFmtId="9" fontId="10" fillId="4" borderId="12" xfId="0" applyNumberFormat="1" applyFont="1" applyFill="1" applyBorder="1"/>
    <xf numFmtId="9" fontId="10" fillId="4" borderId="13" xfId="0" applyNumberFormat="1" applyFont="1" applyFill="1" applyBorder="1"/>
    <xf numFmtId="0" fontId="20" fillId="5" borderId="0" xfId="0" applyFont="1" applyFill="1"/>
    <xf numFmtId="1" fontId="10" fillId="5" borderId="0" xfId="0" applyNumberFormat="1" applyFont="1" applyFill="1" applyBorder="1"/>
    <xf numFmtId="9" fontId="17" fillId="4" borderId="12" xfId="2" applyFont="1" applyFill="1" applyBorder="1"/>
    <xf numFmtId="9" fontId="17" fillId="4" borderId="0" xfId="2" applyFont="1" applyFill="1" applyBorder="1"/>
    <xf numFmtId="9" fontId="17" fillId="4" borderId="13" xfId="2" applyFont="1" applyFill="1" applyBorder="1"/>
    <xf numFmtId="0" fontId="10" fillId="4" borderId="10" xfId="0" applyFont="1" applyFill="1" applyBorder="1"/>
    <xf numFmtId="0" fontId="21" fillId="5" borderId="0" xfId="0" applyFont="1" applyFill="1" applyBorder="1" applyAlignment="1">
      <alignment horizontal="center" vertical="center" wrapText="1"/>
    </xf>
    <xf numFmtId="0" fontId="9" fillId="5" borderId="0" xfId="0" applyFont="1" applyFill="1" applyAlignment="1">
      <alignment vertical="top"/>
    </xf>
    <xf numFmtId="0" fontId="22" fillId="6" borderId="0" xfId="0" applyFont="1" applyFill="1" applyBorder="1" applyAlignment="1">
      <alignment vertical="top" wrapText="1"/>
    </xf>
    <xf numFmtId="165" fontId="22" fillId="6" borderId="0" xfId="0" applyNumberFormat="1" applyFont="1" applyFill="1" applyBorder="1" applyAlignment="1">
      <alignment horizontal="left"/>
    </xf>
    <xf numFmtId="0" fontId="25" fillId="0" borderId="0" xfId="0" applyFont="1"/>
    <xf numFmtId="0" fontId="26" fillId="0" borderId="0" xfId="0" applyFont="1"/>
    <xf numFmtId="167" fontId="0" fillId="0" borderId="0" xfId="0" applyNumberFormat="1"/>
    <xf numFmtId="0" fontId="23" fillId="5" borderId="0" xfId="0" applyFont="1" applyFill="1" applyBorder="1" applyAlignment="1">
      <alignment vertical="top" wrapText="1"/>
    </xf>
    <xf numFmtId="165" fontId="23" fillId="5" borderId="0" xfId="0" applyNumberFormat="1" applyFont="1" applyFill="1" applyBorder="1" applyAlignment="1">
      <alignment horizontal="left"/>
    </xf>
    <xf numFmtId="0" fontId="22" fillId="12" borderId="0" xfId="0" applyFont="1" applyFill="1" applyBorder="1" applyAlignment="1">
      <alignment vertical="top"/>
    </xf>
    <xf numFmtId="0" fontId="23" fillId="12" borderId="0" xfId="0" applyFont="1" applyFill="1" applyBorder="1" applyAlignment="1">
      <alignment vertical="top" wrapText="1"/>
    </xf>
    <xf numFmtId="165" fontId="23" fillId="12" borderId="0" xfId="0" applyNumberFormat="1" applyFont="1" applyFill="1" applyBorder="1" applyAlignment="1">
      <alignment horizontal="left"/>
    </xf>
    <xf numFmtId="0" fontId="0" fillId="12" borderId="0" xfId="0" applyFill="1"/>
    <xf numFmtId="0" fontId="6" fillId="12" borderId="0" xfId="0" applyFont="1" applyFill="1" applyBorder="1" applyAlignment="1">
      <alignment vertical="top"/>
    </xf>
    <xf numFmtId="0" fontId="5" fillId="12" borderId="0" xfId="0" applyFont="1" applyFill="1" applyBorder="1" applyAlignment="1">
      <alignment vertical="top" wrapText="1"/>
    </xf>
    <xf numFmtId="0" fontId="23" fillId="12" borderId="10" xfId="0" applyFont="1" applyFill="1" applyBorder="1" applyAlignment="1">
      <alignment vertical="top" wrapText="1"/>
    </xf>
    <xf numFmtId="0" fontId="5" fillId="4" borderId="14" xfId="0" applyFont="1" applyFill="1" applyBorder="1" applyAlignment="1">
      <alignment horizontal="left" vertical="top" wrapText="1"/>
    </xf>
    <xf numFmtId="0" fontId="5" fillId="12" borderId="11" xfId="0" applyFont="1" applyFill="1" applyBorder="1" applyAlignment="1">
      <alignment vertical="top"/>
    </xf>
    <xf numFmtId="0" fontId="22" fillId="5" borderId="0" xfId="0" applyFont="1" applyFill="1" applyBorder="1" applyAlignment="1">
      <alignment vertical="top" wrapText="1"/>
    </xf>
    <xf numFmtId="0" fontId="22" fillId="5" borderId="1" xfId="0" applyFont="1" applyFill="1" applyBorder="1" applyAlignment="1">
      <alignment vertical="top" wrapText="1"/>
    </xf>
    <xf numFmtId="0" fontId="23" fillId="4" borderId="2" xfId="0" applyFont="1" applyFill="1" applyBorder="1" applyAlignment="1">
      <alignment vertical="top" wrapText="1"/>
    </xf>
    <xf numFmtId="0" fontId="23" fillId="13" borderId="0" xfId="0" applyFont="1" applyFill="1" applyBorder="1" applyAlignment="1">
      <alignment vertical="top" wrapText="1"/>
    </xf>
    <xf numFmtId="165" fontId="23" fillId="0" borderId="0" xfId="0" applyNumberFormat="1" applyFont="1" applyFill="1" applyBorder="1" applyAlignment="1">
      <alignment horizontal="left"/>
    </xf>
    <xf numFmtId="0" fontId="27" fillId="5" borderId="0" xfId="0" applyFont="1" applyFill="1" applyAlignment="1">
      <alignment horizontal="center"/>
    </xf>
    <xf numFmtId="0" fontId="28" fillId="5" borderId="0" xfId="0" applyFont="1" applyFill="1" applyAlignment="1">
      <alignment horizontal="center"/>
    </xf>
    <xf numFmtId="165" fontId="23" fillId="5" borderId="0" xfId="0" applyNumberFormat="1" applyFont="1" applyFill="1" applyBorder="1" applyAlignment="1">
      <alignment horizontal="right"/>
    </xf>
    <xf numFmtId="165" fontId="23" fillId="13" borderId="0" xfId="0" applyNumberFormat="1" applyFont="1" applyFill="1" applyBorder="1" applyAlignment="1">
      <alignment horizontal="right"/>
    </xf>
    <xf numFmtId="165" fontId="22" fillId="5" borderId="1" xfId="0" applyNumberFormat="1" applyFont="1" applyFill="1" applyBorder="1" applyAlignment="1">
      <alignment horizontal="right"/>
    </xf>
    <xf numFmtId="0" fontId="12" fillId="0" borderId="0" xfId="0" applyFont="1"/>
    <xf numFmtId="0" fontId="10" fillId="0" borderId="0" xfId="0" applyFont="1"/>
    <xf numFmtId="0" fontId="10" fillId="0" borderId="0" xfId="0" applyFont="1" applyAlignment="1">
      <alignment horizontal="left"/>
    </xf>
    <xf numFmtId="168" fontId="10" fillId="0" borderId="0" xfId="1" applyNumberFormat="1" applyFont="1"/>
    <xf numFmtId="3" fontId="10" fillId="0" borderId="0" xfId="0" applyNumberFormat="1" applyFont="1"/>
    <xf numFmtId="169" fontId="10" fillId="0" borderId="0" xfId="0" applyNumberFormat="1" applyFont="1"/>
    <xf numFmtId="170" fontId="10" fillId="5" borderId="0" xfId="3" applyNumberFormat="1" applyFont="1" applyFill="1" applyAlignment="1">
      <alignment horizontal="right"/>
    </xf>
    <xf numFmtId="0" fontId="5" fillId="4" borderId="3" xfId="3" applyNumberFormat="1" applyFont="1" applyFill="1" applyBorder="1"/>
    <xf numFmtId="0" fontId="10" fillId="0" borderId="15" xfId="0" applyFont="1" applyFill="1" applyBorder="1" applyAlignment="1">
      <alignment horizontal="left"/>
    </xf>
    <xf numFmtId="0" fontId="10" fillId="0" borderId="14" xfId="0" applyFont="1" applyFill="1" applyBorder="1" applyAlignment="1">
      <alignment horizontal="left"/>
    </xf>
    <xf numFmtId="166" fontId="7" fillId="5" borderId="0" xfId="1" applyNumberFormat="1" applyFont="1" applyFill="1" applyAlignment="1">
      <alignment horizontal="center" vertical="top"/>
    </xf>
    <xf numFmtId="0" fontId="21" fillId="5" borderId="10" xfId="0" applyFont="1" applyFill="1" applyBorder="1" applyAlignment="1">
      <alignment horizontal="center" vertical="center" wrapText="1"/>
    </xf>
    <xf numFmtId="0" fontId="21" fillId="5" borderId="0" xfId="0" applyFont="1" applyFill="1" applyBorder="1" applyAlignment="1">
      <alignment horizontal="center" vertical="center" wrapText="1"/>
    </xf>
    <xf numFmtId="0" fontId="10" fillId="5" borderId="0" xfId="0" applyFont="1" applyFill="1" applyAlignment="1">
      <alignment horizontal="left"/>
    </xf>
    <xf numFmtId="0" fontId="12" fillId="5" borderId="0" xfId="0" applyFont="1" applyFill="1" applyAlignment="1">
      <alignment horizontal="left"/>
    </xf>
    <xf numFmtId="0" fontId="24" fillId="7" borderId="0" xfId="0" applyFont="1" applyFill="1" applyBorder="1" applyAlignment="1">
      <alignment vertical="top" wrapText="1"/>
    </xf>
    <xf numFmtId="0" fontId="8" fillId="10" borderId="0" xfId="0" applyFont="1" applyFill="1" applyBorder="1" applyAlignment="1">
      <alignment horizontal="left" vertical="top"/>
    </xf>
  </cellXfs>
  <cellStyles count="4">
    <cellStyle name="Comma" xfId="3" builtinId="3"/>
    <cellStyle name="Currency" xfId="1" builtinId="4"/>
    <cellStyle name="Normal" xfId="0" builtinId="0"/>
    <cellStyle name="Percent" xfId="2" builtinId="5"/>
  </cellStyles>
  <dxfs count="16">
    <dxf>
      <font>
        <b val="0"/>
        <i val="0"/>
        <strike val="0"/>
        <condense val="0"/>
        <extend val="0"/>
        <outline val="0"/>
        <shadow val="0"/>
        <u val="none"/>
        <vertAlign val="baseline"/>
        <sz val="11"/>
        <color theme="1"/>
        <name val="Segoe UI Light"/>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Segoe UI Light"/>
        <family val="2"/>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Segoe UI Light"/>
        <family val="2"/>
        <scheme val="none"/>
      </font>
    </dxf>
    <dxf>
      <font>
        <b val="0"/>
        <i val="0"/>
        <strike val="0"/>
        <condense val="0"/>
        <extend val="0"/>
        <outline val="0"/>
        <shadow val="0"/>
        <u val="none"/>
        <vertAlign val="baseline"/>
        <sz val="11"/>
        <color theme="1"/>
        <name val="Segoe UI Light"/>
        <family val="2"/>
        <scheme val="none"/>
      </font>
    </dxf>
    <dxf>
      <font>
        <b val="0"/>
        <i val="0"/>
        <strike val="0"/>
        <condense val="0"/>
        <extend val="0"/>
        <outline val="0"/>
        <shadow val="0"/>
        <u val="none"/>
        <vertAlign val="baseline"/>
        <sz val="11"/>
        <color theme="1"/>
        <name val="Segoe UI Light"/>
        <family val="2"/>
        <scheme val="none"/>
      </font>
      <numFmt numFmtId="169" formatCode="#,##0.000"/>
    </dxf>
    <dxf>
      <font>
        <b val="0"/>
        <i val="0"/>
        <strike val="0"/>
        <condense val="0"/>
        <extend val="0"/>
        <outline val="0"/>
        <shadow val="0"/>
        <u val="none"/>
        <vertAlign val="baseline"/>
        <sz val="11"/>
        <color theme="1"/>
        <name val="Segoe UI Light"/>
        <family val="2"/>
        <scheme val="none"/>
      </font>
    </dxf>
    <dxf>
      <font>
        <b/>
        <i val="0"/>
        <strike val="0"/>
        <condense val="0"/>
        <extend val="0"/>
        <outline val="0"/>
        <shadow val="0"/>
        <u val="none"/>
        <vertAlign val="baseline"/>
        <sz val="11"/>
        <color theme="1"/>
        <name val="Segoe UI Light"/>
        <family val="2"/>
        <scheme val="none"/>
      </font>
    </dxf>
    <dxf>
      <font>
        <b val="0"/>
        <i val="0"/>
        <strike val="0"/>
        <condense val="0"/>
        <extend val="0"/>
        <outline val="0"/>
        <shadow val="0"/>
        <u val="none"/>
        <vertAlign val="baseline"/>
        <sz val="11"/>
        <color theme="1"/>
        <name val="Segoe UI Light"/>
        <family val="2"/>
        <scheme val="none"/>
      </font>
      <numFmt numFmtId="168" formatCode="_-* #,##0.000\ &quot;€&quot;_-;\-* #,##0.000\ &quot;€&quot;_-;_-* &quot;-&quot;??\ &quot;€&quot;_-;_-@_-"/>
    </dxf>
    <dxf>
      <font>
        <b val="0"/>
        <i val="0"/>
        <strike val="0"/>
        <condense val="0"/>
        <extend val="0"/>
        <outline val="0"/>
        <shadow val="0"/>
        <u val="none"/>
        <vertAlign val="baseline"/>
        <sz val="11"/>
        <color theme="1"/>
        <name val="Segoe UI Light"/>
        <family val="2"/>
        <scheme val="none"/>
      </font>
      <numFmt numFmtId="168" formatCode="_-* #,##0.000\ &quot;€&quot;_-;\-* #,##0.000\ &quot;€&quot;_-;_-* &quot;-&quot;??\ &quot;€&quot;_-;_-@_-"/>
    </dxf>
    <dxf>
      <font>
        <strike val="0"/>
        <outline val="0"/>
        <shadow val="0"/>
        <u val="none"/>
        <vertAlign val="baseline"/>
        <sz val="11"/>
        <color theme="1"/>
        <name val="Segoe UI Light"/>
        <family val="2"/>
        <scheme val="none"/>
      </font>
    </dxf>
    <dxf>
      <font>
        <strike val="0"/>
        <outline val="0"/>
        <shadow val="0"/>
        <u val="none"/>
        <vertAlign val="baseline"/>
        <sz val="11"/>
        <color theme="1"/>
        <name val="Segoe UI Light"/>
        <family val="2"/>
        <scheme val="none"/>
      </font>
    </dxf>
    <dxf>
      <font>
        <strike val="0"/>
        <outline val="0"/>
        <shadow val="0"/>
        <u val="none"/>
        <vertAlign val="baseline"/>
        <sz val="11"/>
        <color theme="1"/>
        <name val="Segoe UI Light"/>
        <family val="2"/>
        <scheme val="none"/>
      </font>
    </dxf>
    <dxf>
      <font>
        <strike val="0"/>
        <outline val="0"/>
        <shadow val="0"/>
        <u val="none"/>
        <vertAlign val="baseline"/>
        <sz val="11"/>
        <color theme="1"/>
        <name val="Segoe UI Light"/>
        <family val="2"/>
        <scheme val="none"/>
      </font>
    </dxf>
    <dxf>
      <font>
        <strike val="0"/>
        <outline val="0"/>
        <shadow val="0"/>
        <u val="none"/>
        <vertAlign val="baseline"/>
        <sz val="11"/>
        <color theme="1"/>
        <name val="Segoe UI Light"/>
        <family val="2"/>
        <scheme val="none"/>
      </font>
    </dxf>
    <dxf>
      <font>
        <strike val="0"/>
        <outline val="0"/>
        <shadow val="0"/>
        <u val="none"/>
        <vertAlign val="baseline"/>
        <sz val="11"/>
        <color theme="1"/>
        <name val="Segoe UI Light"/>
        <family val="2"/>
        <scheme val="none"/>
      </font>
    </dxf>
    <dxf>
      <font>
        <b/>
        <i val="0"/>
        <strike val="0"/>
        <condense val="0"/>
        <extend val="0"/>
        <outline val="0"/>
        <shadow val="0"/>
        <u val="none"/>
        <vertAlign val="baseline"/>
        <sz val="11"/>
        <color theme="1"/>
        <name val="Segoe UI Light"/>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Connected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areaChart>
        <c:grouping val="stacked"/>
        <c:varyColors val="0"/>
        <c:ser>
          <c:idx val="3"/>
          <c:order val="3"/>
          <c:tx>
            <c:strRef>
              <c:f>Inputs!$E$20</c:f>
              <c:strCache>
                <c:ptCount val="1"/>
                <c:pt idx="0">
                  <c:v>Light users</c:v>
                </c:pt>
              </c:strCache>
            </c:strRef>
          </c:tx>
          <c:spPr>
            <a:solidFill>
              <a:schemeClr val="accent4"/>
            </a:solidFill>
            <a:ln>
              <a:noFill/>
            </a:ln>
            <a:effectLst/>
          </c:spPr>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Inputs!$E$21:$E$44</c:f>
              <c:numCache>
                <c:formatCode>0</c:formatCode>
                <c:ptCount val="24"/>
                <c:pt idx="0">
                  <c:v>17.647058823529413</c:v>
                </c:pt>
                <c:pt idx="1">
                  <c:v>14.705882352941176</c:v>
                </c:pt>
                <c:pt idx="2">
                  <c:v>11.76470588235294</c:v>
                </c:pt>
                <c:pt idx="3">
                  <c:v>6.4705882352941178</c:v>
                </c:pt>
                <c:pt idx="4">
                  <c:v>2.3529411764705883</c:v>
                </c:pt>
                <c:pt idx="5">
                  <c:v>1.1764705882352942</c:v>
                </c:pt>
                <c:pt idx="6">
                  <c:v>7.0588235294117645</c:v>
                </c:pt>
                <c:pt idx="7">
                  <c:v>17.058823529411764</c:v>
                </c:pt>
                <c:pt idx="8">
                  <c:v>50</c:v>
                </c:pt>
                <c:pt idx="9">
                  <c:v>78.82352941176471</c:v>
                </c:pt>
                <c:pt idx="10">
                  <c:v>111.1764705882353</c:v>
                </c:pt>
                <c:pt idx="11">
                  <c:v>124.70588235294119</c:v>
                </c:pt>
                <c:pt idx="12">
                  <c:v>115.88235294117648</c:v>
                </c:pt>
                <c:pt idx="13">
                  <c:v>107.64705882352942</c:v>
                </c:pt>
                <c:pt idx="14">
                  <c:v>101.17647058823529</c:v>
                </c:pt>
                <c:pt idx="15">
                  <c:v>112.94117647058823</c:v>
                </c:pt>
                <c:pt idx="16">
                  <c:v>97.647058823529406</c:v>
                </c:pt>
                <c:pt idx="17">
                  <c:v>103.52941176470588</c:v>
                </c:pt>
                <c:pt idx="18">
                  <c:v>84.705882352941188</c:v>
                </c:pt>
                <c:pt idx="19">
                  <c:v>57.058823529411761</c:v>
                </c:pt>
                <c:pt idx="20">
                  <c:v>42.352941176470594</c:v>
                </c:pt>
                <c:pt idx="21">
                  <c:v>34.705882352941181</c:v>
                </c:pt>
                <c:pt idx="22">
                  <c:v>27.058823529411764</c:v>
                </c:pt>
                <c:pt idx="23">
                  <c:v>20</c:v>
                </c:pt>
              </c:numCache>
            </c:numRef>
          </c:val>
          <c:extLst>
            <c:ext xmlns:c16="http://schemas.microsoft.com/office/drawing/2014/chart" uri="{C3380CC4-5D6E-409C-BE32-E72D297353CC}">
              <c16:uniqueId val="{00000001-532D-46C4-AD82-848CC87841E5}"/>
            </c:ext>
          </c:extLst>
        </c:ser>
        <c:ser>
          <c:idx val="4"/>
          <c:order val="4"/>
          <c:tx>
            <c:strRef>
              <c:f>Inputs!$F$20</c:f>
              <c:strCache>
                <c:ptCount val="1"/>
                <c:pt idx="0">
                  <c:v>Medium users</c:v>
                </c:pt>
              </c:strCache>
            </c:strRef>
          </c:tx>
          <c:spPr>
            <a:solidFill>
              <a:schemeClr val="accent5"/>
            </a:solidFill>
            <a:ln w="25400">
              <a:noFill/>
            </a:ln>
            <a:effectLst/>
          </c:spPr>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Inputs!$F$21:$F$44</c:f>
              <c:numCache>
                <c:formatCode>0</c:formatCode>
                <c:ptCount val="24"/>
                <c:pt idx="0">
                  <c:v>7.3529411764705888</c:v>
                </c:pt>
                <c:pt idx="1">
                  <c:v>6.1274509803921564</c:v>
                </c:pt>
                <c:pt idx="2">
                  <c:v>4.9019607843137258</c:v>
                </c:pt>
                <c:pt idx="3">
                  <c:v>2.6960784313725492</c:v>
                </c:pt>
                <c:pt idx="4">
                  <c:v>0.98039215686274506</c:v>
                </c:pt>
                <c:pt idx="5">
                  <c:v>0.49019607843137253</c:v>
                </c:pt>
                <c:pt idx="6">
                  <c:v>2.9411764705882351</c:v>
                </c:pt>
                <c:pt idx="7">
                  <c:v>7.1078431372549016</c:v>
                </c:pt>
                <c:pt idx="8">
                  <c:v>20.833333333333336</c:v>
                </c:pt>
                <c:pt idx="9">
                  <c:v>32.843137254901961</c:v>
                </c:pt>
                <c:pt idx="10">
                  <c:v>46.32352941176471</c:v>
                </c:pt>
                <c:pt idx="11">
                  <c:v>51.960784313725497</c:v>
                </c:pt>
                <c:pt idx="12">
                  <c:v>48.284313725490193</c:v>
                </c:pt>
                <c:pt idx="13">
                  <c:v>44.852941176470587</c:v>
                </c:pt>
                <c:pt idx="14">
                  <c:v>42.156862745098039</c:v>
                </c:pt>
                <c:pt idx="15">
                  <c:v>47.058823529411761</c:v>
                </c:pt>
                <c:pt idx="16">
                  <c:v>40.686274509803923</c:v>
                </c:pt>
                <c:pt idx="17">
                  <c:v>43.137254901960787</c:v>
                </c:pt>
                <c:pt idx="18">
                  <c:v>35.294117647058826</c:v>
                </c:pt>
                <c:pt idx="19">
                  <c:v>23.774509803921568</c:v>
                </c:pt>
                <c:pt idx="20">
                  <c:v>17.647058823529413</c:v>
                </c:pt>
                <c:pt idx="21">
                  <c:v>14.460784313725492</c:v>
                </c:pt>
                <c:pt idx="22">
                  <c:v>11.274509803921569</c:v>
                </c:pt>
                <c:pt idx="23">
                  <c:v>8.3333333333333321</c:v>
                </c:pt>
              </c:numCache>
            </c:numRef>
          </c:val>
          <c:extLst>
            <c:ext xmlns:c16="http://schemas.microsoft.com/office/drawing/2014/chart" uri="{C3380CC4-5D6E-409C-BE32-E72D297353CC}">
              <c16:uniqueId val="{00000002-532D-46C4-AD82-848CC87841E5}"/>
            </c:ext>
          </c:extLst>
        </c:ser>
        <c:ser>
          <c:idx val="5"/>
          <c:order val="5"/>
          <c:tx>
            <c:strRef>
              <c:f>Inputs!$G$20</c:f>
              <c:strCache>
                <c:ptCount val="1"/>
                <c:pt idx="0">
                  <c:v>Advanced users</c:v>
                </c:pt>
              </c:strCache>
            </c:strRef>
          </c:tx>
          <c:spPr>
            <a:solidFill>
              <a:schemeClr val="accent6"/>
            </a:solidFill>
            <a:ln>
              <a:noFill/>
            </a:ln>
            <a:effectLst/>
          </c:spPr>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Inputs!$G$21:$G$44</c:f>
              <c:numCache>
                <c:formatCode>0</c:formatCode>
                <c:ptCount val="24"/>
                <c:pt idx="0">
                  <c:v>5</c:v>
                </c:pt>
                <c:pt idx="1">
                  <c:v>4.166666666666667</c:v>
                </c:pt>
                <c:pt idx="2">
                  <c:v>0</c:v>
                </c:pt>
                <c:pt idx="3">
                  <c:v>0</c:v>
                </c:pt>
                <c:pt idx="4">
                  <c:v>0</c:v>
                </c:pt>
                <c:pt idx="5">
                  <c:v>0</c:v>
                </c:pt>
                <c:pt idx="6">
                  <c:v>2</c:v>
                </c:pt>
                <c:pt idx="7">
                  <c:v>4.833333333333333</c:v>
                </c:pt>
                <c:pt idx="8">
                  <c:v>14.166666666666666</c:v>
                </c:pt>
                <c:pt idx="9">
                  <c:v>22.333333333333336</c:v>
                </c:pt>
                <c:pt idx="10">
                  <c:v>31.499999999999993</c:v>
                </c:pt>
                <c:pt idx="11">
                  <c:v>35.333333333333336</c:v>
                </c:pt>
                <c:pt idx="12">
                  <c:v>32.833333333333329</c:v>
                </c:pt>
                <c:pt idx="13">
                  <c:v>30.5</c:v>
                </c:pt>
                <c:pt idx="14">
                  <c:v>28.666666666666664</c:v>
                </c:pt>
                <c:pt idx="15">
                  <c:v>32</c:v>
                </c:pt>
                <c:pt idx="16">
                  <c:v>27.666666666666668</c:v>
                </c:pt>
                <c:pt idx="17">
                  <c:v>29.333333333333336</c:v>
                </c:pt>
                <c:pt idx="18">
                  <c:v>24</c:v>
                </c:pt>
                <c:pt idx="19">
                  <c:v>16.166666666666664</c:v>
                </c:pt>
                <c:pt idx="20">
                  <c:v>12</c:v>
                </c:pt>
                <c:pt idx="21">
                  <c:v>9.8333333333333339</c:v>
                </c:pt>
                <c:pt idx="22">
                  <c:v>7.6666666666666661</c:v>
                </c:pt>
                <c:pt idx="23">
                  <c:v>5.6666666666666661</c:v>
                </c:pt>
              </c:numCache>
            </c:numRef>
          </c:val>
          <c:extLst>
            <c:ext xmlns:c16="http://schemas.microsoft.com/office/drawing/2014/chart" uri="{C3380CC4-5D6E-409C-BE32-E72D297353CC}">
              <c16:uniqueId val="{00000003-532D-46C4-AD82-848CC87841E5}"/>
            </c:ext>
          </c:extLst>
        </c:ser>
        <c:dLbls>
          <c:showLegendKey val="0"/>
          <c:showVal val="0"/>
          <c:showCatName val="0"/>
          <c:showSerName val="0"/>
          <c:showPercent val="0"/>
          <c:showBubbleSize val="0"/>
        </c:dLbls>
        <c:axId val="1213313440"/>
        <c:axId val="1328912608"/>
        <c:extLst>
          <c:ext xmlns:c15="http://schemas.microsoft.com/office/drawing/2012/chart" uri="{02D57815-91ED-43cb-92C2-25804820EDAC}">
            <c15:filteredAreaSeries>
              <c15:ser>
                <c:idx val="0"/>
                <c:order val="0"/>
                <c:tx>
                  <c:strRef>
                    <c:extLst>
                      <c:ext uri="{02D57815-91ED-43cb-92C2-25804820EDAC}">
                        <c15:formulaRef>
                          <c15:sqref>Inputs!$B$20</c15:sqref>
                        </c15:formulaRef>
                      </c:ext>
                    </c:extLst>
                    <c:strCache>
                      <c:ptCount val="1"/>
                      <c:pt idx="0">
                        <c:v>% of Light users</c:v>
                      </c:pt>
                    </c:strCache>
                  </c:strRef>
                </c:tx>
                <c:spPr>
                  <a:solidFill>
                    <a:schemeClr val="accent1"/>
                  </a:solidFill>
                  <a:ln w="25400">
                    <a:noFill/>
                  </a:ln>
                  <a:effectLst/>
                </c:spPr>
                <c:cat>
                  <c:numRef>
                    <c:extLst>
                      <c:ex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Inputs!$B$21:$B$44</c15:sqref>
                        </c15:formulaRef>
                      </c:ext>
                    </c:extLst>
                    <c:numCache>
                      <c:formatCode>0%</c:formatCode>
                      <c:ptCount val="24"/>
                      <c:pt idx="0">
                        <c:v>0.14705882352941177</c:v>
                      </c:pt>
                      <c:pt idx="1">
                        <c:v>0.12254901960784313</c:v>
                      </c:pt>
                      <c:pt idx="2">
                        <c:v>9.8039215686274508E-2</c:v>
                      </c:pt>
                      <c:pt idx="3">
                        <c:v>5.3921568627450983E-2</c:v>
                      </c:pt>
                      <c:pt idx="4">
                        <c:v>1.9607843137254902E-2</c:v>
                      </c:pt>
                      <c:pt idx="5">
                        <c:v>9.8039215686274508E-3</c:v>
                      </c:pt>
                      <c:pt idx="6">
                        <c:v>5.8823529411764705E-2</c:v>
                      </c:pt>
                      <c:pt idx="7">
                        <c:v>0.14215686274509803</c:v>
                      </c:pt>
                      <c:pt idx="8">
                        <c:v>0.41666666666666669</c:v>
                      </c:pt>
                      <c:pt idx="9">
                        <c:v>0.65686274509803921</c:v>
                      </c:pt>
                      <c:pt idx="10">
                        <c:v>0.92647058823529416</c:v>
                      </c:pt>
                      <c:pt idx="11">
                        <c:v>1.0392156862745099</c:v>
                      </c:pt>
                      <c:pt idx="12">
                        <c:v>0.96568627450980393</c:v>
                      </c:pt>
                      <c:pt idx="13">
                        <c:v>0.8970588235294118</c:v>
                      </c:pt>
                      <c:pt idx="14">
                        <c:v>0.84313725490196079</c:v>
                      </c:pt>
                      <c:pt idx="15">
                        <c:v>0.94117647058823528</c:v>
                      </c:pt>
                      <c:pt idx="16">
                        <c:v>0.81372549019607843</c:v>
                      </c:pt>
                      <c:pt idx="17">
                        <c:v>0.86274509803921573</c:v>
                      </c:pt>
                      <c:pt idx="18">
                        <c:v>0.70588235294117652</c:v>
                      </c:pt>
                      <c:pt idx="19">
                        <c:v>0.47549019607843135</c:v>
                      </c:pt>
                      <c:pt idx="20">
                        <c:v>0.35294117647058826</c:v>
                      </c:pt>
                      <c:pt idx="21">
                        <c:v>0.28921568627450983</c:v>
                      </c:pt>
                      <c:pt idx="22">
                        <c:v>0.22549019607843138</c:v>
                      </c:pt>
                      <c:pt idx="23">
                        <c:v>0.16666666666666666</c:v>
                      </c:pt>
                    </c:numCache>
                  </c:numRef>
                </c:val>
                <c:extLst>
                  <c:ext xmlns:c16="http://schemas.microsoft.com/office/drawing/2014/chart" uri="{C3380CC4-5D6E-409C-BE32-E72D297353CC}">
                    <c16:uniqueId val="{00000000-C164-460E-B2DB-6655F45EF143}"/>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Inputs!$C$20</c15:sqref>
                        </c15:formulaRef>
                      </c:ext>
                    </c:extLst>
                    <c:strCache>
                      <c:ptCount val="1"/>
                      <c:pt idx="0">
                        <c:v>% of Medium users</c:v>
                      </c:pt>
                    </c:strCache>
                  </c:strRef>
                </c:tx>
                <c:spPr>
                  <a:solidFill>
                    <a:schemeClr val="accent2"/>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Inputs!$C$21:$C$44</c15:sqref>
                        </c15:formulaRef>
                      </c:ext>
                    </c:extLst>
                    <c:numCache>
                      <c:formatCode>0%</c:formatCode>
                      <c:ptCount val="24"/>
                      <c:pt idx="0">
                        <c:v>0.14705882352941177</c:v>
                      </c:pt>
                      <c:pt idx="1">
                        <c:v>0.12254901960784313</c:v>
                      </c:pt>
                      <c:pt idx="2">
                        <c:v>9.8039215686274508E-2</c:v>
                      </c:pt>
                      <c:pt idx="3">
                        <c:v>5.3921568627450983E-2</c:v>
                      </c:pt>
                      <c:pt idx="4">
                        <c:v>1.9607843137254902E-2</c:v>
                      </c:pt>
                      <c:pt idx="5">
                        <c:v>9.8039215686274508E-3</c:v>
                      </c:pt>
                      <c:pt idx="6">
                        <c:v>5.8823529411764705E-2</c:v>
                      </c:pt>
                      <c:pt idx="7">
                        <c:v>0.14215686274509803</c:v>
                      </c:pt>
                      <c:pt idx="8">
                        <c:v>0.41666666666666669</c:v>
                      </c:pt>
                      <c:pt idx="9">
                        <c:v>0.65686274509803921</c:v>
                      </c:pt>
                      <c:pt idx="10">
                        <c:v>0.92647058823529416</c:v>
                      </c:pt>
                      <c:pt idx="11">
                        <c:v>1.0392156862745099</c:v>
                      </c:pt>
                      <c:pt idx="12">
                        <c:v>0.96568627450980393</c:v>
                      </c:pt>
                      <c:pt idx="13">
                        <c:v>0.8970588235294118</c:v>
                      </c:pt>
                      <c:pt idx="14">
                        <c:v>0.84313725490196079</c:v>
                      </c:pt>
                      <c:pt idx="15">
                        <c:v>0.94117647058823528</c:v>
                      </c:pt>
                      <c:pt idx="16">
                        <c:v>0.81372549019607843</c:v>
                      </c:pt>
                      <c:pt idx="17">
                        <c:v>0.86274509803921573</c:v>
                      </c:pt>
                      <c:pt idx="18">
                        <c:v>0.70588235294117652</c:v>
                      </c:pt>
                      <c:pt idx="19">
                        <c:v>0.47549019607843135</c:v>
                      </c:pt>
                      <c:pt idx="20">
                        <c:v>0.35294117647058826</c:v>
                      </c:pt>
                      <c:pt idx="21">
                        <c:v>0.28921568627450983</c:v>
                      </c:pt>
                      <c:pt idx="22">
                        <c:v>0.22549019607843138</c:v>
                      </c:pt>
                      <c:pt idx="23">
                        <c:v>0.16666666666666666</c:v>
                      </c:pt>
                    </c:numCache>
                  </c:numRef>
                </c:val>
                <c:extLst xmlns:c15="http://schemas.microsoft.com/office/drawing/2012/chart">
                  <c:ext xmlns:c16="http://schemas.microsoft.com/office/drawing/2014/chart" uri="{C3380CC4-5D6E-409C-BE32-E72D297353CC}">
                    <c16:uniqueId val="{00000001-C164-460E-B2DB-6655F45EF143}"/>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Inputs!$D$20</c15:sqref>
                        </c15:formulaRef>
                      </c:ext>
                    </c:extLst>
                    <c:strCache>
                      <c:ptCount val="1"/>
                      <c:pt idx="0">
                        <c:v>% of Advanced users</c:v>
                      </c:pt>
                    </c:strCache>
                  </c:strRef>
                </c:tx>
                <c:spPr>
                  <a:solidFill>
                    <a:schemeClr val="accent3"/>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Inputs!$D$21:$D$44</c15:sqref>
                        </c15:formulaRef>
                      </c:ext>
                    </c:extLst>
                    <c:numCache>
                      <c:formatCode>0%</c:formatCode>
                      <c:ptCount val="24"/>
                      <c:pt idx="0">
                        <c:v>0.16666666666666666</c:v>
                      </c:pt>
                      <c:pt idx="1">
                        <c:v>0.1388888888888889</c:v>
                      </c:pt>
                      <c:pt idx="2">
                        <c:v>0</c:v>
                      </c:pt>
                      <c:pt idx="3">
                        <c:v>0</c:v>
                      </c:pt>
                      <c:pt idx="4">
                        <c:v>0</c:v>
                      </c:pt>
                      <c:pt idx="5">
                        <c:v>0</c:v>
                      </c:pt>
                      <c:pt idx="6">
                        <c:v>6.6666666666666666E-2</c:v>
                      </c:pt>
                      <c:pt idx="7">
                        <c:v>0.16111111111111109</c:v>
                      </c:pt>
                      <c:pt idx="8">
                        <c:v>0.47222222222222221</c:v>
                      </c:pt>
                      <c:pt idx="9">
                        <c:v>0.74444444444444446</c:v>
                      </c:pt>
                      <c:pt idx="10">
                        <c:v>1.0499999999999998</c:v>
                      </c:pt>
                      <c:pt idx="11">
                        <c:v>1.1777777777777778</c:v>
                      </c:pt>
                      <c:pt idx="12">
                        <c:v>1.0944444444444443</c:v>
                      </c:pt>
                      <c:pt idx="13">
                        <c:v>1.0166666666666666</c:v>
                      </c:pt>
                      <c:pt idx="14">
                        <c:v>0.95555555555555549</c:v>
                      </c:pt>
                      <c:pt idx="15">
                        <c:v>1.0666666666666667</c:v>
                      </c:pt>
                      <c:pt idx="16">
                        <c:v>0.92222222222222228</c:v>
                      </c:pt>
                      <c:pt idx="17">
                        <c:v>0.97777777777777786</c:v>
                      </c:pt>
                      <c:pt idx="18">
                        <c:v>0.8</c:v>
                      </c:pt>
                      <c:pt idx="19">
                        <c:v>0.53888888888888886</c:v>
                      </c:pt>
                      <c:pt idx="20">
                        <c:v>0.4</c:v>
                      </c:pt>
                      <c:pt idx="21">
                        <c:v>0.32777777777777778</c:v>
                      </c:pt>
                      <c:pt idx="22">
                        <c:v>0.25555555555555554</c:v>
                      </c:pt>
                      <c:pt idx="23">
                        <c:v>0.18888888888888888</c:v>
                      </c:pt>
                    </c:numCache>
                  </c:numRef>
                </c:val>
                <c:extLst xmlns:c15="http://schemas.microsoft.com/office/drawing/2012/chart">
                  <c:ext xmlns:c16="http://schemas.microsoft.com/office/drawing/2014/chart" uri="{C3380CC4-5D6E-409C-BE32-E72D297353CC}">
                    <c16:uniqueId val="{00000000-532D-46C4-AD82-848CC87841E5}"/>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Inputs!$H$20</c15:sqref>
                        </c15:formulaRef>
                      </c:ext>
                    </c:extLst>
                    <c:strCache>
                      <c:ptCount val="1"/>
                      <c:pt idx="0">
                        <c:v>RAM (no GPU bounded)</c:v>
                      </c:pt>
                    </c:strCache>
                  </c:strRef>
                </c:tx>
                <c:spPr>
                  <a:solidFill>
                    <a:schemeClr val="accent1">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Inputs!$H$21:$H$44</c15:sqref>
                        </c15:formulaRef>
                      </c:ext>
                    </c:extLst>
                    <c:numCache>
                      <c:formatCode>0</c:formatCode>
                      <c:ptCount val="24"/>
                      <c:pt idx="0">
                        <c:v>25</c:v>
                      </c:pt>
                      <c:pt idx="1">
                        <c:v>20.833333333333332</c:v>
                      </c:pt>
                      <c:pt idx="2">
                        <c:v>16.666666666666664</c:v>
                      </c:pt>
                      <c:pt idx="3">
                        <c:v>9.1666666666666679</c:v>
                      </c:pt>
                      <c:pt idx="4">
                        <c:v>3.3333333333333335</c:v>
                      </c:pt>
                      <c:pt idx="5">
                        <c:v>1.6666666666666667</c:v>
                      </c:pt>
                      <c:pt idx="6">
                        <c:v>10</c:v>
                      </c:pt>
                      <c:pt idx="7">
                        <c:v>24.166666666666664</c:v>
                      </c:pt>
                      <c:pt idx="8">
                        <c:v>70.833333333333343</c:v>
                      </c:pt>
                      <c:pt idx="9">
                        <c:v>111.66666666666667</c:v>
                      </c:pt>
                      <c:pt idx="10">
                        <c:v>157.5</c:v>
                      </c:pt>
                      <c:pt idx="11">
                        <c:v>176.66666666666669</c:v>
                      </c:pt>
                      <c:pt idx="12">
                        <c:v>164.16666666666669</c:v>
                      </c:pt>
                      <c:pt idx="13">
                        <c:v>152.5</c:v>
                      </c:pt>
                      <c:pt idx="14">
                        <c:v>143.33333333333331</c:v>
                      </c:pt>
                      <c:pt idx="15">
                        <c:v>160</c:v>
                      </c:pt>
                      <c:pt idx="16">
                        <c:v>138.33333333333331</c:v>
                      </c:pt>
                      <c:pt idx="17">
                        <c:v>146.66666666666669</c:v>
                      </c:pt>
                      <c:pt idx="18">
                        <c:v>120.00000000000001</c:v>
                      </c:pt>
                      <c:pt idx="19">
                        <c:v>80.833333333333329</c:v>
                      </c:pt>
                      <c:pt idx="20">
                        <c:v>60.000000000000007</c:v>
                      </c:pt>
                      <c:pt idx="21">
                        <c:v>49.166666666666671</c:v>
                      </c:pt>
                      <c:pt idx="22">
                        <c:v>38.333333333333336</c:v>
                      </c:pt>
                      <c:pt idx="23">
                        <c:v>28.333333333333332</c:v>
                      </c:pt>
                    </c:numCache>
                  </c:numRef>
                </c:val>
                <c:extLst xmlns:c15="http://schemas.microsoft.com/office/drawing/2012/chart">
                  <c:ext xmlns:c16="http://schemas.microsoft.com/office/drawing/2014/chart" uri="{C3380CC4-5D6E-409C-BE32-E72D297353CC}">
                    <c16:uniqueId val="{00000004-532D-46C4-AD82-848CC87841E5}"/>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Inputs!$I$20</c15:sqref>
                        </c15:formulaRef>
                      </c:ext>
                    </c:extLst>
                    <c:strCache>
                      <c:ptCount val="1"/>
                      <c:pt idx="0">
                        <c:v>RAM (GPU bounded)</c:v>
                      </c:pt>
                    </c:strCache>
                  </c:strRef>
                </c:tx>
                <c:spPr>
                  <a:solidFill>
                    <a:schemeClr val="accent2">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Inputs!$I$21:$I$44</c15:sqref>
                        </c15:formulaRef>
                      </c:ext>
                    </c:extLst>
                    <c:numCache>
                      <c:formatCode>0</c:formatCode>
                      <c:ptCount val="24"/>
                      <c:pt idx="0">
                        <c:v>5</c:v>
                      </c:pt>
                      <c:pt idx="1">
                        <c:v>4.166666666666667</c:v>
                      </c:pt>
                      <c:pt idx="2">
                        <c:v>0</c:v>
                      </c:pt>
                      <c:pt idx="3">
                        <c:v>0</c:v>
                      </c:pt>
                      <c:pt idx="4">
                        <c:v>0</c:v>
                      </c:pt>
                      <c:pt idx="5">
                        <c:v>0</c:v>
                      </c:pt>
                      <c:pt idx="6">
                        <c:v>2</c:v>
                      </c:pt>
                      <c:pt idx="7">
                        <c:v>4.833333333333333</c:v>
                      </c:pt>
                      <c:pt idx="8">
                        <c:v>14.166666666666666</c:v>
                      </c:pt>
                      <c:pt idx="9">
                        <c:v>22.333333333333336</c:v>
                      </c:pt>
                      <c:pt idx="10">
                        <c:v>31.499999999999993</c:v>
                      </c:pt>
                      <c:pt idx="11">
                        <c:v>35.333333333333336</c:v>
                      </c:pt>
                      <c:pt idx="12">
                        <c:v>32.833333333333329</c:v>
                      </c:pt>
                      <c:pt idx="13">
                        <c:v>30.5</c:v>
                      </c:pt>
                      <c:pt idx="14">
                        <c:v>28.666666666666664</c:v>
                      </c:pt>
                      <c:pt idx="15">
                        <c:v>32</c:v>
                      </c:pt>
                      <c:pt idx="16">
                        <c:v>27.666666666666668</c:v>
                      </c:pt>
                      <c:pt idx="17">
                        <c:v>29.333333333333336</c:v>
                      </c:pt>
                      <c:pt idx="18">
                        <c:v>24</c:v>
                      </c:pt>
                      <c:pt idx="19">
                        <c:v>16.166666666666664</c:v>
                      </c:pt>
                      <c:pt idx="20">
                        <c:v>12</c:v>
                      </c:pt>
                      <c:pt idx="21">
                        <c:v>9.8333333333333339</c:v>
                      </c:pt>
                      <c:pt idx="22">
                        <c:v>7.6666666666666661</c:v>
                      </c:pt>
                      <c:pt idx="23">
                        <c:v>5.6666666666666661</c:v>
                      </c:pt>
                    </c:numCache>
                  </c:numRef>
                </c:val>
                <c:extLst xmlns:c15="http://schemas.microsoft.com/office/drawing/2012/chart">
                  <c:ext xmlns:c16="http://schemas.microsoft.com/office/drawing/2014/chart" uri="{C3380CC4-5D6E-409C-BE32-E72D297353CC}">
                    <c16:uniqueId val="{00000005-532D-46C4-AD82-848CC87841E5}"/>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Inputs!$J$20</c15:sqref>
                        </c15:formulaRef>
                      </c:ext>
                    </c:extLst>
                    <c:strCache>
                      <c:ptCount val="1"/>
                      <c:pt idx="0">
                        <c:v>CPUs (no GPU bounded)</c:v>
                      </c:pt>
                    </c:strCache>
                  </c:strRef>
                </c:tx>
                <c:spPr>
                  <a:solidFill>
                    <a:schemeClr val="accent3">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Inputs!$J$21:$J$44</c15:sqref>
                        </c15:formulaRef>
                      </c:ext>
                    </c:extLst>
                    <c:numCache>
                      <c:formatCode>0</c:formatCode>
                      <c:ptCount val="24"/>
                      <c:pt idx="0">
                        <c:v>7.2058823529411775</c:v>
                      </c:pt>
                      <c:pt idx="1">
                        <c:v>6.0049019607843137</c:v>
                      </c:pt>
                      <c:pt idx="2">
                        <c:v>4.8039215686274517</c:v>
                      </c:pt>
                      <c:pt idx="3">
                        <c:v>2.6421568627450984</c:v>
                      </c:pt>
                      <c:pt idx="4">
                        <c:v>0.96078431372549022</c:v>
                      </c:pt>
                      <c:pt idx="5">
                        <c:v>0.48039215686274511</c:v>
                      </c:pt>
                      <c:pt idx="6">
                        <c:v>2.8823529411764706</c:v>
                      </c:pt>
                      <c:pt idx="7">
                        <c:v>6.965686274509804</c:v>
                      </c:pt>
                      <c:pt idx="8">
                        <c:v>20.416666666666668</c:v>
                      </c:pt>
                      <c:pt idx="9">
                        <c:v>32.186274509803923</c:v>
                      </c:pt>
                      <c:pt idx="10">
                        <c:v>45.39705882352942</c:v>
                      </c:pt>
                      <c:pt idx="11">
                        <c:v>50.921568627450988</c:v>
                      </c:pt>
                      <c:pt idx="12">
                        <c:v>47.318627450980394</c:v>
                      </c:pt>
                      <c:pt idx="13">
                        <c:v>43.955882352941174</c:v>
                      </c:pt>
                      <c:pt idx="14">
                        <c:v>41.313725490196077</c:v>
                      </c:pt>
                      <c:pt idx="15">
                        <c:v>46.117647058823529</c:v>
                      </c:pt>
                      <c:pt idx="16">
                        <c:v>39.872549019607845</c:v>
                      </c:pt>
                      <c:pt idx="17">
                        <c:v>42.274509803921575</c:v>
                      </c:pt>
                      <c:pt idx="18">
                        <c:v>34.588235294117652</c:v>
                      </c:pt>
                      <c:pt idx="19">
                        <c:v>23.299019607843135</c:v>
                      </c:pt>
                      <c:pt idx="20">
                        <c:v>17.294117647058826</c:v>
                      </c:pt>
                      <c:pt idx="21">
                        <c:v>14.171568627450982</c:v>
                      </c:pt>
                      <c:pt idx="22">
                        <c:v>11.049019607843139</c:v>
                      </c:pt>
                      <c:pt idx="23">
                        <c:v>8.1666666666666661</c:v>
                      </c:pt>
                    </c:numCache>
                  </c:numRef>
                </c:val>
                <c:extLst xmlns:c15="http://schemas.microsoft.com/office/drawing/2012/chart">
                  <c:ext xmlns:c16="http://schemas.microsoft.com/office/drawing/2014/chart" uri="{C3380CC4-5D6E-409C-BE32-E72D297353CC}">
                    <c16:uniqueId val="{00000006-532D-46C4-AD82-848CC87841E5}"/>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Inputs!$K$20</c15:sqref>
                        </c15:formulaRef>
                      </c:ext>
                    </c:extLst>
                    <c:strCache>
                      <c:ptCount val="1"/>
                      <c:pt idx="0">
                        <c:v>CPUs (GPU bounded)</c:v>
                      </c:pt>
                    </c:strCache>
                  </c:strRef>
                </c:tx>
                <c:spPr>
                  <a:solidFill>
                    <a:schemeClr val="accent4">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Inputs!$K$21:$K$44</c15:sqref>
                        </c15:formulaRef>
                      </c:ext>
                    </c:extLst>
                    <c:numCache>
                      <c:formatCode>0</c:formatCode>
                      <c:ptCount val="24"/>
                      <c:pt idx="0">
                        <c:v>3.5</c:v>
                      </c:pt>
                      <c:pt idx="1">
                        <c:v>2.9166666666666665</c:v>
                      </c:pt>
                      <c:pt idx="2">
                        <c:v>0</c:v>
                      </c:pt>
                      <c:pt idx="3">
                        <c:v>0</c:v>
                      </c:pt>
                      <c:pt idx="4">
                        <c:v>0</c:v>
                      </c:pt>
                      <c:pt idx="5">
                        <c:v>0</c:v>
                      </c:pt>
                      <c:pt idx="6">
                        <c:v>1.4</c:v>
                      </c:pt>
                      <c:pt idx="7">
                        <c:v>3.3833333333333329</c:v>
                      </c:pt>
                      <c:pt idx="8">
                        <c:v>9.9166666666666661</c:v>
                      </c:pt>
                      <c:pt idx="9">
                        <c:v>15.633333333333335</c:v>
                      </c:pt>
                      <c:pt idx="10">
                        <c:v>22.049999999999994</c:v>
                      </c:pt>
                      <c:pt idx="11">
                        <c:v>24.733333333333334</c:v>
                      </c:pt>
                      <c:pt idx="12">
                        <c:v>22.983333333333327</c:v>
                      </c:pt>
                      <c:pt idx="13">
                        <c:v>21.349999999999998</c:v>
                      </c:pt>
                      <c:pt idx="14">
                        <c:v>20.066666666666663</c:v>
                      </c:pt>
                      <c:pt idx="15">
                        <c:v>22.4</c:v>
                      </c:pt>
                      <c:pt idx="16">
                        <c:v>19.366666666666667</c:v>
                      </c:pt>
                      <c:pt idx="17">
                        <c:v>20.533333333333335</c:v>
                      </c:pt>
                      <c:pt idx="18">
                        <c:v>16.799999999999997</c:v>
                      </c:pt>
                      <c:pt idx="19">
                        <c:v>11.316666666666665</c:v>
                      </c:pt>
                      <c:pt idx="20">
                        <c:v>8.3999999999999986</c:v>
                      </c:pt>
                      <c:pt idx="21">
                        <c:v>6.8833333333333337</c:v>
                      </c:pt>
                      <c:pt idx="22">
                        <c:v>5.3666666666666663</c:v>
                      </c:pt>
                      <c:pt idx="23">
                        <c:v>3.9666666666666659</c:v>
                      </c:pt>
                    </c:numCache>
                  </c:numRef>
                </c:val>
                <c:extLst xmlns:c15="http://schemas.microsoft.com/office/drawing/2012/chart">
                  <c:ext xmlns:c16="http://schemas.microsoft.com/office/drawing/2014/chart" uri="{C3380CC4-5D6E-409C-BE32-E72D297353CC}">
                    <c16:uniqueId val="{00000007-532D-46C4-AD82-848CC87841E5}"/>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Inputs!$L$20</c15:sqref>
                        </c15:formulaRef>
                      </c:ext>
                    </c:extLst>
                    <c:strCache>
                      <c:ptCount val="1"/>
                      <c:pt idx="0">
                        <c:v>GPUs</c:v>
                      </c:pt>
                    </c:strCache>
                  </c:strRef>
                </c:tx>
                <c:spPr>
                  <a:solidFill>
                    <a:schemeClr val="accent5">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Inputs!$L$21:$L$44</c15:sqref>
                        </c15:formulaRef>
                      </c:ext>
                    </c:extLst>
                    <c:numCache>
                      <c:formatCode>0.0</c:formatCode>
                      <c:ptCount val="24"/>
                      <c:pt idx="0">
                        <c:v>0.5</c:v>
                      </c:pt>
                      <c:pt idx="1">
                        <c:v>0.41666666666666674</c:v>
                      </c:pt>
                      <c:pt idx="2">
                        <c:v>0</c:v>
                      </c:pt>
                      <c:pt idx="3">
                        <c:v>0</c:v>
                      </c:pt>
                      <c:pt idx="4">
                        <c:v>0</c:v>
                      </c:pt>
                      <c:pt idx="5">
                        <c:v>0</c:v>
                      </c:pt>
                      <c:pt idx="6">
                        <c:v>0.2</c:v>
                      </c:pt>
                      <c:pt idx="7">
                        <c:v>0.48333333333333334</c:v>
                      </c:pt>
                      <c:pt idx="8">
                        <c:v>1.4166666666666667</c:v>
                      </c:pt>
                      <c:pt idx="9">
                        <c:v>2.2333333333333338</c:v>
                      </c:pt>
                      <c:pt idx="10">
                        <c:v>3.1499999999999995</c:v>
                      </c:pt>
                      <c:pt idx="11">
                        <c:v>3.5333333333333337</c:v>
                      </c:pt>
                      <c:pt idx="12">
                        <c:v>3.2833333333333332</c:v>
                      </c:pt>
                      <c:pt idx="13">
                        <c:v>3.0500000000000003</c:v>
                      </c:pt>
                      <c:pt idx="14">
                        <c:v>2.8666666666666667</c:v>
                      </c:pt>
                      <c:pt idx="15">
                        <c:v>3.2</c:v>
                      </c:pt>
                      <c:pt idx="16">
                        <c:v>2.7666666666666671</c:v>
                      </c:pt>
                      <c:pt idx="17">
                        <c:v>2.9333333333333336</c:v>
                      </c:pt>
                      <c:pt idx="18">
                        <c:v>2.4000000000000004</c:v>
                      </c:pt>
                      <c:pt idx="19">
                        <c:v>1.6166666666666665</c:v>
                      </c:pt>
                      <c:pt idx="20">
                        <c:v>1.2000000000000002</c:v>
                      </c:pt>
                      <c:pt idx="21">
                        <c:v>0.98333333333333339</c:v>
                      </c:pt>
                      <c:pt idx="22">
                        <c:v>0.76666666666666661</c:v>
                      </c:pt>
                      <c:pt idx="23">
                        <c:v>0.56666666666666665</c:v>
                      </c:pt>
                    </c:numCache>
                  </c:numRef>
                </c:val>
                <c:extLst xmlns:c15="http://schemas.microsoft.com/office/drawing/2012/chart">
                  <c:ext xmlns:c16="http://schemas.microsoft.com/office/drawing/2014/chart" uri="{C3380CC4-5D6E-409C-BE32-E72D297353CC}">
                    <c16:uniqueId val="{00000008-532D-46C4-AD82-848CC87841E5}"/>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Inputs!$M$20</c15:sqref>
                        </c15:formulaRef>
                      </c:ext>
                    </c:extLst>
                    <c:strCache>
                      <c:ptCount val="1"/>
                      <c:pt idx="0">
                        <c:v>RDS Hosts Needed (D13v2)</c:v>
                      </c:pt>
                    </c:strCache>
                  </c:strRef>
                </c:tx>
                <c:spPr>
                  <a:solidFill>
                    <a:schemeClr val="accent6">
                      <a:lumMod val="6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Inputs!$M$21:$M$44</c15:sqref>
                        </c15:formulaRef>
                      </c:ext>
                    </c:extLst>
                    <c:numCache>
                      <c:formatCode>0</c:formatCode>
                      <c:ptCount val="24"/>
                      <c:pt idx="0">
                        <c:v>1</c:v>
                      </c:pt>
                      <c:pt idx="1">
                        <c:v>1</c:v>
                      </c:pt>
                      <c:pt idx="2">
                        <c:v>1</c:v>
                      </c:pt>
                      <c:pt idx="3">
                        <c:v>1</c:v>
                      </c:pt>
                      <c:pt idx="4">
                        <c:v>1</c:v>
                      </c:pt>
                      <c:pt idx="5">
                        <c:v>1</c:v>
                      </c:pt>
                      <c:pt idx="6">
                        <c:v>1</c:v>
                      </c:pt>
                      <c:pt idx="7">
                        <c:v>1</c:v>
                      </c:pt>
                      <c:pt idx="8">
                        <c:v>3</c:v>
                      </c:pt>
                      <c:pt idx="9">
                        <c:v>5</c:v>
                      </c:pt>
                      <c:pt idx="10">
                        <c:v>6</c:v>
                      </c:pt>
                      <c:pt idx="11">
                        <c:v>7</c:v>
                      </c:pt>
                      <c:pt idx="12">
                        <c:v>6</c:v>
                      </c:pt>
                      <c:pt idx="13">
                        <c:v>6</c:v>
                      </c:pt>
                      <c:pt idx="14">
                        <c:v>6</c:v>
                      </c:pt>
                      <c:pt idx="15">
                        <c:v>6</c:v>
                      </c:pt>
                      <c:pt idx="16">
                        <c:v>5</c:v>
                      </c:pt>
                      <c:pt idx="17">
                        <c:v>6</c:v>
                      </c:pt>
                      <c:pt idx="18">
                        <c:v>5</c:v>
                      </c:pt>
                      <c:pt idx="19">
                        <c:v>3</c:v>
                      </c:pt>
                      <c:pt idx="20">
                        <c:v>3</c:v>
                      </c:pt>
                      <c:pt idx="21">
                        <c:v>2</c:v>
                      </c:pt>
                      <c:pt idx="22">
                        <c:v>2</c:v>
                      </c:pt>
                      <c:pt idx="23">
                        <c:v>2</c:v>
                      </c:pt>
                    </c:numCache>
                  </c:numRef>
                </c:val>
                <c:extLst xmlns:c15="http://schemas.microsoft.com/office/drawing/2012/chart">
                  <c:ext xmlns:c16="http://schemas.microsoft.com/office/drawing/2014/chart" uri="{C3380CC4-5D6E-409C-BE32-E72D297353CC}">
                    <c16:uniqueId val="{00000009-532D-46C4-AD82-848CC87841E5}"/>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Inputs!$N$20</c15:sqref>
                        </c15:formulaRef>
                      </c:ext>
                    </c:extLst>
                    <c:strCache>
                      <c:ptCount val="1"/>
                      <c:pt idx="0">
                        <c:v>RDS Hosts Needed (NV6)</c:v>
                      </c:pt>
                    </c:strCache>
                  </c:strRef>
                </c:tx>
                <c:spPr>
                  <a:solidFill>
                    <a:schemeClr val="accent1">
                      <a:lumMod val="80000"/>
                      <a:lumOff val="20000"/>
                    </a:schemeClr>
                  </a:solidFill>
                  <a:ln w="25400">
                    <a:noFill/>
                  </a:ln>
                  <a:effectLst/>
                </c:spP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Inputs!$N$21:$N$44</c15:sqref>
                        </c15:formulaRef>
                      </c:ext>
                    </c:extLst>
                    <c:numCache>
                      <c:formatCode>General</c:formatCode>
                      <c:ptCount val="24"/>
                      <c:pt idx="0">
                        <c:v>1</c:v>
                      </c:pt>
                      <c:pt idx="1">
                        <c:v>1</c:v>
                      </c:pt>
                      <c:pt idx="2">
                        <c:v>0</c:v>
                      </c:pt>
                      <c:pt idx="3">
                        <c:v>0</c:v>
                      </c:pt>
                      <c:pt idx="4">
                        <c:v>0</c:v>
                      </c:pt>
                      <c:pt idx="5">
                        <c:v>0</c:v>
                      </c:pt>
                      <c:pt idx="6">
                        <c:v>1</c:v>
                      </c:pt>
                      <c:pt idx="7">
                        <c:v>1</c:v>
                      </c:pt>
                      <c:pt idx="8">
                        <c:v>2</c:v>
                      </c:pt>
                      <c:pt idx="9">
                        <c:v>3</c:v>
                      </c:pt>
                      <c:pt idx="10">
                        <c:v>4</c:v>
                      </c:pt>
                      <c:pt idx="11">
                        <c:v>5</c:v>
                      </c:pt>
                      <c:pt idx="12">
                        <c:v>4</c:v>
                      </c:pt>
                      <c:pt idx="13">
                        <c:v>4</c:v>
                      </c:pt>
                      <c:pt idx="14">
                        <c:v>4</c:v>
                      </c:pt>
                      <c:pt idx="15">
                        <c:v>4</c:v>
                      </c:pt>
                      <c:pt idx="16">
                        <c:v>4</c:v>
                      </c:pt>
                      <c:pt idx="17">
                        <c:v>4</c:v>
                      </c:pt>
                      <c:pt idx="18">
                        <c:v>3</c:v>
                      </c:pt>
                      <c:pt idx="19">
                        <c:v>2</c:v>
                      </c:pt>
                      <c:pt idx="20">
                        <c:v>2</c:v>
                      </c:pt>
                      <c:pt idx="21">
                        <c:v>2</c:v>
                      </c:pt>
                      <c:pt idx="22">
                        <c:v>1</c:v>
                      </c:pt>
                      <c:pt idx="23">
                        <c:v>1</c:v>
                      </c:pt>
                    </c:numCache>
                  </c:numRef>
                </c:val>
                <c:extLst xmlns:c15="http://schemas.microsoft.com/office/drawing/2012/chart">
                  <c:ext xmlns:c16="http://schemas.microsoft.com/office/drawing/2014/chart" uri="{C3380CC4-5D6E-409C-BE32-E72D297353CC}">
                    <c16:uniqueId val="{0000000A-532D-46C4-AD82-848CC87841E5}"/>
                  </c:ext>
                </c:extLst>
              </c15:ser>
            </c15:filteredAreaSeries>
          </c:ext>
        </c:extLst>
      </c:areaChart>
      <c:catAx>
        <c:axId val="1213313440"/>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912608"/>
        <c:crosses val="autoZero"/>
        <c:auto val="1"/>
        <c:lblAlgn val="ctr"/>
        <c:lblOffset val="100"/>
        <c:noMultiLvlLbl val="0"/>
      </c:catAx>
      <c:valAx>
        <c:axId val="1328912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213313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GPU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barChart>
        <c:barDir val="col"/>
        <c:grouping val="clustered"/>
        <c:varyColors val="0"/>
        <c:ser>
          <c:idx val="5"/>
          <c:order val="5"/>
          <c:tx>
            <c:strRef>
              <c:f>Inputs!$L$20</c:f>
              <c:strCache>
                <c:ptCount val="1"/>
                <c:pt idx="0">
                  <c:v>GPUs</c:v>
                </c:pt>
              </c:strCache>
            </c:strRef>
          </c:tx>
          <c:spPr>
            <a:solidFill>
              <a:schemeClr val="accent6"/>
            </a:solidFill>
            <a:ln>
              <a:noFill/>
            </a:ln>
            <a:effectLst/>
          </c:spPr>
          <c:invertIfNegative val="0"/>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Inputs!$L$21:$L$44</c:f>
              <c:numCache>
                <c:formatCode>0.0</c:formatCode>
                <c:ptCount val="24"/>
                <c:pt idx="0">
                  <c:v>0.5</c:v>
                </c:pt>
                <c:pt idx="1">
                  <c:v>0.41666666666666674</c:v>
                </c:pt>
                <c:pt idx="2">
                  <c:v>0</c:v>
                </c:pt>
                <c:pt idx="3">
                  <c:v>0</c:v>
                </c:pt>
                <c:pt idx="4">
                  <c:v>0</c:v>
                </c:pt>
                <c:pt idx="5">
                  <c:v>0</c:v>
                </c:pt>
                <c:pt idx="6">
                  <c:v>0.2</c:v>
                </c:pt>
                <c:pt idx="7">
                  <c:v>0.48333333333333334</c:v>
                </c:pt>
                <c:pt idx="8">
                  <c:v>1.4166666666666667</c:v>
                </c:pt>
                <c:pt idx="9">
                  <c:v>2.2333333333333338</c:v>
                </c:pt>
                <c:pt idx="10">
                  <c:v>3.1499999999999995</c:v>
                </c:pt>
                <c:pt idx="11">
                  <c:v>3.5333333333333337</c:v>
                </c:pt>
                <c:pt idx="12">
                  <c:v>3.2833333333333332</c:v>
                </c:pt>
                <c:pt idx="13">
                  <c:v>3.0500000000000003</c:v>
                </c:pt>
                <c:pt idx="14">
                  <c:v>2.8666666666666667</c:v>
                </c:pt>
                <c:pt idx="15">
                  <c:v>3.2</c:v>
                </c:pt>
                <c:pt idx="16">
                  <c:v>2.7666666666666671</c:v>
                </c:pt>
                <c:pt idx="17">
                  <c:v>2.9333333333333336</c:v>
                </c:pt>
                <c:pt idx="18">
                  <c:v>2.4000000000000004</c:v>
                </c:pt>
                <c:pt idx="19">
                  <c:v>1.6166666666666665</c:v>
                </c:pt>
                <c:pt idx="20">
                  <c:v>1.2000000000000002</c:v>
                </c:pt>
                <c:pt idx="21">
                  <c:v>0.98333333333333339</c:v>
                </c:pt>
                <c:pt idx="22">
                  <c:v>0.76666666666666661</c:v>
                </c:pt>
                <c:pt idx="23">
                  <c:v>0.56666666666666665</c:v>
                </c:pt>
              </c:numCache>
            </c:numRef>
          </c:val>
          <c:extLst>
            <c:ext xmlns:c16="http://schemas.microsoft.com/office/drawing/2014/chart" uri="{C3380CC4-5D6E-409C-BE32-E72D297353CC}">
              <c16:uniqueId val="{00000005-5523-4850-8BA0-A99A72829F71}"/>
            </c:ext>
          </c:extLst>
        </c:ser>
        <c:dLbls>
          <c:showLegendKey val="0"/>
          <c:showVal val="0"/>
          <c:showCatName val="0"/>
          <c:showSerName val="0"/>
          <c:showPercent val="0"/>
          <c:showBubbleSize val="0"/>
        </c:dLbls>
        <c:gapWidth val="219"/>
        <c:overlap val="-27"/>
        <c:axId val="1330992496"/>
        <c:axId val="1324940368"/>
        <c:extLst>
          <c:ext xmlns:c15="http://schemas.microsoft.com/office/drawing/2012/chart" uri="{02D57815-91ED-43cb-92C2-25804820EDAC}">
            <c15:filteredBarSeries>
              <c15:ser>
                <c:idx val="0"/>
                <c:order val="0"/>
                <c:tx>
                  <c:strRef>
                    <c:extLst>
                      <c:ext uri="{02D57815-91ED-43cb-92C2-25804820EDAC}">
                        <c15:formulaRef>
                          <c15:sqref>Inputs!$B$20</c15:sqref>
                        </c15:formulaRef>
                      </c:ext>
                    </c:extLst>
                    <c:strCache>
                      <c:ptCount val="1"/>
                      <c:pt idx="0">
                        <c:v>% of Light users</c:v>
                      </c:pt>
                    </c:strCache>
                  </c:strRef>
                </c:tx>
                <c:spPr>
                  <a:solidFill>
                    <a:schemeClr val="accent1"/>
                  </a:solidFill>
                  <a:ln>
                    <a:noFill/>
                  </a:ln>
                  <a:effectLst/>
                </c:spPr>
                <c:invertIfNegative val="0"/>
                <c:cat>
                  <c:numRef>
                    <c:extLst>
                      <c:ex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Inputs!$B$21:$B$44</c15:sqref>
                        </c15:formulaRef>
                      </c:ext>
                    </c:extLst>
                    <c:numCache>
                      <c:formatCode>0%</c:formatCode>
                      <c:ptCount val="24"/>
                      <c:pt idx="0">
                        <c:v>0.14705882352941177</c:v>
                      </c:pt>
                      <c:pt idx="1">
                        <c:v>0.12254901960784313</c:v>
                      </c:pt>
                      <c:pt idx="2">
                        <c:v>9.8039215686274508E-2</c:v>
                      </c:pt>
                      <c:pt idx="3">
                        <c:v>5.3921568627450983E-2</c:v>
                      </c:pt>
                      <c:pt idx="4">
                        <c:v>1.9607843137254902E-2</c:v>
                      </c:pt>
                      <c:pt idx="5">
                        <c:v>9.8039215686274508E-3</c:v>
                      </c:pt>
                      <c:pt idx="6">
                        <c:v>5.8823529411764705E-2</c:v>
                      </c:pt>
                      <c:pt idx="7">
                        <c:v>0.14215686274509803</c:v>
                      </c:pt>
                      <c:pt idx="8">
                        <c:v>0.41666666666666669</c:v>
                      </c:pt>
                      <c:pt idx="9">
                        <c:v>0.65686274509803921</c:v>
                      </c:pt>
                      <c:pt idx="10">
                        <c:v>0.92647058823529416</c:v>
                      </c:pt>
                      <c:pt idx="11">
                        <c:v>1.0392156862745099</c:v>
                      </c:pt>
                      <c:pt idx="12">
                        <c:v>0.96568627450980393</c:v>
                      </c:pt>
                      <c:pt idx="13">
                        <c:v>0.8970588235294118</c:v>
                      </c:pt>
                      <c:pt idx="14">
                        <c:v>0.84313725490196079</c:v>
                      </c:pt>
                      <c:pt idx="15">
                        <c:v>0.94117647058823528</c:v>
                      </c:pt>
                      <c:pt idx="16">
                        <c:v>0.81372549019607843</c:v>
                      </c:pt>
                      <c:pt idx="17">
                        <c:v>0.86274509803921573</c:v>
                      </c:pt>
                      <c:pt idx="18">
                        <c:v>0.70588235294117652</c:v>
                      </c:pt>
                      <c:pt idx="19">
                        <c:v>0.47549019607843135</c:v>
                      </c:pt>
                      <c:pt idx="20">
                        <c:v>0.35294117647058826</c:v>
                      </c:pt>
                      <c:pt idx="21">
                        <c:v>0.28921568627450983</c:v>
                      </c:pt>
                      <c:pt idx="22">
                        <c:v>0.22549019607843138</c:v>
                      </c:pt>
                      <c:pt idx="23">
                        <c:v>0.16666666666666666</c:v>
                      </c:pt>
                    </c:numCache>
                  </c:numRef>
                </c:val>
                <c:extLst>
                  <c:ext xmlns:c16="http://schemas.microsoft.com/office/drawing/2014/chart" uri="{C3380CC4-5D6E-409C-BE32-E72D297353CC}">
                    <c16:uniqueId val="{00000000-5523-4850-8BA0-A99A72829F7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Inputs!$D$20</c15:sqref>
                        </c15:formulaRef>
                      </c:ext>
                    </c:extLst>
                    <c:strCache>
                      <c:ptCount val="1"/>
                      <c:pt idx="0">
                        <c:v>% of Advanced users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Inputs!$D$21:$D$44</c15:sqref>
                        </c15:formulaRef>
                      </c:ext>
                    </c:extLst>
                    <c:numCache>
                      <c:formatCode>0%</c:formatCode>
                      <c:ptCount val="24"/>
                      <c:pt idx="0">
                        <c:v>0.16666666666666666</c:v>
                      </c:pt>
                      <c:pt idx="1">
                        <c:v>0.1388888888888889</c:v>
                      </c:pt>
                      <c:pt idx="2">
                        <c:v>0</c:v>
                      </c:pt>
                      <c:pt idx="3">
                        <c:v>0</c:v>
                      </c:pt>
                      <c:pt idx="4">
                        <c:v>0</c:v>
                      </c:pt>
                      <c:pt idx="5">
                        <c:v>0</c:v>
                      </c:pt>
                      <c:pt idx="6">
                        <c:v>6.6666666666666666E-2</c:v>
                      </c:pt>
                      <c:pt idx="7">
                        <c:v>0.16111111111111109</c:v>
                      </c:pt>
                      <c:pt idx="8">
                        <c:v>0.47222222222222221</c:v>
                      </c:pt>
                      <c:pt idx="9">
                        <c:v>0.74444444444444446</c:v>
                      </c:pt>
                      <c:pt idx="10">
                        <c:v>1.0499999999999998</c:v>
                      </c:pt>
                      <c:pt idx="11">
                        <c:v>1.1777777777777778</c:v>
                      </c:pt>
                      <c:pt idx="12">
                        <c:v>1.0944444444444443</c:v>
                      </c:pt>
                      <c:pt idx="13">
                        <c:v>1.0166666666666666</c:v>
                      </c:pt>
                      <c:pt idx="14">
                        <c:v>0.95555555555555549</c:v>
                      </c:pt>
                      <c:pt idx="15">
                        <c:v>1.0666666666666667</c:v>
                      </c:pt>
                      <c:pt idx="16">
                        <c:v>0.92222222222222228</c:v>
                      </c:pt>
                      <c:pt idx="17">
                        <c:v>0.97777777777777786</c:v>
                      </c:pt>
                      <c:pt idx="18">
                        <c:v>0.8</c:v>
                      </c:pt>
                      <c:pt idx="19">
                        <c:v>0.53888888888888886</c:v>
                      </c:pt>
                      <c:pt idx="20">
                        <c:v>0.4</c:v>
                      </c:pt>
                      <c:pt idx="21">
                        <c:v>0.32777777777777778</c:v>
                      </c:pt>
                      <c:pt idx="22">
                        <c:v>0.25555555555555554</c:v>
                      </c:pt>
                      <c:pt idx="23">
                        <c:v>0.18888888888888888</c:v>
                      </c:pt>
                    </c:numCache>
                  </c:numRef>
                </c:val>
                <c:extLst xmlns:c15="http://schemas.microsoft.com/office/drawing/2012/chart">
                  <c:ext xmlns:c16="http://schemas.microsoft.com/office/drawing/2014/chart" uri="{C3380CC4-5D6E-409C-BE32-E72D297353CC}">
                    <c16:uniqueId val="{00000001-5523-4850-8BA0-A99A72829F7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Inputs!$E$20</c15:sqref>
                        </c15:formulaRef>
                      </c:ext>
                    </c:extLst>
                    <c:strCache>
                      <c:ptCount val="1"/>
                      <c:pt idx="0">
                        <c:v>Light users</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Inputs!$E$21:$E$44</c15:sqref>
                        </c15:formulaRef>
                      </c:ext>
                    </c:extLst>
                    <c:numCache>
                      <c:formatCode>0</c:formatCode>
                      <c:ptCount val="24"/>
                      <c:pt idx="0">
                        <c:v>17.647058823529413</c:v>
                      </c:pt>
                      <c:pt idx="1">
                        <c:v>14.705882352941176</c:v>
                      </c:pt>
                      <c:pt idx="2">
                        <c:v>11.76470588235294</c:v>
                      </c:pt>
                      <c:pt idx="3">
                        <c:v>6.4705882352941178</c:v>
                      </c:pt>
                      <c:pt idx="4">
                        <c:v>2.3529411764705883</c:v>
                      </c:pt>
                      <c:pt idx="5">
                        <c:v>1.1764705882352942</c:v>
                      </c:pt>
                      <c:pt idx="6">
                        <c:v>7.0588235294117645</c:v>
                      </c:pt>
                      <c:pt idx="7">
                        <c:v>17.058823529411764</c:v>
                      </c:pt>
                      <c:pt idx="8">
                        <c:v>50</c:v>
                      </c:pt>
                      <c:pt idx="9">
                        <c:v>78.82352941176471</c:v>
                      </c:pt>
                      <c:pt idx="10">
                        <c:v>111.1764705882353</c:v>
                      </c:pt>
                      <c:pt idx="11">
                        <c:v>124.70588235294119</c:v>
                      </c:pt>
                      <c:pt idx="12">
                        <c:v>115.88235294117648</c:v>
                      </c:pt>
                      <c:pt idx="13">
                        <c:v>107.64705882352942</c:v>
                      </c:pt>
                      <c:pt idx="14">
                        <c:v>101.17647058823529</c:v>
                      </c:pt>
                      <c:pt idx="15">
                        <c:v>112.94117647058823</c:v>
                      </c:pt>
                      <c:pt idx="16">
                        <c:v>97.647058823529406</c:v>
                      </c:pt>
                      <c:pt idx="17">
                        <c:v>103.52941176470588</c:v>
                      </c:pt>
                      <c:pt idx="18">
                        <c:v>84.705882352941188</c:v>
                      </c:pt>
                      <c:pt idx="19">
                        <c:v>57.058823529411761</c:v>
                      </c:pt>
                      <c:pt idx="20">
                        <c:v>42.352941176470594</c:v>
                      </c:pt>
                      <c:pt idx="21">
                        <c:v>34.705882352941181</c:v>
                      </c:pt>
                      <c:pt idx="22">
                        <c:v>27.058823529411764</c:v>
                      </c:pt>
                      <c:pt idx="23">
                        <c:v>20</c:v>
                      </c:pt>
                    </c:numCache>
                  </c:numRef>
                </c:val>
                <c:extLst xmlns:c15="http://schemas.microsoft.com/office/drawing/2012/chart">
                  <c:ext xmlns:c16="http://schemas.microsoft.com/office/drawing/2014/chart" uri="{C3380CC4-5D6E-409C-BE32-E72D297353CC}">
                    <c16:uniqueId val="{00000002-5523-4850-8BA0-A99A72829F7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Inputs!$G$20</c15:sqref>
                        </c15:formulaRef>
                      </c:ext>
                    </c:extLst>
                    <c:strCache>
                      <c:ptCount val="1"/>
                      <c:pt idx="0">
                        <c:v>Advanced users</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Inputs!$G$21:$G$44</c15:sqref>
                        </c15:formulaRef>
                      </c:ext>
                    </c:extLst>
                    <c:numCache>
                      <c:formatCode>0</c:formatCode>
                      <c:ptCount val="24"/>
                      <c:pt idx="0">
                        <c:v>5</c:v>
                      </c:pt>
                      <c:pt idx="1">
                        <c:v>4.166666666666667</c:v>
                      </c:pt>
                      <c:pt idx="2">
                        <c:v>0</c:v>
                      </c:pt>
                      <c:pt idx="3">
                        <c:v>0</c:v>
                      </c:pt>
                      <c:pt idx="4">
                        <c:v>0</c:v>
                      </c:pt>
                      <c:pt idx="5">
                        <c:v>0</c:v>
                      </c:pt>
                      <c:pt idx="6">
                        <c:v>2</c:v>
                      </c:pt>
                      <c:pt idx="7">
                        <c:v>4.833333333333333</c:v>
                      </c:pt>
                      <c:pt idx="8">
                        <c:v>14.166666666666666</c:v>
                      </c:pt>
                      <c:pt idx="9">
                        <c:v>22.333333333333336</c:v>
                      </c:pt>
                      <c:pt idx="10">
                        <c:v>31.499999999999993</c:v>
                      </c:pt>
                      <c:pt idx="11">
                        <c:v>35.333333333333336</c:v>
                      </c:pt>
                      <c:pt idx="12">
                        <c:v>32.833333333333329</c:v>
                      </c:pt>
                      <c:pt idx="13">
                        <c:v>30.5</c:v>
                      </c:pt>
                      <c:pt idx="14">
                        <c:v>28.666666666666664</c:v>
                      </c:pt>
                      <c:pt idx="15">
                        <c:v>32</c:v>
                      </c:pt>
                      <c:pt idx="16">
                        <c:v>27.666666666666668</c:v>
                      </c:pt>
                      <c:pt idx="17">
                        <c:v>29.333333333333336</c:v>
                      </c:pt>
                      <c:pt idx="18">
                        <c:v>24</c:v>
                      </c:pt>
                      <c:pt idx="19">
                        <c:v>16.166666666666664</c:v>
                      </c:pt>
                      <c:pt idx="20">
                        <c:v>12</c:v>
                      </c:pt>
                      <c:pt idx="21">
                        <c:v>9.8333333333333339</c:v>
                      </c:pt>
                      <c:pt idx="22">
                        <c:v>7.6666666666666661</c:v>
                      </c:pt>
                      <c:pt idx="23">
                        <c:v>5.6666666666666661</c:v>
                      </c:pt>
                    </c:numCache>
                  </c:numRef>
                </c:val>
                <c:extLst xmlns:c15="http://schemas.microsoft.com/office/drawing/2012/chart">
                  <c:ext xmlns:c16="http://schemas.microsoft.com/office/drawing/2014/chart" uri="{C3380CC4-5D6E-409C-BE32-E72D297353CC}">
                    <c16:uniqueId val="{00000003-5523-4850-8BA0-A99A72829F7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Inputs!$H$20</c15:sqref>
                        </c15:formulaRef>
                      </c:ext>
                    </c:extLst>
                    <c:strCache>
                      <c:ptCount val="1"/>
                      <c:pt idx="0">
                        <c:v>RAM (no GPU bounded)</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Inputs!$H$21:$H$44</c15:sqref>
                        </c15:formulaRef>
                      </c:ext>
                    </c:extLst>
                    <c:numCache>
                      <c:formatCode>0</c:formatCode>
                      <c:ptCount val="24"/>
                      <c:pt idx="0">
                        <c:v>25</c:v>
                      </c:pt>
                      <c:pt idx="1">
                        <c:v>20.833333333333332</c:v>
                      </c:pt>
                      <c:pt idx="2">
                        <c:v>16.666666666666664</c:v>
                      </c:pt>
                      <c:pt idx="3">
                        <c:v>9.1666666666666679</c:v>
                      </c:pt>
                      <c:pt idx="4">
                        <c:v>3.3333333333333335</c:v>
                      </c:pt>
                      <c:pt idx="5">
                        <c:v>1.6666666666666667</c:v>
                      </c:pt>
                      <c:pt idx="6">
                        <c:v>10</c:v>
                      </c:pt>
                      <c:pt idx="7">
                        <c:v>24.166666666666664</c:v>
                      </c:pt>
                      <c:pt idx="8">
                        <c:v>70.833333333333343</c:v>
                      </c:pt>
                      <c:pt idx="9">
                        <c:v>111.66666666666667</c:v>
                      </c:pt>
                      <c:pt idx="10">
                        <c:v>157.5</c:v>
                      </c:pt>
                      <c:pt idx="11">
                        <c:v>176.66666666666669</c:v>
                      </c:pt>
                      <c:pt idx="12">
                        <c:v>164.16666666666669</c:v>
                      </c:pt>
                      <c:pt idx="13">
                        <c:v>152.5</c:v>
                      </c:pt>
                      <c:pt idx="14">
                        <c:v>143.33333333333331</c:v>
                      </c:pt>
                      <c:pt idx="15">
                        <c:v>160</c:v>
                      </c:pt>
                      <c:pt idx="16">
                        <c:v>138.33333333333331</c:v>
                      </c:pt>
                      <c:pt idx="17">
                        <c:v>146.66666666666669</c:v>
                      </c:pt>
                      <c:pt idx="18">
                        <c:v>120.00000000000001</c:v>
                      </c:pt>
                      <c:pt idx="19">
                        <c:v>80.833333333333329</c:v>
                      </c:pt>
                      <c:pt idx="20">
                        <c:v>60.000000000000007</c:v>
                      </c:pt>
                      <c:pt idx="21">
                        <c:v>49.166666666666671</c:v>
                      </c:pt>
                      <c:pt idx="22">
                        <c:v>38.333333333333336</c:v>
                      </c:pt>
                      <c:pt idx="23">
                        <c:v>28.333333333333332</c:v>
                      </c:pt>
                    </c:numCache>
                  </c:numRef>
                </c:val>
                <c:extLst xmlns:c15="http://schemas.microsoft.com/office/drawing/2012/chart">
                  <c:ext xmlns:c16="http://schemas.microsoft.com/office/drawing/2014/chart" uri="{C3380CC4-5D6E-409C-BE32-E72D297353CC}">
                    <c16:uniqueId val="{00000004-5523-4850-8BA0-A99A72829F71}"/>
                  </c:ext>
                </c:extLst>
              </c15:ser>
            </c15:filteredBarSeries>
          </c:ext>
        </c:extLst>
      </c:barChart>
      <c:lineChart>
        <c:grouping val="standard"/>
        <c:varyColors val="0"/>
        <c:ser>
          <c:idx val="6"/>
          <c:order val="6"/>
          <c:tx>
            <c:strRef>
              <c:f>Inputs!$N$20</c:f>
              <c:strCache>
                <c:ptCount val="1"/>
                <c:pt idx="0">
                  <c:v>RDS Hosts Needed (NV6)</c:v>
                </c:pt>
              </c:strCache>
            </c:strRef>
          </c:tx>
          <c:spPr>
            <a:ln w="28575" cap="rnd">
              <a:solidFill>
                <a:schemeClr val="accent1">
                  <a:lumMod val="60000"/>
                </a:schemeClr>
              </a:solidFill>
              <a:round/>
            </a:ln>
            <a:effectLst/>
          </c:spPr>
          <c:marker>
            <c:symbol val="none"/>
          </c:marker>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Inputs!$N$21:$N$44</c:f>
              <c:numCache>
                <c:formatCode>General</c:formatCode>
                <c:ptCount val="24"/>
                <c:pt idx="0">
                  <c:v>1</c:v>
                </c:pt>
                <c:pt idx="1">
                  <c:v>1</c:v>
                </c:pt>
                <c:pt idx="2">
                  <c:v>0</c:v>
                </c:pt>
                <c:pt idx="3">
                  <c:v>0</c:v>
                </c:pt>
                <c:pt idx="4">
                  <c:v>0</c:v>
                </c:pt>
                <c:pt idx="5">
                  <c:v>0</c:v>
                </c:pt>
                <c:pt idx="6">
                  <c:v>1</c:v>
                </c:pt>
                <c:pt idx="7">
                  <c:v>1</c:v>
                </c:pt>
                <c:pt idx="8">
                  <c:v>2</c:v>
                </c:pt>
                <c:pt idx="9">
                  <c:v>3</c:v>
                </c:pt>
                <c:pt idx="10">
                  <c:v>4</c:v>
                </c:pt>
                <c:pt idx="11">
                  <c:v>5</c:v>
                </c:pt>
                <c:pt idx="12">
                  <c:v>4</c:v>
                </c:pt>
                <c:pt idx="13">
                  <c:v>4</c:v>
                </c:pt>
                <c:pt idx="14">
                  <c:v>4</c:v>
                </c:pt>
                <c:pt idx="15">
                  <c:v>4</c:v>
                </c:pt>
                <c:pt idx="16">
                  <c:v>4</c:v>
                </c:pt>
                <c:pt idx="17">
                  <c:v>4</c:v>
                </c:pt>
                <c:pt idx="18">
                  <c:v>3</c:v>
                </c:pt>
                <c:pt idx="19">
                  <c:v>2</c:v>
                </c:pt>
                <c:pt idx="20">
                  <c:v>2</c:v>
                </c:pt>
                <c:pt idx="21">
                  <c:v>2</c:v>
                </c:pt>
                <c:pt idx="22">
                  <c:v>1</c:v>
                </c:pt>
                <c:pt idx="23">
                  <c:v>1</c:v>
                </c:pt>
              </c:numCache>
            </c:numRef>
          </c:val>
          <c:smooth val="0"/>
          <c:extLst>
            <c:ext xmlns:c16="http://schemas.microsoft.com/office/drawing/2014/chart" uri="{C3380CC4-5D6E-409C-BE32-E72D297353CC}">
              <c16:uniqueId val="{00000006-5523-4850-8BA0-A99A72829F71}"/>
            </c:ext>
          </c:extLst>
        </c:ser>
        <c:dLbls>
          <c:showLegendKey val="0"/>
          <c:showVal val="0"/>
          <c:showCatName val="0"/>
          <c:showSerName val="0"/>
          <c:showPercent val="0"/>
          <c:showBubbleSize val="0"/>
        </c:dLbls>
        <c:marker val="1"/>
        <c:smooth val="0"/>
        <c:axId val="1328163152"/>
        <c:axId val="1287003488"/>
      </c:lineChart>
      <c:catAx>
        <c:axId val="1330992496"/>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4940368"/>
        <c:crosses val="autoZero"/>
        <c:auto val="1"/>
        <c:lblAlgn val="ctr"/>
        <c:lblOffset val="100"/>
        <c:noMultiLvlLbl val="0"/>
      </c:catAx>
      <c:valAx>
        <c:axId val="13249403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30992496"/>
        <c:crosses val="autoZero"/>
        <c:crossBetween val="between"/>
      </c:valAx>
      <c:valAx>
        <c:axId val="12870034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163152"/>
        <c:crosses val="max"/>
        <c:crossBetween val="between"/>
      </c:valAx>
      <c:catAx>
        <c:axId val="1328163152"/>
        <c:scaling>
          <c:orientation val="minMax"/>
        </c:scaling>
        <c:delete val="1"/>
        <c:axPos val="b"/>
        <c:numFmt formatCode="h:mm" sourceLinked="1"/>
        <c:majorTickMark val="none"/>
        <c:minorTickMark val="none"/>
        <c:tickLblPos val="nextTo"/>
        <c:crossAx val="128700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CPU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manualLayout>
          <c:layoutTarget val="inner"/>
          <c:xMode val="edge"/>
          <c:yMode val="edge"/>
          <c:x val="9.7817798851899992E-2"/>
          <c:y val="0.2232283641338654"/>
          <c:w val="0.82437283067409606"/>
          <c:h val="0.36760239185038257"/>
        </c:manualLayout>
      </c:layout>
      <c:barChart>
        <c:barDir val="col"/>
        <c:grouping val="clustered"/>
        <c:varyColors val="0"/>
        <c:ser>
          <c:idx val="3"/>
          <c:order val="3"/>
          <c:tx>
            <c:strRef>
              <c:f>Inputs!$E$20</c:f>
              <c:strCache>
                <c:ptCount val="1"/>
                <c:pt idx="0">
                  <c:v>Light users</c:v>
                </c:pt>
              </c:strCache>
            </c:strRef>
          </c:tx>
          <c:spPr>
            <a:solidFill>
              <a:schemeClr val="accent4"/>
            </a:solidFill>
            <a:ln>
              <a:noFill/>
            </a:ln>
            <a:effectLst/>
          </c:spPr>
          <c:invertIfNegative val="0"/>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Inputs!$E$21:$E$44</c:f>
              <c:numCache>
                <c:formatCode>0</c:formatCode>
                <c:ptCount val="24"/>
                <c:pt idx="0">
                  <c:v>17.647058823529413</c:v>
                </c:pt>
                <c:pt idx="1">
                  <c:v>14.705882352941176</c:v>
                </c:pt>
                <c:pt idx="2">
                  <c:v>11.76470588235294</c:v>
                </c:pt>
                <c:pt idx="3">
                  <c:v>6.4705882352941178</c:v>
                </c:pt>
                <c:pt idx="4">
                  <c:v>2.3529411764705883</c:v>
                </c:pt>
                <c:pt idx="5">
                  <c:v>1.1764705882352942</c:v>
                </c:pt>
                <c:pt idx="6">
                  <c:v>7.0588235294117645</c:v>
                </c:pt>
                <c:pt idx="7">
                  <c:v>17.058823529411764</c:v>
                </c:pt>
                <c:pt idx="8">
                  <c:v>50</c:v>
                </c:pt>
                <c:pt idx="9">
                  <c:v>78.82352941176471</c:v>
                </c:pt>
                <c:pt idx="10">
                  <c:v>111.1764705882353</c:v>
                </c:pt>
                <c:pt idx="11">
                  <c:v>124.70588235294119</c:v>
                </c:pt>
                <c:pt idx="12">
                  <c:v>115.88235294117648</c:v>
                </c:pt>
                <c:pt idx="13">
                  <c:v>107.64705882352942</c:v>
                </c:pt>
                <c:pt idx="14">
                  <c:v>101.17647058823529</c:v>
                </c:pt>
                <c:pt idx="15">
                  <c:v>112.94117647058823</c:v>
                </c:pt>
                <c:pt idx="16">
                  <c:v>97.647058823529406</c:v>
                </c:pt>
                <c:pt idx="17">
                  <c:v>103.52941176470588</c:v>
                </c:pt>
                <c:pt idx="18">
                  <c:v>84.705882352941188</c:v>
                </c:pt>
                <c:pt idx="19">
                  <c:v>57.058823529411761</c:v>
                </c:pt>
                <c:pt idx="20">
                  <c:v>42.352941176470594</c:v>
                </c:pt>
                <c:pt idx="21">
                  <c:v>34.705882352941181</c:v>
                </c:pt>
                <c:pt idx="22">
                  <c:v>27.058823529411764</c:v>
                </c:pt>
                <c:pt idx="23">
                  <c:v>20</c:v>
                </c:pt>
              </c:numCache>
            </c:numRef>
          </c:val>
          <c:extLst xmlns:c15="http://schemas.microsoft.com/office/drawing/2012/chart">
            <c:ext xmlns:c16="http://schemas.microsoft.com/office/drawing/2014/chart" uri="{C3380CC4-5D6E-409C-BE32-E72D297353CC}">
              <c16:uniqueId val="{00000005-1FD1-47F7-ADE7-AB8C9BA63135}"/>
            </c:ext>
          </c:extLst>
        </c:ser>
        <c:ser>
          <c:idx val="4"/>
          <c:order val="4"/>
          <c:tx>
            <c:strRef>
              <c:f>Inputs!$F$20</c:f>
              <c:strCache>
                <c:ptCount val="1"/>
                <c:pt idx="0">
                  <c:v>Medium users</c:v>
                </c:pt>
              </c:strCache>
            </c:strRef>
          </c:tx>
          <c:spPr>
            <a:solidFill>
              <a:schemeClr val="accent5"/>
            </a:solidFill>
            <a:ln>
              <a:noFill/>
            </a:ln>
            <a:effectLst/>
          </c:spPr>
          <c:invertIfNegative val="0"/>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Inputs!$F$21:$F$44</c:f>
              <c:numCache>
                <c:formatCode>0</c:formatCode>
                <c:ptCount val="24"/>
                <c:pt idx="0">
                  <c:v>7.3529411764705888</c:v>
                </c:pt>
                <c:pt idx="1">
                  <c:v>6.1274509803921564</c:v>
                </c:pt>
                <c:pt idx="2">
                  <c:v>4.9019607843137258</c:v>
                </c:pt>
                <c:pt idx="3">
                  <c:v>2.6960784313725492</c:v>
                </c:pt>
                <c:pt idx="4">
                  <c:v>0.98039215686274506</c:v>
                </c:pt>
                <c:pt idx="5">
                  <c:v>0.49019607843137253</c:v>
                </c:pt>
                <c:pt idx="6">
                  <c:v>2.9411764705882351</c:v>
                </c:pt>
                <c:pt idx="7">
                  <c:v>7.1078431372549016</c:v>
                </c:pt>
                <c:pt idx="8">
                  <c:v>20.833333333333336</c:v>
                </c:pt>
                <c:pt idx="9">
                  <c:v>32.843137254901961</c:v>
                </c:pt>
                <c:pt idx="10">
                  <c:v>46.32352941176471</c:v>
                </c:pt>
                <c:pt idx="11">
                  <c:v>51.960784313725497</c:v>
                </c:pt>
                <c:pt idx="12">
                  <c:v>48.284313725490193</c:v>
                </c:pt>
                <c:pt idx="13">
                  <c:v>44.852941176470587</c:v>
                </c:pt>
                <c:pt idx="14">
                  <c:v>42.156862745098039</c:v>
                </c:pt>
                <c:pt idx="15">
                  <c:v>47.058823529411761</c:v>
                </c:pt>
                <c:pt idx="16">
                  <c:v>40.686274509803923</c:v>
                </c:pt>
                <c:pt idx="17">
                  <c:v>43.137254901960787</c:v>
                </c:pt>
                <c:pt idx="18">
                  <c:v>35.294117647058826</c:v>
                </c:pt>
                <c:pt idx="19">
                  <c:v>23.774509803921568</c:v>
                </c:pt>
                <c:pt idx="20">
                  <c:v>17.647058823529413</c:v>
                </c:pt>
                <c:pt idx="21">
                  <c:v>14.460784313725492</c:v>
                </c:pt>
                <c:pt idx="22">
                  <c:v>11.274509803921569</c:v>
                </c:pt>
                <c:pt idx="23">
                  <c:v>8.3333333333333321</c:v>
                </c:pt>
              </c:numCache>
            </c:numRef>
          </c:val>
          <c:extLst>
            <c:ext xmlns:c16="http://schemas.microsoft.com/office/drawing/2014/chart" uri="{C3380CC4-5D6E-409C-BE32-E72D297353CC}">
              <c16:uniqueId val="{00000006-1FD1-47F7-ADE7-AB8C9BA63135}"/>
            </c:ext>
          </c:extLst>
        </c:ser>
        <c:dLbls>
          <c:showLegendKey val="0"/>
          <c:showVal val="0"/>
          <c:showCatName val="0"/>
          <c:showSerName val="0"/>
          <c:showPercent val="0"/>
          <c:showBubbleSize val="0"/>
        </c:dLbls>
        <c:gapWidth val="219"/>
        <c:overlap val="-27"/>
        <c:axId val="1330992496"/>
        <c:axId val="1324940368"/>
        <c:extLst>
          <c:ext xmlns:c15="http://schemas.microsoft.com/office/drawing/2012/chart" uri="{02D57815-91ED-43cb-92C2-25804820EDAC}">
            <c15:filteredBarSeries>
              <c15:ser>
                <c:idx val="0"/>
                <c:order val="0"/>
                <c:tx>
                  <c:strRef>
                    <c:extLst>
                      <c:ext uri="{02D57815-91ED-43cb-92C2-25804820EDAC}">
                        <c15:formulaRef>
                          <c15:sqref>Inputs!$B$20</c15:sqref>
                        </c15:formulaRef>
                      </c:ext>
                    </c:extLst>
                    <c:strCache>
                      <c:ptCount val="1"/>
                      <c:pt idx="0">
                        <c:v>% of Light users</c:v>
                      </c:pt>
                    </c:strCache>
                  </c:strRef>
                </c:tx>
                <c:spPr>
                  <a:solidFill>
                    <a:schemeClr val="accent1"/>
                  </a:solidFill>
                  <a:ln>
                    <a:noFill/>
                  </a:ln>
                  <a:effectLst/>
                </c:spPr>
                <c:invertIfNegative val="0"/>
                <c:cat>
                  <c:numRef>
                    <c:extLst>
                      <c:ex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Inputs!$B$21:$B$44</c15:sqref>
                        </c15:formulaRef>
                      </c:ext>
                    </c:extLst>
                    <c:numCache>
                      <c:formatCode>0%</c:formatCode>
                      <c:ptCount val="24"/>
                      <c:pt idx="0">
                        <c:v>0.14705882352941177</c:v>
                      </c:pt>
                      <c:pt idx="1">
                        <c:v>0.12254901960784313</c:v>
                      </c:pt>
                      <c:pt idx="2">
                        <c:v>9.8039215686274508E-2</c:v>
                      </c:pt>
                      <c:pt idx="3">
                        <c:v>5.3921568627450983E-2</c:v>
                      </c:pt>
                      <c:pt idx="4">
                        <c:v>1.9607843137254902E-2</c:v>
                      </c:pt>
                      <c:pt idx="5">
                        <c:v>9.8039215686274508E-3</c:v>
                      </c:pt>
                      <c:pt idx="6">
                        <c:v>5.8823529411764705E-2</c:v>
                      </c:pt>
                      <c:pt idx="7">
                        <c:v>0.14215686274509803</c:v>
                      </c:pt>
                      <c:pt idx="8">
                        <c:v>0.41666666666666669</c:v>
                      </c:pt>
                      <c:pt idx="9">
                        <c:v>0.65686274509803921</c:v>
                      </c:pt>
                      <c:pt idx="10">
                        <c:v>0.92647058823529416</c:v>
                      </c:pt>
                      <c:pt idx="11">
                        <c:v>1.0392156862745099</c:v>
                      </c:pt>
                      <c:pt idx="12">
                        <c:v>0.96568627450980393</c:v>
                      </c:pt>
                      <c:pt idx="13">
                        <c:v>0.8970588235294118</c:v>
                      </c:pt>
                      <c:pt idx="14">
                        <c:v>0.84313725490196079</c:v>
                      </c:pt>
                      <c:pt idx="15">
                        <c:v>0.94117647058823528</c:v>
                      </c:pt>
                      <c:pt idx="16">
                        <c:v>0.81372549019607843</c:v>
                      </c:pt>
                      <c:pt idx="17">
                        <c:v>0.86274509803921573</c:v>
                      </c:pt>
                      <c:pt idx="18">
                        <c:v>0.70588235294117652</c:v>
                      </c:pt>
                      <c:pt idx="19">
                        <c:v>0.47549019607843135</c:v>
                      </c:pt>
                      <c:pt idx="20">
                        <c:v>0.35294117647058826</c:v>
                      </c:pt>
                      <c:pt idx="21">
                        <c:v>0.28921568627450983</c:v>
                      </c:pt>
                      <c:pt idx="22">
                        <c:v>0.22549019607843138</c:v>
                      </c:pt>
                      <c:pt idx="23">
                        <c:v>0.16666666666666666</c:v>
                      </c:pt>
                    </c:numCache>
                  </c:numRef>
                </c:val>
                <c:extLst>
                  <c:ext xmlns:c16="http://schemas.microsoft.com/office/drawing/2014/chart" uri="{C3380CC4-5D6E-409C-BE32-E72D297353CC}">
                    <c16:uniqueId val="{00000002-1FD1-47F7-ADE7-AB8C9BA6313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Inputs!$C$20</c15:sqref>
                        </c15:formulaRef>
                      </c:ext>
                    </c:extLst>
                    <c:strCache>
                      <c:ptCount val="1"/>
                      <c:pt idx="0">
                        <c:v>% of Medium users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Inputs!$C$21:$C$44</c15:sqref>
                        </c15:formulaRef>
                      </c:ext>
                    </c:extLst>
                    <c:numCache>
                      <c:formatCode>0%</c:formatCode>
                      <c:ptCount val="24"/>
                      <c:pt idx="0">
                        <c:v>0.14705882352941177</c:v>
                      </c:pt>
                      <c:pt idx="1">
                        <c:v>0.12254901960784313</c:v>
                      </c:pt>
                      <c:pt idx="2">
                        <c:v>9.8039215686274508E-2</c:v>
                      </c:pt>
                      <c:pt idx="3">
                        <c:v>5.3921568627450983E-2</c:v>
                      </c:pt>
                      <c:pt idx="4">
                        <c:v>1.9607843137254902E-2</c:v>
                      </c:pt>
                      <c:pt idx="5">
                        <c:v>9.8039215686274508E-3</c:v>
                      </c:pt>
                      <c:pt idx="6">
                        <c:v>5.8823529411764705E-2</c:v>
                      </c:pt>
                      <c:pt idx="7">
                        <c:v>0.14215686274509803</c:v>
                      </c:pt>
                      <c:pt idx="8">
                        <c:v>0.41666666666666669</c:v>
                      </c:pt>
                      <c:pt idx="9">
                        <c:v>0.65686274509803921</c:v>
                      </c:pt>
                      <c:pt idx="10">
                        <c:v>0.92647058823529416</c:v>
                      </c:pt>
                      <c:pt idx="11">
                        <c:v>1.0392156862745099</c:v>
                      </c:pt>
                      <c:pt idx="12">
                        <c:v>0.96568627450980393</c:v>
                      </c:pt>
                      <c:pt idx="13">
                        <c:v>0.8970588235294118</c:v>
                      </c:pt>
                      <c:pt idx="14">
                        <c:v>0.84313725490196079</c:v>
                      </c:pt>
                      <c:pt idx="15">
                        <c:v>0.94117647058823528</c:v>
                      </c:pt>
                      <c:pt idx="16">
                        <c:v>0.81372549019607843</c:v>
                      </c:pt>
                      <c:pt idx="17">
                        <c:v>0.86274509803921573</c:v>
                      </c:pt>
                      <c:pt idx="18">
                        <c:v>0.70588235294117652</c:v>
                      </c:pt>
                      <c:pt idx="19">
                        <c:v>0.47549019607843135</c:v>
                      </c:pt>
                      <c:pt idx="20">
                        <c:v>0.35294117647058826</c:v>
                      </c:pt>
                      <c:pt idx="21">
                        <c:v>0.28921568627450983</c:v>
                      </c:pt>
                      <c:pt idx="22">
                        <c:v>0.22549019607843138</c:v>
                      </c:pt>
                      <c:pt idx="23">
                        <c:v>0.16666666666666666</c:v>
                      </c:pt>
                    </c:numCache>
                  </c:numRef>
                </c:val>
                <c:extLst xmlns:c15="http://schemas.microsoft.com/office/drawing/2012/chart">
                  <c:ext xmlns:c16="http://schemas.microsoft.com/office/drawing/2014/chart" uri="{C3380CC4-5D6E-409C-BE32-E72D297353CC}">
                    <c16:uniqueId val="{00000003-1FD1-47F7-ADE7-AB8C9BA6313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Inputs!$D$20</c15:sqref>
                        </c15:formulaRef>
                      </c:ext>
                    </c:extLst>
                    <c:strCache>
                      <c:ptCount val="1"/>
                      <c:pt idx="0">
                        <c:v>% of Advanced users</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Inputs!$D$21:$D$44</c15:sqref>
                        </c15:formulaRef>
                      </c:ext>
                    </c:extLst>
                    <c:numCache>
                      <c:formatCode>0%</c:formatCode>
                      <c:ptCount val="24"/>
                      <c:pt idx="0">
                        <c:v>0.16666666666666666</c:v>
                      </c:pt>
                      <c:pt idx="1">
                        <c:v>0.1388888888888889</c:v>
                      </c:pt>
                      <c:pt idx="2">
                        <c:v>0</c:v>
                      </c:pt>
                      <c:pt idx="3">
                        <c:v>0</c:v>
                      </c:pt>
                      <c:pt idx="4">
                        <c:v>0</c:v>
                      </c:pt>
                      <c:pt idx="5">
                        <c:v>0</c:v>
                      </c:pt>
                      <c:pt idx="6">
                        <c:v>6.6666666666666666E-2</c:v>
                      </c:pt>
                      <c:pt idx="7">
                        <c:v>0.16111111111111109</c:v>
                      </c:pt>
                      <c:pt idx="8">
                        <c:v>0.47222222222222221</c:v>
                      </c:pt>
                      <c:pt idx="9">
                        <c:v>0.74444444444444446</c:v>
                      </c:pt>
                      <c:pt idx="10">
                        <c:v>1.0499999999999998</c:v>
                      </c:pt>
                      <c:pt idx="11">
                        <c:v>1.1777777777777778</c:v>
                      </c:pt>
                      <c:pt idx="12">
                        <c:v>1.0944444444444443</c:v>
                      </c:pt>
                      <c:pt idx="13">
                        <c:v>1.0166666666666666</c:v>
                      </c:pt>
                      <c:pt idx="14">
                        <c:v>0.95555555555555549</c:v>
                      </c:pt>
                      <c:pt idx="15">
                        <c:v>1.0666666666666667</c:v>
                      </c:pt>
                      <c:pt idx="16">
                        <c:v>0.92222222222222228</c:v>
                      </c:pt>
                      <c:pt idx="17">
                        <c:v>0.97777777777777786</c:v>
                      </c:pt>
                      <c:pt idx="18">
                        <c:v>0.8</c:v>
                      </c:pt>
                      <c:pt idx="19">
                        <c:v>0.53888888888888886</c:v>
                      </c:pt>
                      <c:pt idx="20">
                        <c:v>0.4</c:v>
                      </c:pt>
                      <c:pt idx="21">
                        <c:v>0.32777777777777778</c:v>
                      </c:pt>
                      <c:pt idx="22">
                        <c:v>0.25555555555555554</c:v>
                      </c:pt>
                      <c:pt idx="23">
                        <c:v>0.18888888888888888</c:v>
                      </c:pt>
                    </c:numCache>
                  </c:numRef>
                </c:val>
                <c:extLst xmlns:c15="http://schemas.microsoft.com/office/drawing/2012/chart">
                  <c:ext xmlns:c16="http://schemas.microsoft.com/office/drawing/2014/chart" uri="{C3380CC4-5D6E-409C-BE32-E72D297353CC}">
                    <c16:uniqueId val="{00000004-1FD1-47F7-ADE7-AB8C9BA6313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Inputs!$G$20</c15:sqref>
                        </c15:formulaRef>
                      </c:ext>
                    </c:extLst>
                    <c:strCache>
                      <c:ptCount val="1"/>
                      <c:pt idx="0">
                        <c:v>Advanced users</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Inputs!$G$21:$G$44</c15:sqref>
                        </c15:formulaRef>
                      </c:ext>
                    </c:extLst>
                    <c:numCache>
                      <c:formatCode>0</c:formatCode>
                      <c:ptCount val="24"/>
                      <c:pt idx="0">
                        <c:v>5</c:v>
                      </c:pt>
                      <c:pt idx="1">
                        <c:v>4.166666666666667</c:v>
                      </c:pt>
                      <c:pt idx="2">
                        <c:v>0</c:v>
                      </c:pt>
                      <c:pt idx="3">
                        <c:v>0</c:v>
                      </c:pt>
                      <c:pt idx="4">
                        <c:v>0</c:v>
                      </c:pt>
                      <c:pt idx="5">
                        <c:v>0</c:v>
                      </c:pt>
                      <c:pt idx="6">
                        <c:v>2</c:v>
                      </c:pt>
                      <c:pt idx="7">
                        <c:v>4.833333333333333</c:v>
                      </c:pt>
                      <c:pt idx="8">
                        <c:v>14.166666666666666</c:v>
                      </c:pt>
                      <c:pt idx="9">
                        <c:v>22.333333333333336</c:v>
                      </c:pt>
                      <c:pt idx="10">
                        <c:v>31.499999999999993</c:v>
                      </c:pt>
                      <c:pt idx="11">
                        <c:v>35.333333333333336</c:v>
                      </c:pt>
                      <c:pt idx="12">
                        <c:v>32.833333333333329</c:v>
                      </c:pt>
                      <c:pt idx="13">
                        <c:v>30.5</c:v>
                      </c:pt>
                      <c:pt idx="14">
                        <c:v>28.666666666666664</c:v>
                      </c:pt>
                      <c:pt idx="15">
                        <c:v>32</c:v>
                      </c:pt>
                      <c:pt idx="16">
                        <c:v>27.666666666666668</c:v>
                      </c:pt>
                      <c:pt idx="17">
                        <c:v>29.333333333333336</c:v>
                      </c:pt>
                      <c:pt idx="18">
                        <c:v>24</c:v>
                      </c:pt>
                      <c:pt idx="19">
                        <c:v>16.166666666666664</c:v>
                      </c:pt>
                      <c:pt idx="20">
                        <c:v>12</c:v>
                      </c:pt>
                      <c:pt idx="21">
                        <c:v>9.8333333333333339</c:v>
                      </c:pt>
                      <c:pt idx="22">
                        <c:v>7.6666666666666661</c:v>
                      </c:pt>
                      <c:pt idx="23">
                        <c:v>5.6666666666666661</c:v>
                      </c:pt>
                    </c:numCache>
                  </c:numRef>
                </c:val>
                <c:extLst xmlns:c15="http://schemas.microsoft.com/office/drawing/2012/chart">
                  <c:ext xmlns:c16="http://schemas.microsoft.com/office/drawing/2014/chart" uri="{C3380CC4-5D6E-409C-BE32-E72D297353CC}">
                    <c16:uniqueId val="{00000000-1FD1-47F7-ADE7-AB8C9BA63135}"/>
                  </c:ext>
                </c:extLst>
              </c15:ser>
            </c15:filteredBarSeries>
          </c:ext>
        </c:extLst>
      </c:barChart>
      <c:lineChart>
        <c:grouping val="standard"/>
        <c:varyColors val="0"/>
        <c:ser>
          <c:idx val="11"/>
          <c:order val="11"/>
          <c:tx>
            <c:strRef>
              <c:f>Inputs!$M$20</c:f>
              <c:strCache>
                <c:ptCount val="1"/>
                <c:pt idx="0">
                  <c:v>RDS Hosts Needed (D13v2)</c:v>
                </c:pt>
              </c:strCache>
            </c:strRef>
          </c:tx>
          <c:spPr>
            <a:ln w="28575" cap="rnd">
              <a:solidFill>
                <a:schemeClr val="accent6">
                  <a:lumMod val="60000"/>
                </a:schemeClr>
              </a:solidFill>
              <a:round/>
            </a:ln>
            <a:effectLst/>
          </c:spPr>
          <c:marker>
            <c:symbol val="none"/>
          </c:marker>
          <c:cat>
            <c:numRef>
              <c:f>Inputs!$A$21:$A$44</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Inputs!$M$21:$M$44</c:f>
              <c:numCache>
                <c:formatCode>0</c:formatCode>
                <c:ptCount val="24"/>
                <c:pt idx="0">
                  <c:v>1</c:v>
                </c:pt>
                <c:pt idx="1">
                  <c:v>1</c:v>
                </c:pt>
                <c:pt idx="2">
                  <c:v>1</c:v>
                </c:pt>
                <c:pt idx="3">
                  <c:v>1</c:v>
                </c:pt>
                <c:pt idx="4">
                  <c:v>1</c:v>
                </c:pt>
                <c:pt idx="5">
                  <c:v>1</c:v>
                </c:pt>
                <c:pt idx="6">
                  <c:v>1</c:v>
                </c:pt>
                <c:pt idx="7">
                  <c:v>1</c:v>
                </c:pt>
                <c:pt idx="8">
                  <c:v>3</c:v>
                </c:pt>
                <c:pt idx="9">
                  <c:v>5</c:v>
                </c:pt>
                <c:pt idx="10">
                  <c:v>6</c:v>
                </c:pt>
                <c:pt idx="11">
                  <c:v>7</c:v>
                </c:pt>
                <c:pt idx="12">
                  <c:v>6</c:v>
                </c:pt>
                <c:pt idx="13">
                  <c:v>6</c:v>
                </c:pt>
                <c:pt idx="14">
                  <c:v>6</c:v>
                </c:pt>
                <c:pt idx="15">
                  <c:v>6</c:v>
                </c:pt>
                <c:pt idx="16">
                  <c:v>5</c:v>
                </c:pt>
                <c:pt idx="17">
                  <c:v>6</c:v>
                </c:pt>
                <c:pt idx="18">
                  <c:v>5</c:v>
                </c:pt>
                <c:pt idx="19">
                  <c:v>3</c:v>
                </c:pt>
                <c:pt idx="20">
                  <c:v>3</c:v>
                </c:pt>
                <c:pt idx="21">
                  <c:v>2</c:v>
                </c:pt>
                <c:pt idx="22">
                  <c:v>2</c:v>
                </c:pt>
                <c:pt idx="23">
                  <c:v>2</c:v>
                </c:pt>
              </c:numCache>
            </c:numRef>
          </c:val>
          <c:smooth val="0"/>
          <c:extLst>
            <c:ext xmlns:c16="http://schemas.microsoft.com/office/drawing/2014/chart" uri="{C3380CC4-5D6E-409C-BE32-E72D297353CC}">
              <c16:uniqueId val="{00000004-944B-4961-AAF1-283B6620F409}"/>
            </c:ext>
          </c:extLst>
        </c:ser>
        <c:dLbls>
          <c:showLegendKey val="0"/>
          <c:showVal val="0"/>
          <c:showCatName val="0"/>
          <c:showSerName val="0"/>
          <c:showPercent val="0"/>
          <c:showBubbleSize val="0"/>
        </c:dLbls>
        <c:marker val="1"/>
        <c:smooth val="0"/>
        <c:axId val="1328163152"/>
        <c:axId val="1287003488"/>
        <c:extLst>
          <c:ext xmlns:c15="http://schemas.microsoft.com/office/drawing/2012/chart" uri="{02D57815-91ED-43cb-92C2-25804820EDAC}">
            <c15:filteredLineSeries>
              <c15:ser>
                <c:idx val="6"/>
                <c:order val="6"/>
                <c:tx>
                  <c:strRef>
                    <c:extLst>
                      <c:ext uri="{02D57815-91ED-43cb-92C2-25804820EDAC}">
                        <c15:formulaRef>
                          <c15:sqref>Inputs!$H$20</c15:sqref>
                        </c15:formulaRef>
                      </c:ext>
                    </c:extLst>
                    <c:strCache>
                      <c:ptCount val="1"/>
                      <c:pt idx="0">
                        <c:v>RAM (no GPU bounded)</c:v>
                      </c:pt>
                    </c:strCache>
                  </c:strRef>
                </c:tx>
                <c:spPr>
                  <a:ln w="28575" cap="rnd">
                    <a:solidFill>
                      <a:schemeClr val="accent1">
                        <a:lumMod val="60000"/>
                      </a:schemeClr>
                    </a:solidFill>
                    <a:round/>
                  </a:ln>
                  <a:effectLst/>
                </c:spPr>
                <c:marker>
                  <c:symbol val="none"/>
                </c:marker>
                <c:cat>
                  <c:numRef>
                    <c:extLst>
                      <c:ex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Inputs!$H$21:$H$44</c15:sqref>
                        </c15:formulaRef>
                      </c:ext>
                    </c:extLst>
                    <c:numCache>
                      <c:formatCode>0</c:formatCode>
                      <c:ptCount val="24"/>
                      <c:pt idx="0">
                        <c:v>25</c:v>
                      </c:pt>
                      <c:pt idx="1">
                        <c:v>20.833333333333332</c:v>
                      </c:pt>
                      <c:pt idx="2">
                        <c:v>16.666666666666664</c:v>
                      </c:pt>
                      <c:pt idx="3">
                        <c:v>9.1666666666666679</c:v>
                      </c:pt>
                      <c:pt idx="4">
                        <c:v>3.3333333333333335</c:v>
                      </c:pt>
                      <c:pt idx="5">
                        <c:v>1.6666666666666667</c:v>
                      </c:pt>
                      <c:pt idx="6">
                        <c:v>10</c:v>
                      </c:pt>
                      <c:pt idx="7">
                        <c:v>24.166666666666664</c:v>
                      </c:pt>
                      <c:pt idx="8">
                        <c:v>70.833333333333343</c:v>
                      </c:pt>
                      <c:pt idx="9">
                        <c:v>111.66666666666667</c:v>
                      </c:pt>
                      <c:pt idx="10">
                        <c:v>157.5</c:v>
                      </c:pt>
                      <c:pt idx="11">
                        <c:v>176.66666666666669</c:v>
                      </c:pt>
                      <c:pt idx="12">
                        <c:v>164.16666666666669</c:v>
                      </c:pt>
                      <c:pt idx="13">
                        <c:v>152.5</c:v>
                      </c:pt>
                      <c:pt idx="14">
                        <c:v>143.33333333333331</c:v>
                      </c:pt>
                      <c:pt idx="15">
                        <c:v>160</c:v>
                      </c:pt>
                      <c:pt idx="16">
                        <c:v>138.33333333333331</c:v>
                      </c:pt>
                      <c:pt idx="17">
                        <c:v>146.66666666666669</c:v>
                      </c:pt>
                      <c:pt idx="18">
                        <c:v>120.00000000000001</c:v>
                      </c:pt>
                      <c:pt idx="19">
                        <c:v>80.833333333333329</c:v>
                      </c:pt>
                      <c:pt idx="20">
                        <c:v>60.000000000000007</c:v>
                      </c:pt>
                      <c:pt idx="21">
                        <c:v>49.166666666666671</c:v>
                      </c:pt>
                      <c:pt idx="22">
                        <c:v>38.333333333333336</c:v>
                      </c:pt>
                      <c:pt idx="23">
                        <c:v>28.333333333333332</c:v>
                      </c:pt>
                    </c:numCache>
                  </c:numRef>
                </c:val>
                <c:smooth val="0"/>
                <c:extLst>
                  <c:ext xmlns:c16="http://schemas.microsoft.com/office/drawing/2014/chart" uri="{C3380CC4-5D6E-409C-BE32-E72D297353CC}">
                    <c16:uniqueId val="{00000001-1FD1-47F7-ADE7-AB8C9BA63135}"/>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Inputs!$I$20</c15:sqref>
                        </c15:formulaRef>
                      </c:ext>
                    </c:extLst>
                    <c:strCache>
                      <c:ptCount val="1"/>
                      <c:pt idx="0">
                        <c:v>RAM (GPU bounded)</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Inputs!$I$21:$I$44</c15:sqref>
                        </c15:formulaRef>
                      </c:ext>
                    </c:extLst>
                    <c:numCache>
                      <c:formatCode>0</c:formatCode>
                      <c:ptCount val="24"/>
                      <c:pt idx="0">
                        <c:v>5</c:v>
                      </c:pt>
                      <c:pt idx="1">
                        <c:v>4.166666666666667</c:v>
                      </c:pt>
                      <c:pt idx="2">
                        <c:v>0</c:v>
                      </c:pt>
                      <c:pt idx="3">
                        <c:v>0</c:v>
                      </c:pt>
                      <c:pt idx="4">
                        <c:v>0</c:v>
                      </c:pt>
                      <c:pt idx="5">
                        <c:v>0</c:v>
                      </c:pt>
                      <c:pt idx="6">
                        <c:v>2</c:v>
                      </c:pt>
                      <c:pt idx="7">
                        <c:v>4.833333333333333</c:v>
                      </c:pt>
                      <c:pt idx="8">
                        <c:v>14.166666666666666</c:v>
                      </c:pt>
                      <c:pt idx="9">
                        <c:v>22.333333333333336</c:v>
                      </c:pt>
                      <c:pt idx="10">
                        <c:v>31.499999999999993</c:v>
                      </c:pt>
                      <c:pt idx="11">
                        <c:v>35.333333333333336</c:v>
                      </c:pt>
                      <c:pt idx="12">
                        <c:v>32.833333333333329</c:v>
                      </c:pt>
                      <c:pt idx="13">
                        <c:v>30.5</c:v>
                      </c:pt>
                      <c:pt idx="14">
                        <c:v>28.666666666666664</c:v>
                      </c:pt>
                      <c:pt idx="15">
                        <c:v>32</c:v>
                      </c:pt>
                      <c:pt idx="16">
                        <c:v>27.666666666666668</c:v>
                      </c:pt>
                      <c:pt idx="17">
                        <c:v>29.333333333333336</c:v>
                      </c:pt>
                      <c:pt idx="18">
                        <c:v>24</c:v>
                      </c:pt>
                      <c:pt idx="19">
                        <c:v>16.166666666666664</c:v>
                      </c:pt>
                      <c:pt idx="20">
                        <c:v>12</c:v>
                      </c:pt>
                      <c:pt idx="21">
                        <c:v>9.8333333333333339</c:v>
                      </c:pt>
                      <c:pt idx="22">
                        <c:v>7.6666666666666661</c:v>
                      </c:pt>
                      <c:pt idx="23">
                        <c:v>5.6666666666666661</c:v>
                      </c:pt>
                    </c:numCache>
                  </c:numRef>
                </c:val>
                <c:smooth val="0"/>
                <c:extLst xmlns:c15="http://schemas.microsoft.com/office/drawing/2012/chart">
                  <c:ext xmlns:c16="http://schemas.microsoft.com/office/drawing/2014/chart" uri="{C3380CC4-5D6E-409C-BE32-E72D297353CC}">
                    <c16:uniqueId val="{00000000-944B-4961-AAF1-283B6620F40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Inputs!$J$20</c15:sqref>
                        </c15:formulaRef>
                      </c:ext>
                    </c:extLst>
                    <c:strCache>
                      <c:ptCount val="1"/>
                      <c:pt idx="0">
                        <c:v>CPUs (no GPU bounded)</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Inputs!$J$21:$J$44</c15:sqref>
                        </c15:formulaRef>
                      </c:ext>
                    </c:extLst>
                    <c:numCache>
                      <c:formatCode>0</c:formatCode>
                      <c:ptCount val="24"/>
                      <c:pt idx="0">
                        <c:v>7.2058823529411775</c:v>
                      </c:pt>
                      <c:pt idx="1">
                        <c:v>6.0049019607843137</c:v>
                      </c:pt>
                      <c:pt idx="2">
                        <c:v>4.8039215686274517</c:v>
                      </c:pt>
                      <c:pt idx="3">
                        <c:v>2.6421568627450984</c:v>
                      </c:pt>
                      <c:pt idx="4">
                        <c:v>0.96078431372549022</c:v>
                      </c:pt>
                      <c:pt idx="5">
                        <c:v>0.48039215686274511</c:v>
                      </c:pt>
                      <c:pt idx="6">
                        <c:v>2.8823529411764706</c:v>
                      </c:pt>
                      <c:pt idx="7">
                        <c:v>6.965686274509804</c:v>
                      </c:pt>
                      <c:pt idx="8">
                        <c:v>20.416666666666668</c:v>
                      </c:pt>
                      <c:pt idx="9">
                        <c:v>32.186274509803923</c:v>
                      </c:pt>
                      <c:pt idx="10">
                        <c:v>45.39705882352942</c:v>
                      </c:pt>
                      <c:pt idx="11">
                        <c:v>50.921568627450988</c:v>
                      </c:pt>
                      <c:pt idx="12">
                        <c:v>47.318627450980394</c:v>
                      </c:pt>
                      <c:pt idx="13">
                        <c:v>43.955882352941174</c:v>
                      </c:pt>
                      <c:pt idx="14">
                        <c:v>41.313725490196077</c:v>
                      </c:pt>
                      <c:pt idx="15">
                        <c:v>46.117647058823529</c:v>
                      </c:pt>
                      <c:pt idx="16">
                        <c:v>39.872549019607845</c:v>
                      </c:pt>
                      <c:pt idx="17">
                        <c:v>42.274509803921575</c:v>
                      </c:pt>
                      <c:pt idx="18">
                        <c:v>34.588235294117652</c:v>
                      </c:pt>
                      <c:pt idx="19">
                        <c:v>23.299019607843135</c:v>
                      </c:pt>
                      <c:pt idx="20">
                        <c:v>17.294117647058826</c:v>
                      </c:pt>
                      <c:pt idx="21">
                        <c:v>14.171568627450982</c:v>
                      </c:pt>
                      <c:pt idx="22">
                        <c:v>11.049019607843139</c:v>
                      </c:pt>
                      <c:pt idx="23">
                        <c:v>8.1666666666666661</c:v>
                      </c:pt>
                    </c:numCache>
                  </c:numRef>
                </c:val>
                <c:smooth val="0"/>
                <c:extLst xmlns:c15="http://schemas.microsoft.com/office/drawing/2012/chart">
                  <c:ext xmlns:c16="http://schemas.microsoft.com/office/drawing/2014/chart" uri="{C3380CC4-5D6E-409C-BE32-E72D297353CC}">
                    <c16:uniqueId val="{00000001-944B-4961-AAF1-283B6620F40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Inputs!$K$20</c15:sqref>
                        </c15:formulaRef>
                      </c:ext>
                    </c:extLst>
                    <c:strCache>
                      <c:ptCount val="1"/>
                      <c:pt idx="0">
                        <c:v>CPUs (GPU bounded)</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Inputs!$K$21:$K$44</c15:sqref>
                        </c15:formulaRef>
                      </c:ext>
                    </c:extLst>
                    <c:numCache>
                      <c:formatCode>0</c:formatCode>
                      <c:ptCount val="24"/>
                      <c:pt idx="0">
                        <c:v>3.5</c:v>
                      </c:pt>
                      <c:pt idx="1">
                        <c:v>2.9166666666666665</c:v>
                      </c:pt>
                      <c:pt idx="2">
                        <c:v>0</c:v>
                      </c:pt>
                      <c:pt idx="3">
                        <c:v>0</c:v>
                      </c:pt>
                      <c:pt idx="4">
                        <c:v>0</c:v>
                      </c:pt>
                      <c:pt idx="5">
                        <c:v>0</c:v>
                      </c:pt>
                      <c:pt idx="6">
                        <c:v>1.4</c:v>
                      </c:pt>
                      <c:pt idx="7">
                        <c:v>3.3833333333333329</c:v>
                      </c:pt>
                      <c:pt idx="8">
                        <c:v>9.9166666666666661</c:v>
                      </c:pt>
                      <c:pt idx="9">
                        <c:v>15.633333333333335</c:v>
                      </c:pt>
                      <c:pt idx="10">
                        <c:v>22.049999999999994</c:v>
                      </c:pt>
                      <c:pt idx="11">
                        <c:v>24.733333333333334</c:v>
                      </c:pt>
                      <c:pt idx="12">
                        <c:v>22.983333333333327</c:v>
                      </c:pt>
                      <c:pt idx="13">
                        <c:v>21.349999999999998</c:v>
                      </c:pt>
                      <c:pt idx="14">
                        <c:v>20.066666666666663</c:v>
                      </c:pt>
                      <c:pt idx="15">
                        <c:v>22.4</c:v>
                      </c:pt>
                      <c:pt idx="16">
                        <c:v>19.366666666666667</c:v>
                      </c:pt>
                      <c:pt idx="17">
                        <c:v>20.533333333333335</c:v>
                      </c:pt>
                      <c:pt idx="18">
                        <c:v>16.799999999999997</c:v>
                      </c:pt>
                      <c:pt idx="19">
                        <c:v>11.316666666666665</c:v>
                      </c:pt>
                      <c:pt idx="20">
                        <c:v>8.3999999999999986</c:v>
                      </c:pt>
                      <c:pt idx="21">
                        <c:v>6.8833333333333337</c:v>
                      </c:pt>
                      <c:pt idx="22">
                        <c:v>5.3666666666666663</c:v>
                      </c:pt>
                      <c:pt idx="23">
                        <c:v>3.9666666666666659</c:v>
                      </c:pt>
                    </c:numCache>
                  </c:numRef>
                </c:val>
                <c:smooth val="0"/>
                <c:extLst xmlns:c15="http://schemas.microsoft.com/office/drawing/2012/chart">
                  <c:ext xmlns:c16="http://schemas.microsoft.com/office/drawing/2014/chart" uri="{C3380CC4-5D6E-409C-BE32-E72D297353CC}">
                    <c16:uniqueId val="{00000002-944B-4961-AAF1-283B6620F409}"/>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Inputs!$L$20</c15:sqref>
                        </c15:formulaRef>
                      </c:ext>
                    </c:extLst>
                    <c:strCache>
                      <c:ptCount val="1"/>
                      <c:pt idx="0">
                        <c:v>GPUs</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Inputs!$L$21:$L$44</c15:sqref>
                        </c15:formulaRef>
                      </c:ext>
                    </c:extLst>
                    <c:numCache>
                      <c:formatCode>0.0</c:formatCode>
                      <c:ptCount val="24"/>
                      <c:pt idx="0">
                        <c:v>0.5</c:v>
                      </c:pt>
                      <c:pt idx="1">
                        <c:v>0.41666666666666674</c:v>
                      </c:pt>
                      <c:pt idx="2">
                        <c:v>0</c:v>
                      </c:pt>
                      <c:pt idx="3">
                        <c:v>0</c:v>
                      </c:pt>
                      <c:pt idx="4">
                        <c:v>0</c:v>
                      </c:pt>
                      <c:pt idx="5">
                        <c:v>0</c:v>
                      </c:pt>
                      <c:pt idx="6">
                        <c:v>0.2</c:v>
                      </c:pt>
                      <c:pt idx="7">
                        <c:v>0.48333333333333334</c:v>
                      </c:pt>
                      <c:pt idx="8">
                        <c:v>1.4166666666666667</c:v>
                      </c:pt>
                      <c:pt idx="9">
                        <c:v>2.2333333333333338</c:v>
                      </c:pt>
                      <c:pt idx="10">
                        <c:v>3.1499999999999995</c:v>
                      </c:pt>
                      <c:pt idx="11">
                        <c:v>3.5333333333333337</c:v>
                      </c:pt>
                      <c:pt idx="12">
                        <c:v>3.2833333333333332</c:v>
                      </c:pt>
                      <c:pt idx="13">
                        <c:v>3.0500000000000003</c:v>
                      </c:pt>
                      <c:pt idx="14">
                        <c:v>2.8666666666666667</c:v>
                      </c:pt>
                      <c:pt idx="15">
                        <c:v>3.2</c:v>
                      </c:pt>
                      <c:pt idx="16">
                        <c:v>2.7666666666666671</c:v>
                      </c:pt>
                      <c:pt idx="17">
                        <c:v>2.9333333333333336</c:v>
                      </c:pt>
                      <c:pt idx="18">
                        <c:v>2.4000000000000004</c:v>
                      </c:pt>
                      <c:pt idx="19">
                        <c:v>1.6166666666666665</c:v>
                      </c:pt>
                      <c:pt idx="20">
                        <c:v>1.2000000000000002</c:v>
                      </c:pt>
                      <c:pt idx="21">
                        <c:v>0.98333333333333339</c:v>
                      </c:pt>
                      <c:pt idx="22">
                        <c:v>0.76666666666666661</c:v>
                      </c:pt>
                      <c:pt idx="23">
                        <c:v>0.56666666666666665</c:v>
                      </c:pt>
                    </c:numCache>
                  </c:numRef>
                </c:val>
                <c:smooth val="0"/>
                <c:extLst xmlns:c15="http://schemas.microsoft.com/office/drawing/2012/chart">
                  <c:ext xmlns:c16="http://schemas.microsoft.com/office/drawing/2014/chart" uri="{C3380CC4-5D6E-409C-BE32-E72D297353CC}">
                    <c16:uniqueId val="{00000003-944B-4961-AAF1-283B6620F409}"/>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Inputs!$N$20</c15:sqref>
                        </c15:formulaRef>
                      </c:ext>
                    </c:extLst>
                    <c:strCache>
                      <c:ptCount val="1"/>
                      <c:pt idx="0">
                        <c:v>RDS Hosts Needed (NV6)</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Inputs!$A$21:$A$44</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Inputs!$N$21:$N$44</c15:sqref>
                        </c15:formulaRef>
                      </c:ext>
                    </c:extLst>
                    <c:numCache>
                      <c:formatCode>General</c:formatCode>
                      <c:ptCount val="24"/>
                      <c:pt idx="0">
                        <c:v>1</c:v>
                      </c:pt>
                      <c:pt idx="1">
                        <c:v>1</c:v>
                      </c:pt>
                      <c:pt idx="2">
                        <c:v>0</c:v>
                      </c:pt>
                      <c:pt idx="3">
                        <c:v>0</c:v>
                      </c:pt>
                      <c:pt idx="4">
                        <c:v>0</c:v>
                      </c:pt>
                      <c:pt idx="5">
                        <c:v>0</c:v>
                      </c:pt>
                      <c:pt idx="6">
                        <c:v>1</c:v>
                      </c:pt>
                      <c:pt idx="7">
                        <c:v>1</c:v>
                      </c:pt>
                      <c:pt idx="8">
                        <c:v>2</c:v>
                      </c:pt>
                      <c:pt idx="9">
                        <c:v>3</c:v>
                      </c:pt>
                      <c:pt idx="10">
                        <c:v>4</c:v>
                      </c:pt>
                      <c:pt idx="11">
                        <c:v>5</c:v>
                      </c:pt>
                      <c:pt idx="12">
                        <c:v>4</c:v>
                      </c:pt>
                      <c:pt idx="13">
                        <c:v>4</c:v>
                      </c:pt>
                      <c:pt idx="14">
                        <c:v>4</c:v>
                      </c:pt>
                      <c:pt idx="15">
                        <c:v>4</c:v>
                      </c:pt>
                      <c:pt idx="16">
                        <c:v>4</c:v>
                      </c:pt>
                      <c:pt idx="17">
                        <c:v>4</c:v>
                      </c:pt>
                      <c:pt idx="18">
                        <c:v>3</c:v>
                      </c:pt>
                      <c:pt idx="19">
                        <c:v>2</c:v>
                      </c:pt>
                      <c:pt idx="20">
                        <c:v>2</c:v>
                      </c:pt>
                      <c:pt idx="21">
                        <c:v>2</c:v>
                      </c:pt>
                      <c:pt idx="22">
                        <c:v>1</c:v>
                      </c:pt>
                      <c:pt idx="23">
                        <c:v>1</c:v>
                      </c:pt>
                    </c:numCache>
                  </c:numRef>
                </c:val>
                <c:smooth val="0"/>
                <c:extLst xmlns:c15="http://schemas.microsoft.com/office/drawing/2012/chart">
                  <c:ext xmlns:c16="http://schemas.microsoft.com/office/drawing/2014/chart" uri="{C3380CC4-5D6E-409C-BE32-E72D297353CC}">
                    <c16:uniqueId val="{00000005-944B-4961-AAF1-283B6620F409}"/>
                  </c:ext>
                </c:extLst>
              </c15:ser>
            </c15:filteredLineSeries>
          </c:ext>
        </c:extLst>
      </c:lineChart>
      <c:catAx>
        <c:axId val="1330992496"/>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4940368"/>
        <c:crosses val="autoZero"/>
        <c:auto val="1"/>
        <c:lblAlgn val="ctr"/>
        <c:lblOffset val="100"/>
        <c:noMultiLvlLbl val="0"/>
      </c:catAx>
      <c:valAx>
        <c:axId val="132494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30992496"/>
        <c:crosses val="autoZero"/>
        <c:crossBetween val="between"/>
      </c:valAx>
      <c:valAx>
        <c:axId val="12870034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163152"/>
        <c:crosses val="max"/>
        <c:crossBetween val="between"/>
      </c:valAx>
      <c:catAx>
        <c:axId val="1328163152"/>
        <c:scaling>
          <c:orientation val="minMax"/>
        </c:scaling>
        <c:delete val="1"/>
        <c:axPos val="b"/>
        <c:numFmt formatCode="h:mm" sourceLinked="1"/>
        <c:majorTickMark val="none"/>
        <c:minorTickMark val="none"/>
        <c:tickLblPos val="nextTo"/>
        <c:crossAx val="128700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Connected users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areaChart>
        <c:grouping val="stacked"/>
        <c:varyColors val="0"/>
        <c:ser>
          <c:idx val="3"/>
          <c:order val="3"/>
          <c:tx>
            <c:strRef>
              <c:f>Inputs!$E$47</c:f>
              <c:strCache>
                <c:ptCount val="1"/>
                <c:pt idx="0">
                  <c:v>Light users</c:v>
                </c:pt>
              </c:strCache>
            </c:strRef>
          </c:tx>
          <c:spPr>
            <a:solidFill>
              <a:schemeClr val="accent4"/>
            </a:solidFill>
            <a:ln w="25400">
              <a:noFill/>
            </a:ln>
            <a:effectLst/>
          </c:spPr>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Inputs!$E$48:$E$71</c:f>
              <c:numCache>
                <c:formatCode>0</c:formatCode>
                <c:ptCount val="24"/>
                <c:pt idx="0">
                  <c:v>3.5294117647058827</c:v>
                </c:pt>
                <c:pt idx="1">
                  <c:v>2.9411764705882351</c:v>
                </c:pt>
                <c:pt idx="2">
                  <c:v>2.3529411764705883</c:v>
                </c:pt>
                <c:pt idx="3">
                  <c:v>1.2941176470588238</c:v>
                </c:pt>
                <c:pt idx="4">
                  <c:v>0.47058823529411764</c:v>
                </c:pt>
                <c:pt idx="5">
                  <c:v>0.23529411764705882</c:v>
                </c:pt>
                <c:pt idx="6">
                  <c:v>1.4117647058823528</c:v>
                </c:pt>
                <c:pt idx="7">
                  <c:v>3.4117647058823528</c:v>
                </c:pt>
                <c:pt idx="8">
                  <c:v>10.000000000000002</c:v>
                </c:pt>
                <c:pt idx="9">
                  <c:v>15.764705882352942</c:v>
                </c:pt>
                <c:pt idx="10">
                  <c:v>22.235294117647058</c:v>
                </c:pt>
                <c:pt idx="11">
                  <c:v>24.941176470588239</c:v>
                </c:pt>
                <c:pt idx="12">
                  <c:v>23.176470588235293</c:v>
                </c:pt>
                <c:pt idx="13">
                  <c:v>21.529411764705884</c:v>
                </c:pt>
                <c:pt idx="14">
                  <c:v>20.235294117647062</c:v>
                </c:pt>
                <c:pt idx="15">
                  <c:v>22.588235294117645</c:v>
                </c:pt>
                <c:pt idx="16">
                  <c:v>19.529411764705884</c:v>
                </c:pt>
                <c:pt idx="17">
                  <c:v>20.705882352941181</c:v>
                </c:pt>
                <c:pt idx="18">
                  <c:v>16.941176470588239</c:v>
                </c:pt>
                <c:pt idx="19">
                  <c:v>11.411764705882351</c:v>
                </c:pt>
                <c:pt idx="20">
                  <c:v>8.4705882352941195</c:v>
                </c:pt>
                <c:pt idx="21">
                  <c:v>6.9411764705882364</c:v>
                </c:pt>
                <c:pt idx="22">
                  <c:v>5.4117647058823533</c:v>
                </c:pt>
                <c:pt idx="23">
                  <c:v>4</c:v>
                </c:pt>
              </c:numCache>
            </c:numRef>
          </c:val>
          <c:extLst>
            <c:ext xmlns:c16="http://schemas.microsoft.com/office/drawing/2014/chart" uri="{C3380CC4-5D6E-409C-BE32-E72D297353CC}">
              <c16:uniqueId val="{00000003-7C43-4A7B-B2B3-393DDF6DE73F}"/>
            </c:ext>
          </c:extLst>
        </c:ser>
        <c:ser>
          <c:idx val="4"/>
          <c:order val="4"/>
          <c:tx>
            <c:strRef>
              <c:f>Inputs!$F$47</c:f>
              <c:strCache>
                <c:ptCount val="1"/>
                <c:pt idx="0">
                  <c:v>Medium users</c:v>
                </c:pt>
              </c:strCache>
            </c:strRef>
          </c:tx>
          <c:spPr>
            <a:solidFill>
              <a:schemeClr val="accent5"/>
            </a:solidFill>
            <a:ln w="25400">
              <a:noFill/>
            </a:ln>
            <a:effectLst/>
          </c:spPr>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Inputs!$F$48:$F$71</c:f>
              <c:numCache>
                <c:formatCode>0</c:formatCode>
                <c:ptCount val="24"/>
                <c:pt idx="0">
                  <c:v>1.4705882352941178</c:v>
                </c:pt>
                <c:pt idx="1">
                  <c:v>1.2254901960784315</c:v>
                </c:pt>
                <c:pt idx="2">
                  <c:v>0.98039215686274506</c:v>
                </c:pt>
                <c:pt idx="3">
                  <c:v>0.53921568627450989</c:v>
                </c:pt>
                <c:pt idx="4">
                  <c:v>0.19607843137254902</c:v>
                </c:pt>
                <c:pt idx="5">
                  <c:v>9.8039215686274508E-2</c:v>
                </c:pt>
                <c:pt idx="6">
                  <c:v>0.58823529411764708</c:v>
                </c:pt>
                <c:pt idx="7">
                  <c:v>1.4215686274509804</c:v>
                </c:pt>
                <c:pt idx="8">
                  <c:v>4.166666666666667</c:v>
                </c:pt>
                <c:pt idx="9">
                  <c:v>6.5686274509803928</c:v>
                </c:pt>
                <c:pt idx="10">
                  <c:v>9.264705882352942</c:v>
                </c:pt>
                <c:pt idx="11">
                  <c:v>10.3921568627451</c:v>
                </c:pt>
                <c:pt idx="12">
                  <c:v>9.6568627450980404</c:v>
                </c:pt>
                <c:pt idx="13">
                  <c:v>8.9705882352941195</c:v>
                </c:pt>
                <c:pt idx="14">
                  <c:v>8.4313725490196081</c:v>
                </c:pt>
                <c:pt idx="15">
                  <c:v>9.4117647058823533</c:v>
                </c:pt>
                <c:pt idx="16">
                  <c:v>8.1372549019607838</c:v>
                </c:pt>
                <c:pt idx="17">
                  <c:v>8.6274509803921582</c:v>
                </c:pt>
                <c:pt idx="18">
                  <c:v>7.0588235294117663</c:v>
                </c:pt>
                <c:pt idx="19">
                  <c:v>4.7549019607843137</c:v>
                </c:pt>
                <c:pt idx="20">
                  <c:v>3.5294117647058831</c:v>
                </c:pt>
                <c:pt idx="21">
                  <c:v>2.8921568627450984</c:v>
                </c:pt>
                <c:pt idx="22">
                  <c:v>2.2549019607843142</c:v>
                </c:pt>
                <c:pt idx="23">
                  <c:v>1.6666666666666667</c:v>
                </c:pt>
              </c:numCache>
            </c:numRef>
          </c:val>
          <c:extLst xmlns:c15="http://schemas.microsoft.com/office/drawing/2012/chart">
            <c:ext xmlns:c16="http://schemas.microsoft.com/office/drawing/2014/chart" uri="{C3380CC4-5D6E-409C-BE32-E72D297353CC}">
              <c16:uniqueId val="{00000004-7C43-4A7B-B2B3-393DDF6DE73F}"/>
            </c:ext>
          </c:extLst>
        </c:ser>
        <c:ser>
          <c:idx val="5"/>
          <c:order val="5"/>
          <c:tx>
            <c:strRef>
              <c:f>Inputs!$G$47</c:f>
              <c:strCache>
                <c:ptCount val="1"/>
                <c:pt idx="0">
                  <c:v>Advanced users</c:v>
                </c:pt>
              </c:strCache>
            </c:strRef>
          </c:tx>
          <c:spPr>
            <a:solidFill>
              <a:schemeClr val="accent6"/>
            </a:solidFill>
            <a:ln w="25400">
              <a:noFill/>
            </a:ln>
            <a:effectLst/>
          </c:spPr>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Inputs!$G$48:$G$71</c:f>
              <c:numCache>
                <c:formatCode>0</c:formatCode>
                <c:ptCount val="24"/>
                <c:pt idx="0">
                  <c:v>1</c:v>
                </c:pt>
                <c:pt idx="1">
                  <c:v>0.83333333333333337</c:v>
                </c:pt>
                <c:pt idx="2">
                  <c:v>0</c:v>
                </c:pt>
                <c:pt idx="3">
                  <c:v>0</c:v>
                </c:pt>
                <c:pt idx="4">
                  <c:v>0</c:v>
                </c:pt>
                <c:pt idx="5">
                  <c:v>0</c:v>
                </c:pt>
                <c:pt idx="6">
                  <c:v>0.4</c:v>
                </c:pt>
                <c:pt idx="7">
                  <c:v>0.96666666666666667</c:v>
                </c:pt>
                <c:pt idx="8">
                  <c:v>2.833333333333333</c:v>
                </c:pt>
                <c:pt idx="9">
                  <c:v>4.4666666666666668</c:v>
                </c:pt>
                <c:pt idx="10">
                  <c:v>6.2999999999999989</c:v>
                </c:pt>
                <c:pt idx="11">
                  <c:v>7.0666666666666673</c:v>
                </c:pt>
                <c:pt idx="12">
                  <c:v>6.5666666666666664</c:v>
                </c:pt>
                <c:pt idx="13">
                  <c:v>6.1000000000000005</c:v>
                </c:pt>
                <c:pt idx="14">
                  <c:v>5.7333333333333334</c:v>
                </c:pt>
                <c:pt idx="15">
                  <c:v>6.4</c:v>
                </c:pt>
                <c:pt idx="16">
                  <c:v>5.5333333333333341</c:v>
                </c:pt>
                <c:pt idx="17">
                  <c:v>5.866666666666668</c:v>
                </c:pt>
                <c:pt idx="18">
                  <c:v>4.8000000000000007</c:v>
                </c:pt>
                <c:pt idx="19">
                  <c:v>3.2333333333333334</c:v>
                </c:pt>
                <c:pt idx="20">
                  <c:v>2.4000000000000004</c:v>
                </c:pt>
                <c:pt idx="21">
                  <c:v>1.9666666666666668</c:v>
                </c:pt>
                <c:pt idx="22">
                  <c:v>1.5333333333333332</c:v>
                </c:pt>
                <c:pt idx="23">
                  <c:v>1.1333333333333333</c:v>
                </c:pt>
              </c:numCache>
            </c:numRef>
          </c:val>
          <c:extLst xmlns:c15="http://schemas.microsoft.com/office/drawing/2012/chart">
            <c:ext xmlns:c16="http://schemas.microsoft.com/office/drawing/2014/chart" uri="{C3380CC4-5D6E-409C-BE32-E72D297353CC}">
              <c16:uniqueId val="{00000005-7C43-4A7B-B2B3-393DDF6DE73F}"/>
            </c:ext>
          </c:extLst>
        </c:ser>
        <c:dLbls>
          <c:showLegendKey val="0"/>
          <c:showVal val="0"/>
          <c:showCatName val="0"/>
          <c:showSerName val="0"/>
          <c:showPercent val="0"/>
          <c:showBubbleSize val="0"/>
        </c:dLbls>
        <c:axId val="1213313440"/>
        <c:axId val="1328912608"/>
        <c:extLst>
          <c:ext xmlns:c15="http://schemas.microsoft.com/office/drawing/2012/chart" uri="{02D57815-91ED-43cb-92C2-25804820EDAC}">
            <c15:filteredAreaSeries>
              <c15:ser>
                <c:idx val="0"/>
                <c:order val="0"/>
                <c:tx>
                  <c:strRef>
                    <c:extLst>
                      <c:ext uri="{02D57815-91ED-43cb-92C2-25804820EDAC}">
                        <c15:formulaRef>
                          <c15:sqref>Inputs!$B$47</c15:sqref>
                        </c15:formulaRef>
                      </c:ext>
                    </c:extLst>
                    <c:strCache>
                      <c:ptCount val="1"/>
                      <c:pt idx="0">
                        <c:v>% of Light users</c:v>
                      </c:pt>
                    </c:strCache>
                  </c:strRef>
                </c:tx>
                <c:spPr>
                  <a:solidFill>
                    <a:schemeClr val="accent1"/>
                  </a:solidFill>
                  <a:ln w="25400">
                    <a:noFill/>
                  </a:ln>
                  <a:effectLst/>
                </c:spPr>
                <c:cat>
                  <c:numRef>
                    <c:extLst>
                      <c:ex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Inputs!$B$48:$B$71</c15:sqref>
                        </c15:formulaRef>
                      </c:ext>
                    </c:extLst>
                    <c:numCache>
                      <c:formatCode>0%</c:formatCode>
                      <c:ptCount val="24"/>
                      <c:pt idx="0">
                        <c:v>2.9411764705882356E-2</c:v>
                      </c:pt>
                      <c:pt idx="1">
                        <c:v>2.4509803921568627E-2</c:v>
                      </c:pt>
                      <c:pt idx="2">
                        <c:v>1.9607843137254902E-2</c:v>
                      </c:pt>
                      <c:pt idx="3">
                        <c:v>1.0784313725490198E-2</c:v>
                      </c:pt>
                      <c:pt idx="4">
                        <c:v>3.9215686274509803E-3</c:v>
                      </c:pt>
                      <c:pt idx="5">
                        <c:v>1.9607843137254902E-3</c:v>
                      </c:pt>
                      <c:pt idx="6">
                        <c:v>1.1764705882352941E-2</c:v>
                      </c:pt>
                      <c:pt idx="7">
                        <c:v>2.8431372549019607E-2</c:v>
                      </c:pt>
                      <c:pt idx="8">
                        <c:v>8.3333333333333343E-2</c:v>
                      </c:pt>
                      <c:pt idx="9">
                        <c:v>0.13137254901960785</c:v>
                      </c:pt>
                      <c:pt idx="10">
                        <c:v>0.18529411764705883</c:v>
                      </c:pt>
                      <c:pt idx="11">
                        <c:v>0.207843137254902</c:v>
                      </c:pt>
                      <c:pt idx="12">
                        <c:v>0.19313725490196079</c:v>
                      </c:pt>
                      <c:pt idx="13">
                        <c:v>0.17941176470588238</c:v>
                      </c:pt>
                      <c:pt idx="14">
                        <c:v>0.16862745098039217</c:v>
                      </c:pt>
                      <c:pt idx="15">
                        <c:v>0.18823529411764706</c:v>
                      </c:pt>
                      <c:pt idx="16">
                        <c:v>0.16274509803921569</c:v>
                      </c:pt>
                      <c:pt idx="17">
                        <c:v>0.17254901960784316</c:v>
                      </c:pt>
                      <c:pt idx="18">
                        <c:v>0.14117647058823532</c:v>
                      </c:pt>
                      <c:pt idx="19">
                        <c:v>9.509803921568627E-2</c:v>
                      </c:pt>
                      <c:pt idx="20">
                        <c:v>7.058823529411766E-2</c:v>
                      </c:pt>
                      <c:pt idx="21">
                        <c:v>5.784313725490197E-2</c:v>
                      </c:pt>
                      <c:pt idx="22">
                        <c:v>4.5098039215686281E-2</c:v>
                      </c:pt>
                      <c:pt idx="23">
                        <c:v>3.3333333333333333E-2</c:v>
                      </c:pt>
                    </c:numCache>
                  </c:numRef>
                </c:val>
                <c:extLst>
                  <c:ext xmlns:c16="http://schemas.microsoft.com/office/drawing/2014/chart" uri="{C3380CC4-5D6E-409C-BE32-E72D297353CC}">
                    <c16:uniqueId val="{00000000-7C43-4A7B-B2B3-393DDF6DE73F}"/>
                  </c:ext>
                </c:extLst>
              </c15:ser>
            </c15:filteredAreaSeries>
            <c15:filteredAreaSeries>
              <c15:ser>
                <c:idx val="1"/>
                <c:order val="1"/>
                <c:tx>
                  <c:strRef>
                    <c:extLst xmlns:c15="http://schemas.microsoft.com/office/drawing/2012/chart">
                      <c:ext xmlns:c15="http://schemas.microsoft.com/office/drawing/2012/chart" uri="{02D57815-91ED-43cb-92C2-25804820EDAC}">
                        <c15:formulaRef>
                          <c15:sqref>Inputs!$C$47</c15:sqref>
                        </c15:formulaRef>
                      </c:ext>
                    </c:extLst>
                    <c:strCache>
                      <c:ptCount val="1"/>
                      <c:pt idx="0">
                        <c:v>% of Medium users</c:v>
                      </c:pt>
                    </c:strCache>
                  </c:strRef>
                </c:tx>
                <c:spPr>
                  <a:solidFill>
                    <a:schemeClr val="accent2"/>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Inputs!$C$48:$C$71</c15:sqref>
                        </c15:formulaRef>
                      </c:ext>
                    </c:extLst>
                    <c:numCache>
                      <c:formatCode>0%</c:formatCode>
                      <c:ptCount val="24"/>
                      <c:pt idx="0">
                        <c:v>2.9411764705882356E-2</c:v>
                      </c:pt>
                      <c:pt idx="1">
                        <c:v>2.4509803921568627E-2</c:v>
                      </c:pt>
                      <c:pt idx="2">
                        <c:v>1.9607843137254902E-2</c:v>
                      </c:pt>
                      <c:pt idx="3">
                        <c:v>1.0784313725490198E-2</c:v>
                      </c:pt>
                      <c:pt idx="4">
                        <c:v>3.9215686274509803E-3</c:v>
                      </c:pt>
                      <c:pt idx="5">
                        <c:v>1.9607843137254902E-3</c:v>
                      </c:pt>
                      <c:pt idx="6">
                        <c:v>1.1764705882352941E-2</c:v>
                      </c:pt>
                      <c:pt idx="7">
                        <c:v>2.8431372549019607E-2</c:v>
                      </c:pt>
                      <c:pt idx="8">
                        <c:v>8.3333333333333343E-2</c:v>
                      </c:pt>
                      <c:pt idx="9">
                        <c:v>0.13137254901960785</c:v>
                      </c:pt>
                      <c:pt idx="10">
                        <c:v>0.18529411764705883</c:v>
                      </c:pt>
                      <c:pt idx="11">
                        <c:v>0.207843137254902</c:v>
                      </c:pt>
                      <c:pt idx="12">
                        <c:v>0.19313725490196079</c:v>
                      </c:pt>
                      <c:pt idx="13">
                        <c:v>0.17941176470588238</c:v>
                      </c:pt>
                      <c:pt idx="14">
                        <c:v>0.16862745098039217</c:v>
                      </c:pt>
                      <c:pt idx="15">
                        <c:v>0.18823529411764706</c:v>
                      </c:pt>
                      <c:pt idx="16">
                        <c:v>0.16274509803921569</c:v>
                      </c:pt>
                      <c:pt idx="17">
                        <c:v>0.17254901960784316</c:v>
                      </c:pt>
                      <c:pt idx="18">
                        <c:v>0.14117647058823532</c:v>
                      </c:pt>
                      <c:pt idx="19">
                        <c:v>9.509803921568627E-2</c:v>
                      </c:pt>
                      <c:pt idx="20">
                        <c:v>7.058823529411766E-2</c:v>
                      </c:pt>
                      <c:pt idx="21">
                        <c:v>5.784313725490197E-2</c:v>
                      </c:pt>
                      <c:pt idx="22">
                        <c:v>4.5098039215686281E-2</c:v>
                      </c:pt>
                      <c:pt idx="23">
                        <c:v>3.3333333333333333E-2</c:v>
                      </c:pt>
                    </c:numCache>
                  </c:numRef>
                </c:val>
                <c:extLst xmlns:c15="http://schemas.microsoft.com/office/drawing/2012/chart">
                  <c:ext xmlns:c16="http://schemas.microsoft.com/office/drawing/2014/chart" uri="{C3380CC4-5D6E-409C-BE32-E72D297353CC}">
                    <c16:uniqueId val="{00000001-7C43-4A7B-B2B3-393DDF6DE73F}"/>
                  </c:ext>
                </c:extLst>
              </c15:ser>
            </c15:filteredAreaSeries>
            <c15:filteredAreaSeries>
              <c15:ser>
                <c:idx val="2"/>
                <c:order val="2"/>
                <c:tx>
                  <c:strRef>
                    <c:extLst xmlns:c15="http://schemas.microsoft.com/office/drawing/2012/chart">
                      <c:ext xmlns:c15="http://schemas.microsoft.com/office/drawing/2012/chart" uri="{02D57815-91ED-43cb-92C2-25804820EDAC}">
                        <c15:formulaRef>
                          <c15:sqref>Inputs!$D$47</c15:sqref>
                        </c15:formulaRef>
                      </c:ext>
                    </c:extLst>
                    <c:strCache>
                      <c:ptCount val="1"/>
                      <c:pt idx="0">
                        <c:v>% of Advanced users</c:v>
                      </c:pt>
                    </c:strCache>
                  </c:strRef>
                </c:tx>
                <c:spPr>
                  <a:solidFill>
                    <a:schemeClr val="accent3"/>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Inputs!$D$48:$D$71</c15:sqref>
                        </c15:formulaRef>
                      </c:ext>
                    </c:extLst>
                    <c:numCache>
                      <c:formatCode>0%</c:formatCode>
                      <c:ptCount val="24"/>
                      <c:pt idx="0">
                        <c:v>3.3333333333333333E-2</c:v>
                      </c:pt>
                      <c:pt idx="1">
                        <c:v>2.777777777777778E-2</c:v>
                      </c:pt>
                      <c:pt idx="2">
                        <c:v>0</c:v>
                      </c:pt>
                      <c:pt idx="3">
                        <c:v>0</c:v>
                      </c:pt>
                      <c:pt idx="4">
                        <c:v>0</c:v>
                      </c:pt>
                      <c:pt idx="5">
                        <c:v>0</c:v>
                      </c:pt>
                      <c:pt idx="6">
                        <c:v>1.3333333333333334E-2</c:v>
                      </c:pt>
                      <c:pt idx="7">
                        <c:v>3.2222222222222222E-2</c:v>
                      </c:pt>
                      <c:pt idx="8">
                        <c:v>9.4444444444444442E-2</c:v>
                      </c:pt>
                      <c:pt idx="9">
                        <c:v>0.1488888888888889</c:v>
                      </c:pt>
                      <c:pt idx="10">
                        <c:v>0.20999999999999996</c:v>
                      </c:pt>
                      <c:pt idx="11">
                        <c:v>0.23555555555555557</c:v>
                      </c:pt>
                      <c:pt idx="12">
                        <c:v>0.21888888888888888</c:v>
                      </c:pt>
                      <c:pt idx="13">
                        <c:v>0.20333333333333334</c:v>
                      </c:pt>
                      <c:pt idx="14">
                        <c:v>0.19111111111111112</c:v>
                      </c:pt>
                      <c:pt idx="15">
                        <c:v>0.21333333333333335</c:v>
                      </c:pt>
                      <c:pt idx="16">
                        <c:v>0.18444444444444447</c:v>
                      </c:pt>
                      <c:pt idx="17">
                        <c:v>0.19555555555555559</c:v>
                      </c:pt>
                      <c:pt idx="18">
                        <c:v>0.16000000000000003</c:v>
                      </c:pt>
                      <c:pt idx="19">
                        <c:v>0.10777777777777778</c:v>
                      </c:pt>
                      <c:pt idx="20">
                        <c:v>8.0000000000000016E-2</c:v>
                      </c:pt>
                      <c:pt idx="21">
                        <c:v>6.5555555555555561E-2</c:v>
                      </c:pt>
                      <c:pt idx="22">
                        <c:v>5.1111111111111107E-2</c:v>
                      </c:pt>
                      <c:pt idx="23">
                        <c:v>3.7777777777777778E-2</c:v>
                      </c:pt>
                    </c:numCache>
                  </c:numRef>
                </c:val>
                <c:extLst xmlns:c15="http://schemas.microsoft.com/office/drawing/2012/chart">
                  <c:ext xmlns:c16="http://schemas.microsoft.com/office/drawing/2014/chart" uri="{C3380CC4-5D6E-409C-BE32-E72D297353CC}">
                    <c16:uniqueId val="{00000002-7C43-4A7B-B2B3-393DDF6DE73F}"/>
                  </c:ext>
                </c:extLst>
              </c15:ser>
            </c15:filteredAreaSeries>
            <c15:filteredAreaSeries>
              <c15:ser>
                <c:idx val="6"/>
                <c:order val="6"/>
                <c:tx>
                  <c:strRef>
                    <c:extLst xmlns:c15="http://schemas.microsoft.com/office/drawing/2012/chart">
                      <c:ext xmlns:c15="http://schemas.microsoft.com/office/drawing/2012/chart" uri="{02D57815-91ED-43cb-92C2-25804820EDAC}">
                        <c15:formulaRef>
                          <c15:sqref>Inputs!$H$47</c15:sqref>
                        </c15:formulaRef>
                      </c:ext>
                    </c:extLst>
                    <c:strCache>
                      <c:ptCount val="1"/>
                      <c:pt idx="0">
                        <c:v>RAM (no GPU bounded)</c:v>
                      </c:pt>
                    </c:strCache>
                  </c:strRef>
                </c:tx>
                <c:spPr>
                  <a:solidFill>
                    <a:schemeClr val="accent1">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Inputs!$H$48:$H$71</c15:sqref>
                        </c15:formulaRef>
                      </c:ext>
                    </c:extLst>
                    <c:numCache>
                      <c:formatCode>0</c:formatCode>
                      <c:ptCount val="24"/>
                      <c:pt idx="0">
                        <c:v>5</c:v>
                      </c:pt>
                      <c:pt idx="1">
                        <c:v>4.1666666666666661</c:v>
                      </c:pt>
                      <c:pt idx="2">
                        <c:v>3.3333333333333335</c:v>
                      </c:pt>
                      <c:pt idx="3">
                        <c:v>1.8333333333333337</c:v>
                      </c:pt>
                      <c:pt idx="4">
                        <c:v>0.66666666666666663</c:v>
                      </c:pt>
                      <c:pt idx="5">
                        <c:v>0.33333333333333331</c:v>
                      </c:pt>
                      <c:pt idx="6">
                        <c:v>2</c:v>
                      </c:pt>
                      <c:pt idx="7">
                        <c:v>4.833333333333333</c:v>
                      </c:pt>
                      <c:pt idx="8">
                        <c:v>14.166666666666668</c:v>
                      </c:pt>
                      <c:pt idx="9">
                        <c:v>22.333333333333336</c:v>
                      </c:pt>
                      <c:pt idx="10">
                        <c:v>31.5</c:v>
                      </c:pt>
                      <c:pt idx="11">
                        <c:v>35.333333333333343</c:v>
                      </c:pt>
                      <c:pt idx="12">
                        <c:v>32.833333333333336</c:v>
                      </c:pt>
                      <c:pt idx="13">
                        <c:v>30.500000000000004</c:v>
                      </c:pt>
                      <c:pt idx="14">
                        <c:v>28.666666666666671</c:v>
                      </c:pt>
                      <c:pt idx="15">
                        <c:v>32</c:v>
                      </c:pt>
                      <c:pt idx="16">
                        <c:v>27.666666666666668</c:v>
                      </c:pt>
                      <c:pt idx="17">
                        <c:v>29.333333333333339</c:v>
                      </c:pt>
                      <c:pt idx="18">
                        <c:v>24.000000000000007</c:v>
                      </c:pt>
                      <c:pt idx="19">
                        <c:v>16.166666666666664</c:v>
                      </c:pt>
                      <c:pt idx="20">
                        <c:v>12.000000000000004</c:v>
                      </c:pt>
                      <c:pt idx="21">
                        <c:v>9.8333333333333357</c:v>
                      </c:pt>
                      <c:pt idx="22">
                        <c:v>7.6666666666666679</c:v>
                      </c:pt>
                      <c:pt idx="23">
                        <c:v>5.666666666666667</c:v>
                      </c:pt>
                    </c:numCache>
                  </c:numRef>
                </c:val>
                <c:extLst xmlns:c15="http://schemas.microsoft.com/office/drawing/2012/chart">
                  <c:ext xmlns:c16="http://schemas.microsoft.com/office/drawing/2014/chart" uri="{C3380CC4-5D6E-409C-BE32-E72D297353CC}">
                    <c16:uniqueId val="{00000006-7C43-4A7B-B2B3-393DDF6DE73F}"/>
                  </c:ext>
                </c:extLst>
              </c15:ser>
            </c15:filteredAreaSeries>
            <c15:filteredAreaSeries>
              <c15:ser>
                <c:idx val="7"/>
                <c:order val="7"/>
                <c:tx>
                  <c:strRef>
                    <c:extLst xmlns:c15="http://schemas.microsoft.com/office/drawing/2012/chart">
                      <c:ext xmlns:c15="http://schemas.microsoft.com/office/drawing/2012/chart" uri="{02D57815-91ED-43cb-92C2-25804820EDAC}">
                        <c15:formulaRef>
                          <c15:sqref>Inputs!$I$47</c15:sqref>
                        </c15:formulaRef>
                      </c:ext>
                    </c:extLst>
                    <c:strCache>
                      <c:ptCount val="1"/>
                      <c:pt idx="0">
                        <c:v>RAM (GPU bounded)</c:v>
                      </c:pt>
                    </c:strCache>
                  </c:strRef>
                </c:tx>
                <c:spPr>
                  <a:solidFill>
                    <a:schemeClr val="accent2">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Inputs!$I$48:$I$71</c15:sqref>
                        </c15:formulaRef>
                      </c:ext>
                    </c:extLst>
                    <c:numCache>
                      <c:formatCode>0</c:formatCode>
                      <c:ptCount val="24"/>
                      <c:pt idx="0">
                        <c:v>1</c:v>
                      </c:pt>
                      <c:pt idx="1">
                        <c:v>0.83333333333333337</c:v>
                      </c:pt>
                      <c:pt idx="2">
                        <c:v>0</c:v>
                      </c:pt>
                      <c:pt idx="3">
                        <c:v>0</c:v>
                      </c:pt>
                      <c:pt idx="4">
                        <c:v>0</c:v>
                      </c:pt>
                      <c:pt idx="5">
                        <c:v>0</c:v>
                      </c:pt>
                      <c:pt idx="6">
                        <c:v>0.4</c:v>
                      </c:pt>
                      <c:pt idx="7">
                        <c:v>0.96666666666666667</c:v>
                      </c:pt>
                      <c:pt idx="8">
                        <c:v>2.833333333333333</c:v>
                      </c:pt>
                      <c:pt idx="9">
                        <c:v>4.4666666666666668</c:v>
                      </c:pt>
                      <c:pt idx="10">
                        <c:v>6.2999999999999989</c:v>
                      </c:pt>
                      <c:pt idx="11">
                        <c:v>7.0666666666666673</c:v>
                      </c:pt>
                      <c:pt idx="12">
                        <c:v>6.5666666666666664</c:v>
                      </c:pt>
                      <c:pt idx="13">
                        <c:v>6.1000000000000005</c:v>
                      </c:pt>
                      <c:pt idx="14">
                        <c:v>5.7333333333333334</c:v>
                      </c:pt>
                      <c:pt idx="15">
                        <c:v>6.4</c:v>
                      </c:pt>
                      <c:pt idx="16">
                        <c:v>5.5333333333333341</c:v>
                      </c:pt>
                      <c:pt idx="17">
                        <c:v>5.866666666666668</c:v>
                      </c:pt>
                      <c:pt idx="18">
                        <c:v>4.8000000000000007</c:v>
                      </c:pt>
                      <c:pt idx="19">
                        <c:v>3.2333333333333334</c:v>
                      </c:pt>
                      <c:pt idx="20">
                        <c:v>2.4000000000000004</c:v>
                      </c:pt>
                      <c:pt idx="21">
                        <c:v>1.9666666666666668</c:v>
                      </c:pt>
                      <c:pt idx="22">
                        <c:v>1.5333333333333332</c:v>
                      </c:pt>
                      <c:pt idx="23">
                        <c:v>1.1333333333333333</c:v>
                      </c:pt>
                    </c:numCache>
                  </c:numRef>
                </c:val>
                <c:extLst xmlns:c15="http://schemas.microsoft.com/office/drawing/2012/chart">
                  <c:ext xmlns:c16="http://schemas.microsoft.com/office/drawing/2014/chart" uri="{C3380CC4-5D6E-409C-BE32-E72D297353CC}">
                    <c16:uniqueId val="{00000000-8011-4286-BC34-4ECC14B417D3}"/>
                  </c:ext>
                </c:extLst>
              </c15:ser>
            </c15:filteredAreaSeries>
            <c15:filteredAreaSeries>
              <c15:ser>
                <c:idx val="8"/>
                <c:order val="8"/>
                <c:tx>
                  <c:strRef>
                    <c:extLst xmlns:c15="http://schemas.microsoft.com/office/drawing/2012/chart">
                      <c:ext xmlns:c15="http://schemas.microsoft.com/office/drawing/2012/chart" uri="{02D57815-91ED-43cb-92C2-25804820EDAC}">
                        <c15:formulaRef>
                          <c15:sqref>Inputs!$J$47</c15:sqref>
                        </c15:formulaRef>
                      </c:ext>
                    </c:extLst>
                    <c:strCache>
                      <c:ptCount val="1"/>
                      <c:pt idx="0">
                        <c:v>CPUs (no GPU bounded)</c:v>
                      </c:pt>
                    </c:strCache>
                  </c:strRef>
                </c:tx>
                <c:spPr>
                  <a:solidFill>
                    <a:schemeClr val="accent3">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Inputs!$J$48:$J$71</c15:sqref>
                        </c15:formulaRef>
                      </c:ext>
                    </c:extLst>
                    <c:numCache>
                      <c:formatCode>0</c:formatCode>
                      <c:ptCount val="24"/>
                      <c:pt idx="0">
                        <c:v>1.4411764705882355</c:v>
                      </c:pt>
                      <c:pt idx="1">
                        <c:v>1.2009803921568629</c:v>
                      </c:pt>
                      <c:pt idx="2">
                        <c:v>0.96078431372549022</c:v>
                      </c:pt>
                      <c:pt idx="3">
                        <c:v>0.52843137254901973</c:v>
                      </c:pt>
                      <c:pt idx="4">
                        <c:v>0.19215686274509802</c:v>
                      </c:pt>
                      <c:pt idx="5">
                        <c:v>9.6078431372549011E-2</c:v>
                      </c:pt>
                      <c:pt idx="6">
                        <c:v>0.57647058823529407</c:v>
                      </c:pt>
                      <c:pt idx="7">
                        <c:v>1.3931372549019607</c:v>
                      </c:pt>
                      <c:pt idx="8">
                        <c:v>4.0833333333333339</c:v>
                      </c:pt>
                      <c:pt idx="9">
                        <c:v>6.4372549019607845</c:v>
                      </c:pt>
                      <c:pt idx="10">
                        <c:v>9.079411764705883</c:v>
                      </c:pt>
                      <c:pt idx="11">
                        <c:v>10.184313725490199</c:v>
                      </c:pt>
                      <c:pt idx="12">
                        <c:v>9.4637254901960794</c:v>
                      </c:pt>
                      <c:pt idx="13">
                        <c:v>8.7911764705882369</c:v>
                      </c:pt>
                      <c:pt idx="14">
                        <c:v>8.2627450980392165</c:v>
                      </c:pt>
                      <c:pt idx="15">
                        <c:v>9.2235294117647051</c:v>
                      </c:pt>
                      <c:pt idx="16">
                        <c:v>7.9745098039215687</c:v>
                      </c:pt>
                      <c:pt idx="17">
                        <c:v>8.4549019607843157</c:v>
                      </c:pt>
                      <c:pt idx="18">
                        <c:v>6.9176470588235315</c:v>
                      </c:pt>
                      <c:pt idx="19">
                        <c:v>4.6598039215686278</c:v>
                      </c:pt>
                      <c:pt idx="20">
                        <c:v>3.4588235294117657</c:v>
                      </c:pt>
                      <c:pt idx="21">
                        <c:v>2.8343137254901967</c:v>
                      </c:pt>
                      <c:pt idx="22">
                        <c:v>2.2098039215686276</c:v>
                      </c:pt>
                      <c:pt idx="23">
                        <c:v>1.6333333333333333</c:v>
                      </c:pt>
                    </c:numCache>
                  </c:numRef>
                </c:val>
                <c:extLst xmlns:c15="http://schemas.microsoft.com/office/drawing/2012/chart">
                  <c:ext xmlns:c16="http://schemas.microsoft.com/office/drawing/2014/chart" uri="{C3380CC4-5D6E-409C-BE32-E72D297353CC}">
                    <c16:uniqueId val="{00000001-8011-4286-BC34-4ECC14B417D3}"/>
                  </c:ext>
                </c:extLst>
              </c15:ser>
            </c15:filteredAreaSeries>
            <c15:filteredAreaSeries>
              <c15:ser>
                <c:idx val="9"/>
                <c:order val="9"/>
                <c:tx>
                  <c:strRef>
                    <c:extLst xmlns:c15="http://schemas.microsoft.com/office/drawing/2012/chart">
                      <c:ext xmlns:c15="http://schemas.microsoft.com/office/drawing/2012/chart" uri="{02D57815-91ED-43cb-92C2-25804820EDAC}">
                        <c15:formulaRef>
                          <c15:sqref>Inputs!$K$47</c15:sqref>
                        </c15:formulaRef>
                      </c:ext>
                    </c:extLst>
                    <c:strCache>
                      <c:ptCount val="1"/>
                      <c:pt idx="0">
                        <c:v>CPUs (GPU bounded)</c:v>
                      </c:pt>
                    </c:strCache>
                  </c:strRef>
                </c:tx>
                <c:spPr>
                  <a:solidFill>
                    <a:schemeClr val="accent4">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Inputs!$K$48:$K$71</c15:sqref>
                        </c15:formulaRef>
                      </c:ext>
                    </c:extLst>
                    <c:numCache>
                      <c:formatCode>0</c:formatCode>
                      <c:ptCount val="24"/>
                      <c:pt idx="0">
                        <c:v>0.7</c:v>
                      </c:pt>
                      <c:pt idx="1">
                        <c:v>0.58333333333333337</c:v>
                      </c:pt>
                      <c:pt idx="2">
                        <c:v>0</c:v>
                      </c:pt>
                      <c:pt idx="3">
                        <c:v>0</c:v>
                      </c:pt>
                      <c:pt idx="4">
                        <c:v>0</c:v>
                      </c:pt>
                      <c:pt idx="5">
                        <c:v>0</c:v>
                      </c:pt>
                      <c:pt idx="6">
                        <c:v>0.27999999999999997</c:v>
                      </c:pt>
                      <c:pt idx="7">
                        <c:v>0.67666666666666664</c:v>
                      </c:pt>
                      <c:pt idx="8">
                        <c:v>1.9833333333333329</c:v>
                      </c:pt>
                      <c:pt idx="9">
                        <c:v>3.1266666666666665</c:v>
                      </c:pt>
                      <c:pt idx="10">
                        <c:v>4.4099999999999993</c:v>
                      </c:pt>
                      <c:pt idx="11">
                        <c:v>4.9466666666666672</c:v>
                      </c:pt>
                      <c:pt idx="12">
                        <c:v>4.5966666666666658</c:v>
                      </c:pt>
                      <c:pt idx="13">
                        <c:v>4.2700000000000005</c:v>
                      </c:pt>
                      <c:pt idx="14">
                        <c:v>4.0133333333333328</c:v>
                      </c:pt>
                      <c:pt idx="15">
                        <c:v>4.4799999999999995</c:v>
                      </c:pt>
                      <c:pt idx="16">
                        <c:v>3.8733333333333335</c:v>
                      </c:pt>
                      <c:pt idx="17">
                        <c:v>4.1066666666666674</c:v>
                      </c:pt>
                      <c:pt idx="18">
                        <c:v>3.3600000000000003</c:v>
                      </c:pt>
                      <c:pt idx="19">
                        <c:v>2.2633333333333332</c:v>
                      </c:pt>
                      <c:pt idx="20">
                        <c:v>1.6800000000000002</c:v>
                      </c:pt>
                      <c:pt idx="21">
                        <c:v>1.3766666666666667</c:v>
                      </c:pt>
                      <c:pt idx="22">
                        <c:v>1.0733333333333333</c:v>
                      </c:pt>
                      <c:pt idx="23">
                        <c:v>0.79333333333333322</c:v>
                      </c:pt>
                    </c:numCache>
                  </c:numRef>
                </c:val>
                <c:extLst xmlns:c15="http://schemas.microsoft.com/office/drawing/2012/chart">
                  <c:ext xmlns:c16="http://schemas.microsoft.com/office/drawing/2014/chart" uri="{C3380CC4-5D6E-409C-BE32-E72D297353CC}">
                    <c16:uniqueId val="{00000002-8011-4286-BC34-4ECC14B417D3}"/>
                  </c:ext>
                </c:extLst>
              </c15:ser>
            </c15:filteredAreaSeries>
            <c15:filteredAreaSeries>
              <c15:ser>
                <c:idx val="10"/>
                <c:order val="10"/>
                <c:tx>
                  <c:strRef>
                    <c:extLst xmlns:c15="http://schemas.microsoft.com/office/drawing/2012/chart">
                      <c:ext xmlns:c15="http://schemas.microsoft.com/office/drawing/2012/chart" uri="{02D57815-91ED-43cb-92C2-25804820EDAC}">
                        <c15:formulaRef>
                          <c15:sqref>Inputs!$L$47</c15:sqref>
                        </c15:formulaRef>
                      </c:ext>
                    </c:extLst>
                    <c:strCache>
                      <c:ptCount val="1"/>
                      <c:pt idx="0">
                        <c:v>GPUs</c:v>
                      </c:pt>
                    </c:strCache>
                  </c:strRef>
                </c:tx>
                <c:spPr>
                  <a:solidFill>
                    <a:schemeClr val="accent5">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Inputs!$L$48:$L$71</c15:sqref>
                        </c15:formulaRef>
                      </c:ext>
                    </c:extLst>
                    <c:numCache>
                      <c:formatCode>0.0</c:formatCode>
                      <c:ptCount val="24"/>
                      <c:pt idx="0">
                        <c:v>0.1</c:v>
                      </c:pt>
                      <c:pt idx="1">
                        <c:v>8.3333333333333343E-2</c:v>
                      </c:pt>
                      <c:pt idx="2">
                        <c:v>0</c:v>
                      </c:pt>
                      <c:pt idx="3">
                        <c:v>0</c:v>
                      </c:pt>
                      <c:pt idx="4">
                        <c:v>0</c:v>
                      </c:pt>
                      <c:pt idx="5">
                        <c:v>0</c:v>
                      </c:pt>
                      <c:pt idx="6">
                        <c:v>4.0000000000000008E-2</c:v>
                      </c:pt>
                      <c:pt idx="7">
                        <c:v>9.6666666666666679E-2</c:v>
                      </c:pt>
                      <c:pt idx="8">
                        <c:v>0.28333333333333333</c:v>
                      </c:pt>
                      <c:pt idx="9">
                        <c:v>0.44666666666666671</c:v>
                      </c:pt>
                      <c:pt idx="10">
                        <c:v>0.62999999999999989</c:v>
                      </c:pt>
                      <c:pt idx="11">
                        <c:v>0.70666666666666678</c:v>
                      </c:pt>
                      <c:pt idx="12">
                        <c:v>0.65666666666666673</c:v>
                      </c:pt>
                      <c:pt idx="13">
                        <c:v>0.6100000000000001</c:v>
                      </c:pt>
                      <c:pt idx="14">
                        <c:v>0.57333333333333336</c:v>
                      </c:pt>
                      <c:pt idx="15">
                        <c:v>0.64000000000000012</c:v>
                      </c:pt>
                      <c:pt idx="16">
                        <c:v>0.55333333333333345</c:v>
                      </c:pt>
                      <c:pt idx="17">
                        <c:v>0.58666666666666678</c:v>
                      </c:pt>
                      <c:pt idx="18">
                        <c:v>0.48000000000000009</c:v>
                      </c:pt>
                      <c:pt idx="19">
                        <c:v>0.32333333333333336</c:v>
                      </c:pt>
                      <c:pt idx="20">
                        <c:v>0.24000000000000005</c:v>
                      </c:pt>
                      <c:pt idx="21">
                        <c:v>0.19666666666666668</c:v>
                      </c:pt>
                      <c:pt idx="22">
                        <c:v>0.15333333333333332</c:v>
                      </c:pt>
                      <c:pt idx="23">
                        <c:v>0.11333333333333334</c:v>
                      </c:pt>
                    </c:numCache>
                  </c:numRef>
                </c:val>
                <c:extLst xmlns:c15="http://schemas.microsoft.com/office/drawing/2012/chart">
                  <c:ext xmlns:c16="http://schemas.microsoft.com/office/drawing/2014/chart" uri="{C3380CC4-5D6E-409C-BE32-E72D297353CC}">
                    <c16:uniqueId val="{00000003-8011-4286-BC34-4ECC14B417D3}"/>
                  </c:ext>
                </c:extLst>
              </c15:ser>
            </c15:filteredAreaSeries>
            <c15:filteredAreaSeries>
              <c15:ser>
                <c:idx val="11"/>
                <c:order val="11"/>
                <c:tx>
                  <c:strRef>
                    <c:extLst xmlns:c15="http://schemas.microsoft.com/office/drawing/2012/chart">
                      <c:ext xmlns:c15="http://schemas.microsoft.com/office/drawing/2012/chart" uri="{02D57815-91ED-43cb-92C2-25804820EDAC}">
                        <c15:formulaRef>
                          <c15:sqref>Inputs!$M$47</c15:sqref>
                        </c15:formulaRef>
                      </c:ext>
                    </c:extLst>
                    <c:strCache>
                      <c:ptCount val="1"/>
                      <c:pt idx="0">
                        <c:v>RDS Hosts Needed (D13v2)</c:v>
                      </c:pt>
                    </c:strCache>
                  </c:strRef>
                </c:tx>
                <c:spPr>
                  <a:solidFill>
                    <a:schemeClr val="accent6">
                      <a:lumMod val="6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Inputs!$M$48:$M$71</c15:sqref>
                        </c15:formulaRef>
                      </c:ext>
                    </c:extLst>
                    <c:numCache>
                      <c:formatCode>0</c:formatCode>
                      <c:ptCount val="24"/>
                      <c:pt idx="0">
                        <c:v>1</c:v>
                      </c:pt>
                      <c:pt idx="1">
                        <c:v>1</c:v>
                      </c:pt>
                      <c:pt idx="2">
                        <c:v>1</c:v>
                      </c:pt>
                      <c:pt idx="3">
                        <c:v>1</c:v>
                      </c:pt>
                      <c:pt idx="4">
                        <c:v>1</c:v>
                      </c:pt>
                      <c:pt idx="5">
                        <c:v>1</c:v>
                      </c:pt>
                      <c:pt idx="6">
                        <c:v>1</c:v>
                      </c:pt>
                      <c:pt idx="7">
                        <c:v>1</c:v>
                      </c:pt>
                      <c:pt idx="8">
                        <c:v>1</c:v>
                      </c:pt>
                      <c:pt idx="9">
                        <c:v>1</c:v>
                      </c:pt>
                      <c:pt idx="10">
                        <c:v>2</c:v>
                      </c:pt>
                      <c:pt idx="11">
                        <c:v>2</c:v>
                      </c:pt>
                      <c:pt idx="12">
                        <c:v>2</c:v>
                      </c:pt>
                      <c:pt idx="13">
                        <c:v>2</c:v>
                      </c:pt>
                      <c:pt idx="14">
                        <c:v>2</c:v>
                      </c:pt>
                      <c:pt idx="15">
                        <c:v>2</c:v>
                      </c:pt>
                      <c:pt idx="16">
                        <c:v>1</c:v>
                      </c:pt>
                      <c:pt idx="17">
                        <c:v>2</c:v>
                      </c:pt>
                      <c:pt idx="18">
                        <c:v>1</c:v>
                      </c:pt>
                      <c:pt idx="19">
                        <c:v>1</c:v>
                      </c:pt>
                      <c:pt idx="20">
                        <c:v>1</c:v>
                      </c:pt>
                      <c:pt idx="21">
                        <c:v>1</c:v>
                      </c:pt>
                      <c:pt idx="22">
                        <c:v>1</c:v>
                      </c:pt>
                      <c:pt idx="23">
                        <c:v>1</c:v>
                      </c:pt>
                    </c:numCache>
                  </c:numRef>
                </c:val>
                <c:extLst xmlns:c15="http://schemas.microsoft.com/office/drawing/2012/chart">
                  <c:ext xmlns:c16="http://schemas.microsoft.com/office/drawing/2014/chart" uri="{C3380CC4-5D6E-409C-BE32-E72D297353CC}">
                    <c16:uniqueId val="{00000004-8011-4286-BC34-4ECC14B417D3}"/>
                  </c:ext>
                </c:extLst>
              </c15:ser>
            </c15:filteredAreaSeries>
            <c15:filteredAreaSeries>
              <c15:ser>
                <c:idx val="12"/>
                <c:order val="12"/>
                <c:tx>
                  <c:strRef>
                    <c:extLst xmlns:c15="http://schemas.microsoft.com/office/drawing/2012/chart">
                      <c:ext xmlns:c15="http://schemas.microsoft.com/office/drawing/2012/chart" uri="{02D57815-91ED-43cb-92C2-25804820EDAC}">
                        <c15:formulaRef>
                          <c15:sqref>Inputs!$N$47</c15:sqref>
                        </c15:formulaRef>
                      </c:ext>
                    </c:extLst>
                    <c:strCache>
                      <c:ptCount val="1"/>
                      <c:pt idx="0">
                        <c:v>RDS Hosts Needed (NV6)</c:v>
                      </c:pt>
                    </c:strCache>
                  </c:strRef>
                </c:tx>
                <c:spPr>
                  <a:solidFill>
                    <a:schemeClr val="accent1">
                      <a:lumMod val="80000"/>
                      <a:lumOff val="20000"/>
                    </a:schemeClr>
                  </a:solidFill>
                  <a:ln w="25400">
                    <a:noFill/>
                  </a:ln>
                  <a:effectLst/>
                </c:spP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Inputs!$N$48:$N$71</c15:sqref>
                        </c15:formulaRef>
                      </c:ext>
                    </c:extLst>
                    <c:numCache>
                      <c:formatCode>General</c:formatCode>
                      <c:ptCount val="24"/>
                      <c:pt idx="0">
                        <c:v>1</c:v>
                      </c:pt>
                      <c:pt idx="1">
                        <c:v>1</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extLst xmlns:c15="http://schemas.microsoft.com/office/drawing/2012/chart">
                  <c:ext xmlns:c16="http://schemas.microsoft.com/office/drawing/2014/chart" uri="{C3380CC4-5D6E-409C-BE32-E72D297353CC}">
                    <c16:uniqueId val="{00000005-8011-4286-BC34-4ECC14B417D3}"/>
                  </c:ext>
                </c:extLst>
              </c15:ser>
            </c15:filteredAreaSeries>
          </c:ext>
        </c:extLst>
      </c:areaChart>
      <c:catAx>
        <c:axId val="1213313440"/>
        <c:scaling>
          <c:orientation val="minMax"/>
        </c:scaling>
        <c:delete val="0"/>
        <c:axPos val="b"/>
        <c:numFmt formatCode="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912608"/>
        <c:crosses val="autoZero"/>
        <c:auto val="1"/>
        <c:lblAlgn val="ctr"/>
        <c:lblOffset val="100"/>
        <c:noMultiLvlLbl val="0"/>
      </c:catAx>
      <c:valAx>
        <c:axId val="1328912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2133134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GPU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barChart>
        <c:barDir val="col"/>
        <c:grouping val="clustered"/>
        <c:varyColors val="0"/>
        <c:ser>
          <c:idx val="5"/>
          <c:order val="5"/>
          <c:tx>
            <c:strRef>
              <c:f>Inputs!$L$47</c:f>
              <c:strCache>
                <c:ptCount val="1"/>
                <c:pt idx="0">
                  <c:v>GPUs</c:v>
                </c:pt>
              </c:strCache>
            </c:strRef>
          </c:tx>
          <c:spPr>
            <a:solidFill>
              <a:schemeClr val="accent6"/>
            </a:solidFill>
            <a:ln>
              <a:noFill/>
            </a:ln>
            <a:effectLst/>
          </c:spPr>
          <c:invertIfNegative val="0"/>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Inputs!$L$48:$L$71</c:f>
              <c:numCache>
                <c:formatCode>0.0</c:formatCode>
                <c:ptCount val="24"/>
                <c:pt idx="0">
                  <c:v>0.1</c:v>
                </c:pt>
                <c:pt idx="1">
                  <c:v>8.3333333333333343E-2</c:v>
                </c:pt>
                <c:pt idx="2">
                  <c:v>0</c:v>
                </c:pt>
                <c:pt idx="3">
                  <c:v>0</c:v>
                </c:pt>
                <c:pt idx="4">
                  <c:v>0</c:v>
                </c:pt>
                <c:pt idx="5">
                  <c:v>0</c:v>
                </c:pt>
                <c:pt idx="6">
                  <c:v>4.0000000000000008E-2</c:v>
                </c:pt>
                <c:pt idx="7">
                  <c:v>9.6666666666666679E-2</c:v>
                </c:pt>
                <c:pt idx="8">
                  <c:v>0.28333333333333333</c:v>
                </c:pt>
                <c:pt idx="9">
                  <c:v>0.44666666666666671</c:v>
                </c:pt>
                <c:pt idx="10">
                  <c:v>0.62999999999999989</c:v>
                </c:pt>
                <c:pt idx="11">
                  <c:v>0.70666666666666678</c:v>
                </c:pt>
                <c:pt idx="12">
                  <c:v>0.65666666666666673</c:v>
                </c:pt>
                <c:pt idx="13">
                  <c:v>0.6100000000000001</c:v>
                </c:pt>
                <c:pt idx="14">
                  <c:v>0.57333333333333336</c:v>
                </c:pt>
                <c:pt idx="15">
                  <c:v>0.64000000000000012</c:v>
                </c:pt>
                <c:pt idx="16">
                  <c:v>0.55333333333333345</c:v>
                </c:pt>
                <c:pt idx="17">
                  <c:v>0.58666666666666678</c:v>
                </c:pt>
                <c:pt idx="18">
                  <c:v>0.48000000000000009</c:v>
                </c:pt>
                <c:pt idx="19">
                  <c:v>0.32333333333333336</c:v>
                </c:pt>
                <c:pt idx="20">
                  <c:v>0.24000000000000005</c:v>
                </c:pt>
                <c:pt idx="21">
                  <c:v>0.19666666666666668</c:v>
                </c:pt>
                <c:pt idx="22">
                  <c:v>0.15333333333333332</c:v>
                </c:pt>
                <c:pt idx="23">
                  <c:v>0.11333333333333334</c:v>
                </c:pt>
              </c:numCache>
            </c:numRef>
          </c:val>
          <c:extLst>
            <c:ext xmlns:c16="http://schemas.microsoft.com/office/drawing/2014/chart" uri="{C3380CC4-5D6E-409C-BE32-E72D297353CC}">
              <c16:uniqueId val="{00000000-6C81-4D71-B078-5F46F1FCD98B}"/>
            </c:ext>
          </c:extLst>
        </c:ser>
        <c:dLbls>
          <c:showLegendKey val="0"/>
          <c:showVal val="0"/>
          <c:showCatName val="0"/>
          <c:showSerName val="0"/>
          <c:showPercent val="0"/>
          <c:showBubbleSize val="0"/>
        </c:dLbls>
        <c:gapWidth val="219"/>
        <c:overlap val="-27"/>
        <c:axId val="1330992496"/>
        <c:axId val="1324940368"/>
        <c:extLst>
          <c:ext xmlns:c15="http://schemas.microsoft.com/office/drawing/2012/chart" uri="{02D57815-91ED-43cb-92C2-25804820EDAC}">
            <c15:filteredBarSeries>
              <c15:ser>
                <c:idx val="0"/>
                <c:order val="0"/>
                <c:tx>
                  <c:strRef>
                    <c:extLst>
                      <c:ext uri="{02D57815-91ED-43cb-92C2-25804820EDAC}">
                        <c15:formulaRef>
                          <c15:sqref>Inputs!$B$47</c15:sqref>
                        </c15:formulaRef>
                      </c:ext>
                    </c:extLst>
                    <c:strCache>
                      <c:ptCount val="1"/>
                      <c:pt idx="0">
                        <c:v>% of Light users</c:v>
                      </c:pt>
                    </c:strCache>
                  </c:strRef>
                </c:tx>
                <c:spPr>
                  <a:solidFill>
                    <a:schemeClr val="accent1"/>
                  </a:solidFill>
                  <a:ln>
                    <a:noFill/>
                  </a:ln>
                  <a:effectLst/>
                </c:spPr>
                <c:invertIfNegative val="0"/>
                <c:cat>
                  <c:numRef>
                    <c:extLst>
                      <c:ex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Inputs!$B$48:$B$71</c15:sqref>
                        </c15:formulaRef>
                      </c:ext>
                    </c:extLst>
                    <c:numCache>
                      <c:formatCode>0%</c:formatCode>
                      <c:ptCount val="24"/>
                      <c:pt idx="0">
                        <c:v>2.9411764705882356E-2</c:v>
                      </c:pt>
                      <c:pt idx="1">
                        <c:v>2.4509803921568627E-2</c:v>
                      </c:pt>
                      <c:pt idx="2">
                        <c:v>1.9607843137254902E-2</c:v>
                      </c:pt>
                      <c:pt idx="3">
                        <c:v>1.0784313725490198E-2</c:v>
                      </c:pt>
                      <c:pt idx="4">
                        <c:v>3.9215686274509803E-3</c:v>
                      </c:pt>
                      <c:pt idx="5">
                        <c:v>1.9607843137254902E-3</c:v>
                      </c:pt>
                      <c:pt idx="6">
                        <c:v>1.1764705882352941E-2</c:v>
                      </c:pt>
                      <c:pt idx="7">
                        <c:v>2.8431372549019607E-2</c:v>
                      </c:pt>
                      <c:pt idx="8">
                        <c:v>8.3333333333333343E-2</c:v>
                      </c:pt>
                      <c:pt idx="9">
                        <c:v>0.13137254901960785</c:v>
                      </c:pt>
                      <c:pt idx="10">
                        <c:v>0.18529411764705883</c:v>
                      </c:pt>
                      <c:pt idx="11">
                        <c:v>0.207843137254902</c:v>
                      </c:pt>
                      <c:pt idx="12">
                        <c:v>0.19313725490196079</c:v>
                      </c:pt>
                      <c:pt idx="13">
                        <c:v>0.17941176470588238</c:v>
                      </c:pt>
                      <c:pt idx="14">
                        <c:v>0.16862745098039217</c:v>
                      </c:pt>
                      <c:pt idx="15">
                        <c:v>0.18823529411764706</c:v>
                      </c:pt>
                      <c:pt idx="16">
                        <c:v>0.16274509803921569</c:v>
                      </c:pt>
                      <c:pt idx="17">
                        <c:v>0.17254901960784316</c:v>
                      </c:pt>
                      <c:pt idx="18">
                        <c:v>0.14117647058823532</c:v>
                      </c:pt>
                      <c:pt idx="19">
                        <c:v>9.509803921568627E-2</c:v>
                      </c:pt>
                      <c:pt idx="20">
                        <c:v>7.058823529411766E-2</c:v>
                      </c:pt>
                      <c:pt idx="21">
                        <c:v>5.784313725490197E-2</c:v>
                      </c:pt>
                      <c:pt idx="22">
                        <c:v>4.5098039215686281E-2</c:v>
                      </c:pt>
                      <c:pt idx="23">
                        <c:v>3.3333333333333333E-2</c:v>
                      </c:pt>
                    </c:numCache>
                  </c:numRef>
                </c:val>
                <c:extLst>
                  <c:ext xmlns:c16="http://schemas.microsoft.com/office/drawing/2014/chart" uri="{C3380CC4-5D6E-409C-BE32-E72D297353CC}">
                    <c16:uniqueId val="{00000002-6C81-4D71-B078-5F46F1FCD98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Inputs!$D$47</c15:sqref>
                        </c15:formulaRef>
                      </c:ext>
                    </c:extLst>
                    <c:strCache>
                      <c:ptCount val="1"/>
                      <c:pt idx="0">
                        <c:v>% of Advanced users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Inputs!$D$48:$D$71</c15:sqref>
                        </c15:formulaRef>
                      </c:ext>
                    </c:extLst>
                    <c:numCache>
                      <c:formatCode>0%</c:formatCode>
                      <c:ptCount val="24"/>
                      <c:pt idx="0">
                        <c:v>3.3333333333333333E-2</c:v>
                      </c:pt>
                      <c:pt idx="1">
                        <c:v>2.777777777777778E-2</c:v>
                      </c:pt>
                      <c:pt idx="2">
                        <c:v>0</c:v>
                      </c:pt>
                      <c:pt idx="3">
                        <c:v>0</c:v>
                      </c:pt>
                      <c:pt idx="4">
                        <c:v>0</c:v>
                      </c:pt>
                      <c:pt idx="5">
                        <c:v>0</c:v>
                      </c:pt>
                      <c:pt idx="6">
                        <c:v>1.3333333333333334E-2</c:v>
                      </c:pt>
                      <c:pt idx="7">
                        <c:v>3.2222222222222222E-2</c:v>
                      </c:pt>
                      <c:pt idx="8">
                        <c:v>9.4444444444444442E-2</c:v>
                      </c:pt>
                      <c:pt idx="9">
                        <c:v>0.1488888888888889</c:v>
                      </c:pt>
                      <c:pt idx="10">
                        <c:v>0.20999999999999996</c:v>
                      </c:pt>
                      <c:pt idx="11">
                        <c:v>0.23555555555555557</c:v>
                      </c:pt>
                      <c:pt idx="12">
                        <c:v>0.21888888888888888</c:v>
                      </c:pt>
                      <c:pt idx="13">
                        <c:v>0.20333333333333334</c:v>
                      </c:pt>
                      <c:pt idx="14">
                        <c:v>0.19111111111111112</c:v>
                      </c:pt>
                      <c:pt idx="15">
                        <c:v>0.21333333333333335</c:v>
                      </c:pt>
                      <c:pt idx="16">
                        <c:v>0.18444444444444447</c:v>
                      </c:pt>
                      <c:pt idx="17">
                        <c:v>0.19555555555555559</c:v>
                      </c:pt>
                      <c:pt idx="18">
                        <c:v>0.16000000000000003</c:v>
                      </c:pt>
                      <c:pt idx="19">
                        <c:v>0.10777777777777778</c:v>
                      </c:pt>
                      <c:pt idx="20">
                        <c:v>8.0000000000000016E-2</c:v>
                      </c:pt>
                      <c:pt idx="21">
                        <c:v>6.5555555555555561E-2</c:v>
                      </c:pt>
                      <c:pt idx="22">
                        <c:v>5.1111111111111107E-2</c:v>
                      </c:pt>
                      <c:pt idx="23">
                        <c:v>3.7777777777777778E-2</c:v>
                      </c:pt>
                    </c:numCache>
                  </c:numRef>
                </c:val>
                <c:extLst xmlns:c15="http://schemas.microsoft.com/office/drawing/2012/chart">
                  <c:ext xmlns:c16="http://schemas.microsoft.com/office/drawing/2014/chart" uri="{C3380CC4-5D6E-409C-BE32-E72D297353CC}">
                    <c16:uniqueId val="{00000003-6C81-4D71-B078-5F46F1FCD98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Inputs!$E$47</c15:sqref>
                        </c15:formulaRef>
                      </c:ext>
                    </c:extLst>
                    <c:strCache>
                      <c:ptCount val="1"/>
                      <c:pt idx="0">
                        <c:v>Light users</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Inputs!$E$48:$E$71</c15:sqref>
                        </c15:formulaRef>
                      </c:ext>
                    </c:extLst>
                    <c:numCache>
                      <c:formatCode>0</c:formatCode>
                      <c:ptCount val="24"/>
                      <c:pt idx="0">
                        <c:v>3.5294117647058827</c:v>
                      </c:pt>
                      <c:pt idx="1">
                        <c:v>2.9411764705882351</c:v>
                      </c:pt>
                      <c:pt idx="2">
                        <c:v>2.3529411764705883</c:v>
                      </c:pt>
                      <c:pt idx="3">
                        <c:v>1.2941176470588238</c:v>
                      </c:pt>
                      <c:pt idx="4">
                        <c:v>0.47058823529411764</c:v>
                      </c:pt>
                      <c:pt idx="5">
                        <c:v>0.23529411764705882</c:v>
                      </c:pt>
                      <c:pt idx="6">
                        <c:v>1.4117647058823528</c:v>
                      </c:pt>
                      <c:pt idx="7">
                        <c:v>3.4117647058823528</c:v>
                      </c:pt>
                      <c:pt idx="8">
                        <c:v>10.000000000000002</c:v>
                      </c:pt>
                      <c:pt idx="9">
                        <c:v>15.764705882352942</c:v>
                      </c:pt>
                      <c:pt idx="10">
                        <c:v>22.235294117647058</c:v>
                      </c:pt>
                      <c:pt idx="11">
                        <c:v>24.941176470588239</c:v>
                      </c:pt>
                      <c:pt idx="12">
                        <c:v>23.176470588235293</c:v>
                      </c:pt>
                      <c:pt idx="13">
                        <c:v>21.529411764705884</c:v>
                      </c:pt>
                      <c:pt idx="14">
                        <c:v>20.235294117647062</c:v>
                      </c:pt>
                      <c:pt idx="15">
                        <c:v>22.588235294117645</c:v>
                      </c:pt>
                      <c:pt idx="16">
                        <c:v>19.529411764705884</c:v>
                      </c:pt>
                      <c:pt idx="17">
                        <c:v>20.705882352941181</c:v>
                      </c:pt>
                      <c:pt idx="18">
                        <c:v>16.941176470588239</c:v>
                      </c:pt>
                      <c:pt idx="19">
                        <c:v>11.411764705882351</c:v>
                      </c:pt>
                      <c:pt idx="20">
                        <c:v>8.4705882352941195</c:v>
                      </c:pt>
                      <c:pt idx="21">
                        <c:v>6.9411764705882364</c:v>
                      </c:pt>
                      <c:pt idx="22">
                        <c:v>5.4117647058823533</c:v>
                      </c:pt>
                      <c:pt idx="23">
                        <c:v>4</c:v>
                      </c:pt>
                    </c:numCache>
                  </c:numRef>
                </c:val>
                <c:extLst xmlns:c15="http://schemas.microsoft.com/office/drawing/2012/chart">
                  <c:ext xmlns:c16="http://schemas.microsoft.com/office/drawing/2014/chart" uri="{C3380CC4-5D6E-409C-BE32-E72D297353CC}">
                    <c16:uniqueId val="{00000004-6C81-4D71-B078-5F46F1FCD98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Inputs!$G$47</c15:sqref>
                        </c15:formulaRef>
                      </c:ext>
                    </c:extLst>
                    <c:strCache>
                      <c:ptCount val="1"/>
                      <c:pt idx="0">
                        <c:v>Advanced users</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Inputs!$G$48:$G$71</c15:sqref>
                        </c15:formulaRef>
                      </c:ext>
                    </c:extLst>
                    <c:numCache>
                      <c:formatCode>0</c:formatCode>
                      <c:ptCount val="24"/>
                      <c:pt idx="0">
                        <c:v>1</c:v>
                      </c:pt>
                      <c:pt idx="1">
                        <c:v>0.83333333333333337</c:v>
                      </c:pt>
                      <c:pt idx="2">
                        <c:v>0</c:v>
                      </c:pt>
                      <c:pt idx="3">
                        <c:v>0</c:v>
                      </c:pt>
                      <c:pt idx="4">
                        <c:v>0</c:v>
                      </c:pt>
                      <c:pt idx="5">
                        <c:v>0</c:v>
                      </c:pt>
                      <c:pt idx="6">
                        <c:v>0.4</c:v>
                      </c:pt>
                      <c:pt idx="7">
                        <c:v>0.96666666666666667</c:v>
                      </c:pt>
                      <c:pt idx="8">
                        <c:v>2.833333333333333</c:v>
                      </c:pt>
                      <c:pt idx="9">
                        <c:v>4.4666666666666668</c:v>
                      </c:pt>
                      <c:pt idx="10">
                        <c:v>6.2999999999999989</c:v>
                      </c:pt>
                      <c:pt idx="11">
                        <c:v>7.0666666666666673</c:v>
                      </c:pt>
                      <c:pt idx="12">
                        <c:v>6.5666666666666664</c:v>
                      </c:pt>
                      <c:pt idx="13">
                        <c:v>6.1000000000000005</c:v>
                      </c:pt>
                      <c:pt idx="14">
                        <c:v>5.7333333333333334</c:v>
                      </c:pt>
                      <c:pt idx="15">
                        <c:v>6.4</c:v>
                      </c:pt>
                      <c:pt idx="16">
                        <c:v>5.5333333333333341</c:v>
                      </c:pt>
                      <c:pt idx="17">
                        <c:v>5.866666666666668</c:v>
                      </c:pt>
                      <c:pt idx="18">
                        <c:v>4.8000000000000007</c:v>
                      </c:pt>
                      <c:pt idx="19">
                        <c:v>3.2333333333333334</c:v>
                      </c:pt>
                      <c:pt idx="20">
                        <c:v>2.4000000000000004</c:v>
                      </c:pt>
                      <c:pt idx="21">
                        <c:v>1.9666666666666668</c:v>
                      </c:pt>
                      <c:pt idx="22">
                        <c:v>1.5333333333333332</c:v>
                      </c:pt>
                      <c:pt idx="23">
                        <c:v>1.1333333333333333</c:v>
                      </c:pt>
                    </c:numCache>
                  </c:numRef>
                </c:val>
                <c:extLst xmlns:c15="http://schemas.microsoft.com/office/drawing/2012/chart">
                  <c:ext xmlns:c16="http://schemas.microsoft.com/office/drawing/2014/chart" uri="{C3380CC4-5D6E-409C-BE32-E72D297353CC}">
                    <c16:uniqueId val="{00000005-6C81-4D71-B078-5F46F1FCD98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Inputs!$H$47</c15:sqref>
                        </c15:formulaRef>
                      </c:ext>
                    </c:extLst>
                    <c:strCache>
                      <c:ptCount val="1"/>
                      <c:pt idx="0">
                        <c:v>RAM (no GPU bounded)</c:v>
                      </c:pt>
                    </c:strCache>
                  </c:strRef>
                </c:tx>
                <c:spPr>
                  <a:solidFill>
                    <a:schemeClr val="accent5"/>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Inputs!$H$48:$H$71</c15:sqref>
                        </c15:formulaRef>
                      </c:ext>
                    </c:extLst>
                    <c:numCache>
                      <c:formatCode>0</c:formatCode>
                      <c:ptCount val="24"/>
                      <c:pt idx="0">
                        <c:v>5</c:v>
                      </c:pt>
                      <c:pt idx="1">
                        <c:v>4.1666666666666661</c:v>
                      </c:pt>
                      <c:pt idx="2">
                        <c:v>3.3333333333333335</c:v>
                      </c:pt>
                      <c:pt idx="3">
                        <c:v>1.8333333333333337</c:v>
                      </c:pt>
                      <c:pt idx="4">
                        <c:v>0.66666666666666663</c:v>
                      </c:pt>
                      <c:pt idx="5">
                        <c:v>0.33333333333333331</c:v>
                      </c:pt>
                      <c:pt idx="6">
                        <c:v>2</c:v>
                      </c:pt>
                      <c:pt idx="7">
                        <c:v>4.833333333333333</c:v>
                      </c:pt>
                      <c:pt idx="8">
                        <c:v>14.166666666666668</c:v>
                      </c:pt>
                      <c:pt idx="9">
                        <c:v>22.333333333333336</c:v>
                      </c:pt>
                      <c:pt idx="10">
                        <c:v>31.5</c:v>
                      </c:pt>
                      <c:pt idx="11">
                        <c:v>35.333333333333343</c:v>
                      </c:pt>
                      <c:pt idx="12">
                        <c:v>32.833333333333336</c:v>
                      </c:pt>
                      <c:pt idx="13">
                        <c:v>30.500000000000004</c:v>
                      </c:pt>
                      <c:pt idx="14">
                        <c:v>28.666666666666671</c:v>
                      </c:pt>
                      <c:pt idx="15">
                        <c:v>32</c:v>
                      </c:pt>
                      <c:pt idx="16">
                        <c:v>27.666666666666668</c:v>
                      </c:pt>
                      <c:pt idx="17">
                        <c:v>29.333333333333339</c:v>
                      </c:pt>
                      <c:pt idx="18">
                        <c:v>24.000000000000007</c:v>
                      </c:pt>
                      <c:pt idx="19">
                        <c:v>16.166666666666664</c:v>
                      </c:pt>
                      <c:pt idx="20">
                        <c:v>12.000000000000004</c:v>
                      </c:pt>
                      <c:pt idx="21">
                        <c:v>9.8333333333333357</c:v>
                      </c:pt>
                      <c:pt idx="22">
                        <c:v>7.6666666666666679</c:v>
                      </c:pt>
                      <c:pt idx="23">
                        <c:v>5.666666666666667</c:v>
                      </c:pt>
                    </c:numCache>
                  </c:numRef>
                </c:val>
                <c:extLst xmlns:c15="http://schemas.microsoft.com/office/drawing/2012/chart">
                  <c:ext xmlns:c16="http://schemas.microsoft.com/office/drawing/2014/chart" uri="{C3380CC4-5D6E-409C-BE32-E72D297353CC}">
                    <c16:uniqueId val="{00000006-6C81-4D71-B078-5F46F1FCD98B}"/>
                  </c:ext>
                </c:extLst>
              </c15:ser>
            </c15:filteredBarSeries>
          </c:ext>
        </c:extLst>
      </c:barChart>
      <c:lineChart>
        <c:grouping val="standard"/>
        <c:varyColors val="0"/>
        <c:ser>
          <c:idx val="6"/>
          <c:order val="6"/>
          <c:tx>
            <c:strRef>
              <c:f>Inputs!$N$47</c:f>
              <c:strCache>
                <c:ptCount val="1"/>
                <c:pt idx="0">
                  <c:v>RDS Hosts Needed (NV6)</c:v>
                </c:pt>
              </c:strCache>
            </c:strRef>
          </c:tx>
          <c:spPr>
            <a:ln w="28575" cap="rnd">
              <a:solidFill>
                <a:schemeClr val="accent1">
                  <a:lumMod val="60000"/>
                </a:schemeClr>
              </a:solidFill>
              <a:round/>
            </a:ln>
            <a:effectLst/>
          </c:spPr>
          <c:marker>
            <c:symbol val="none"/>
          </c:marker>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Inputs!$N$48:$N$71</c:f>
              <c:numCache>
                <c:formatCode>General</c:formatCode>
                <c:ptCount val="24"/>
                <c:pt idx="0">
                  <c:v>1</c:v>
                </c:pt>
                <c:pt idx="1">
                  <c:v>1</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1-6C81-4D71-B078-5F46F1FCD98B}"/>
            </c:ext>
          </c:extLst>
        </c:ser>
        <c:dLbls>
          <c:showLegendKey val="0"/>
          <c:showVal val="0"/>
          <c:showCatName val="0"/>
          <c:showSerName val="0"/>
          <c:showPercent val="0"/>
          <c:showBubbleSize val="0"/>
        </c:dLbls>
        <c:marker val="1"/>
        <c:smooth val="0"/>
        <c:axId val="1328163152"/>
        <c:axId val="1287003488"/>
      </c:lineChart>
      <c:catAx>
        <c:axId val="1330992496"/>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4940368"/>
        <c:crosses val="autoZero"/>
        <c:auto val="1"/>
        <c:lblAlgn val="ctr"/>
        <c:lblOffset val="100"/>
        <c:noMultiLvlLbl val="0"/>
      </c:catAx>
      <c:valAx>
        <c:axId val="13249403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30992496"/>
        <c:crosses val="autoZero"/>
        <c:crossBetween val="between"/>
      </c:valAx>
      <c:valAx>
        <c:axId val="12870034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163152"/>
        <c:crosses val="max"/>
        <c:crossBetween val="between"/>
      </c:valAx>
      <c:catAx>
        <c:axId val="1328163152"/>
        <c:scaling>
          <c:orientation val="minMax"/>
        </c:scaling>
        <c:delete val="1"/>
        <c:axPos val="b"/>
        <c:numFmt formatCode="h:mm" sourceLinked="1"/>
        <c:majorTickMark val="none"/>
        <c:minorTickMark val="none"/>
        <c:tickLblPos val="nextTo"/>
        <c:crossAx val="128700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r>
              <a:rPr lang="es-ES"/>
              <a:t>CPU 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title>
    <c:autoTitleDeleted val="0"/>
    <c:plotArea>
      <c:layout/>
      <c:barChart>
        <c:barDir val="col"/>
        <c:grouping val="clustered"/>
        <c:varyColors val="0"/>
        <c:ser>
          <c:idx val="3"/>
          <c:order val="3"/>
          <c:tx>
            <c:strRef>
              <c:f>Inputs!$E$47</c:f>
              <c:strCache>
                <c:ptCount val="1"/>
                <c:pt idx="0">
                  <c:v>Light users</c:v>
                </c:pt>
              </c:strCache>
            </c:strRef>
          </c:tx>
          <c:spPr>
            <a:solidFill>
              <a:schemeClr val="accent4"/>
            </a:solidFill>
            <a:ln>
              <a:noFill/>
            </a:ln>
            <a:effectLst/>
          </c:spPr>
          <c:invertIfNegative val="0"/>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Inputs!$E$48:$E$71</c:f>
              <c:numCache>
                <c:formatCode>0</c:formatCode>
                <c:ptCount val="24"/>
                <c:pt idx="0">
                  <c:v>3.5294117647058827</c:v>
                </c:pt>
                <c:pt idx="1">
                  <c:v>2.9411764705882351</c:v>
                </c:pt>
                <c:pt idx="2">
                  <c:v>2.3529411764705883</c:v>
                </c:pt>
                <c:pt idx="3">
                  <c:v>1.2941176470588238</c:v>
                </c:pt>
                <c:pt idx="4">
                  <c:v>0.47058823529411764</c:v>
                </c:pt>
                <c:pt idx="5">
                  <c:v>0.23529411764705882</c:v>
                </c:pt>
                <c:pt idx="6">
                  <c:v>1.4117647058823528</c:v>
                </c:pt>
                <c:pt idx="7">
                  <c:v>3.4117647058823528</c:v>
                </c:pt>
                <c:pt idx="8">
                  <c:v>10.000000000000002</c:v>
                </c:pt>
                <c:pt idx="9">
                  <c:v>15.764705882352942</c:v>
                </c:pt>
                <c:pt idx="10">
                  <c:v>22.235294117647058</c:v>
                </c:pt>
                <c:pt idx="11">
                  <c:v>24.941176470588239</c:v>
                </c:pt>
                <c:pt idx="12">
                  <c:v>23.176470588235293</c:v>
                </c:pt>
                <c:pt idx="13">
                  <c:v>21.529411764705884</c:v>
                </c:pt>
                <c:pt idx="14">
                  <c:v>20.235294117647062</c:v>
                </c:pt>
                <c:pt idx="15">
                  <c:v>22.588235294117645</c:v>
                </c:pt>
                <c:pt idx="16">
                  <c:v>19.529411764705884</c:v>
                </c:pt>
                <c:pt idx="17">
                  <c:v>20.705882352941181</c:v>
                </c:pt>
                <c:pt idx="18">
                  <c:v>16.941176470588239</c:v>
                </c:pt>
                <c:pt idx="19">
                  <c:v>11.411764705882351</c:v>
                </c:pt>
                <c:pt idx="20">
                  <c:v>8.4705882352941195</c:v>
                </c:pt>
                <c:pt idx="21">
                  <c:v>6.9411764705882364</c:v>
                </c:pt>
                <c:pt idx="22">
                  <c:v>5.4117647058823533</c:v>
                </c:pt>
                <c:pt idx="23">
                  <c:v>4</c:v>
                </c:pt>
              </c:numCache>
            </c:numRef>
          </c:val>
          <c:extLst xmlns:c15="http://schemas.microsoft.com/office/drawing/2012/chart">
            <c:ext xmlns:c16="http://schemas.microsoft.com/office/drawing/2014/chart" uri="{C3380CC4-5D6E-409C-BE32-E72D297353CC}">
              <c16:uniqueId val="{00000005-5547-4937-8FA3-2751B8BEB3EC}"/>
            </c:ext>
          </c:extLst>
        </c:ser>
        <c:ser>
          <c:idx val="4"/>
          <c:order val="4"/>
          <c:tx>
            <c:strRef>
              <c:f>Inputs!$F$47</c:f>
              <c:strCache>
                <c:ptCount val="1"/>
                <c:pt idx="0">
                  <c:v>Medium users</c:v>
                </c:pt>
              </c:strCache>
            </c:strRef>
          </c:tx>
          <c:spPr>
            <a:solidFill>
              <a:schemeClr val="accent5"/>
            </a:solidFill>
            <a:ln>
              <a:noFill/>
            </a:ln>
            <a:effectLst/>
          </c:spPr>
          <c:invertIfNegative val="0"/>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Inputs!$F$48:$F$71</c:f>
              <c:numCache>
                <c:formatCode>0</c:formatCode>
                <c:ptCount val="24"/>
                <c:pt idx="0">
                  <c:v>1.4705882352941178</c:v>
                </c:pt>
                <c:pt idx="1">
                  <c:v>1.2254901960784315</c:v>
                </c:pt>
                <c:pt idx="2">
                  <c:v>0.98039215686274506</c:v>
                </c:pt>
                <c:pt idx="3">
                  <c:v>0.53921568627450989</c:v>
                </c:pt>
                <c:pt idx="4">
                  <c:v>0.19607843137254902</c:v>
                </c:pt>
                <c:pt idx="5">
                  <c:v>9.8039215686274508E-2</c:v>
                </c:pt>
                <c:pt idx="6">
                  <c:v>0.58823529411764708</c:v>
                </c:pt>
                <c:pt idx="7">
                  <c:v>1.4215686274509804</c:v>
                </c:pt>
                <c:pt idx="8">
                  <c:v>4.166666666666667</c:v>
                </c:pt>
                <c:pt idx="9">
                  <c:v>6.5686274509803928</c:v>
                </c:pt>
                <c:pt idx="10">
                  <c:v>9.264705882352942</c:v>
                </c:pt>
                <c:pt idx="11">
                  <c:v>10.3921568627451</c:v>
                </c:pt>
                <c:pt idx="12">
                  <c:v>9.6568627450980404</c:v>
                </c:pt>
                <c:pt idx="13">
                  <c:v>8.9705882352941195</c:v>
                </c:pt>
                <c:pt idx="14">
                  <c:v>8.4313725490196081</c:v>
                </c:pt>
                <c:pt idx="15">
                  <c:v>9.4117647058823533</c:v>
                </c:pt>
                <c:pt idx="16">
                  <c:v>8.1372549019607838</c:v>
                </c:pt>
                <c:pt idx="17">
                  <c:v>8.6274509803921582</c:v>
                </c:pt>
                <c:pt idx="18">
                  <c:v>7.0588235294117663</c:v>
                </c:pt>
                <c:pt idx="19">
                  <c:v>4.7549019607843137</c:v>
                </c:pt>
                <c:pt idx="20">
                  <c:v>3.5294117647058831</c:v>
                </c:pt>
                <c:pt idx="21">
                  <c:v>2.8921568627450984</c:v>
                </c:pt>
                <c:pt idx="22">
                  <c:v>2.2549019607843142</c:v>
                </c:pt>
                <c:pt idx="23">
                  <c:v>1.6666666666666667</c:v>
                </c:pt>
              </c:numCache>
            </c:numRef>
          </c:val>
          <c:extLst>
            <c:ext xmlns:c16="http://schemas.microsoft.com/office/drawing/2014/chart" uri="{C3380CC4-5D6E-409C-BE32-E72D297353CC}">
              <c16:uniqueId val="{00000000-5547-4937-8FA3-2751B8BEB3EC}"/>
            </c:ext>
          </c:extLst>
        </c:ser>
        <c:dLbls>
          <c:showLegendKey val="0"/>
          <c:showVal val="0"/>
          <c:showCatName val="0"/>
          <c:showSerName val="0"/>
          <c:showPercent val="0"/>
          <c:showBubbleSize val="0"/>
        </c:dLbls>
        <c:gapWidth val="219"/>
        <c:overlap val="-27"/>
        <c:axId val="1330992496"/>
        <c:axId val="1324940368"/>
        <c:extLst>
          <c:ext xmlns:c15="http://schemas.microsoft.com/office/drawing/2012/chart" uri="{02D57815-91ED-43cb-92C2-25804820EDAC}">
            <c15:filteredBarSeries>
              <c15:ser>
                <c:idx val="0"/>
                <c:order val="0"/>
                <c:tx>
                  <c:strRef>
                    <c:extLst>
                      <c:ext uri="{02D57815-91ED-43cb-92C2-25804820EDAC}">
                        <c15:formulaRef>
                          <c15:sqref>Inputs!$B$47</c15:sqref>
                        </c15:formulaRef>
                      </c:ext>
                    </c:extLst>
                    <c:strCache>
                      <c:ptCount val="1"/>
                      <c:pt idx="0">
                        <c:v>% of Light users</c:v>
                      </c:pt>
                    </c:strCache>
                  </c:strRef>
                </c:tx>
                <c:spPr>
                  <a:solidFill>
                    <a:schemeClr val="accent1"/>
                  </a:solidFill>
                  <a:ln>
                    <a:noFill/>
                  </a:ln>
                  <a:effectLst/>
                </c:spPr>
                <c:invertIfNegative val="0"/>
                <c:cat>
                  <c:numRef>
                    <c:extLst>
                      <c:ex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Inputs!$B$48:$B$71</c15:sqref>
                        </c15:formulaRef>
                      </c:ext>
                    </c:extLst>
                    <c:numCache>
                      <c:formatCode>0%</c:formatCode>
                      <c:ptCount val="24"/>
                      <c:pt idx="0">
                        <c:v>2.9411764705882356E-2</c:v>
                      </c:pt>
                      <c:pt idx="1">
                        <c:v>2.4509803921568627E-2</c:v>
                      </c:pt>
                      <c:pt idx="2">
                        <c:v>1.9607843137254902E-2</c:v>
                      </c:pt>
                      <c:pt idx="3">
                        <c:v>1.0784313725490198E-2</c:v>
                      </c:pt>
                      <c:pt idx="4">
                        <c:v>3.9215686274509803E-3</c:v>
                      </c:pt>
                      <c:pt idx="5">
                        <c:v>1.9607843137254902E-3</c:v>
                      </c:pt>
                      <c:pt idx="6">
                        <c:v>1.1764705882352941E-2</c:v>
                      </c:pt>
                      <c:pt idx="7">
                        <c:v>2.8431372549019607E-2</c:v>
                      </c:pt>
                      <c:pt idx="8">
                        <c:v>8.3333333333333343E-2</c:v>
                      </c:pt>
                      <c:pt idx="9">
                        <c:v>0.13137254901960785</c:v>
                      </c:pt>
                      <c:pt idx="10">
                        <c:v>0.18529411764705883</c:v>
                      </c:pt>
                      <c:pt idx="11">
                        <c:v>0.207843137254902</c:v>
                      </c:pt>
                      <c:pt idx="12">
                        <c:v>0.19313725490196079</c:v>
                      </c:pt>
                      <c:pt idx="13">
                        <c:v>0.17941176470588238</c:v>
                      </c:pt>
                      <c:pt idx="14">
                        <c:v>0.16862745098039217</c:v>
                      </c:pt>
                      <c:pt idx="15">
                        <c:v>0.18823529411764706</c:v>
                      </c:pt>
                      <c:pt idx="16">
                        <c:v>0.16274509803921569</c:v>
                      </c:pt>
                      <c:pt idx="17">
                        <c:v>0.17254901960784316</c:v>
                      </c:pt>
                      <c:pt idx="18">
                        <c:v>0.14117647058823532</c:v>
                      </c:pt>
                      <c:pt idx="19">
                        <c:v>9.509803921568627E-2</c:v>
                      </c:pt>
                      <c:pt idx="20">
                        <c:v>7.058823529411766E-2</c:v>
                      </c:pt>
                      <c:pt idx="21">
                        <c:v>5.784313725490197E-2</c:v>
                      </c:pt>
                      <c:pt idx="22">
                        <c:v>4.5098039215686281E-2</c:v>
                      </c:pt>
                      <c:pt idx="23">
                        <c:v>3.3333333333333333E-2</c:v>
                      </c:pt>
                    </c:numCache>
                  </c:numRef>
                </c:val>
                <c:extLst>
                  <c:ext xmlns:c16="http://schemas.microsoft.com/office/drawing/2014/chart" uri="{C3380CC4-5D6E-409C-BE32-E72D297353CC}">
                    <c16:uniqueId val="{00000002-5547-4937-8FA3-2751B8BEB3E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Inputs!$C$47</c15:sqref>
                        </c15:formulaRef>
                      </c:ext>
                    </c:extLst>
                    <c:strCache>
                      <c:ptCount val="1"/>
                      <c:pt idx="0">
                        <c:v>% of Medium users</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Inputs!$C$48:$C$71</c15:sqref>
                        </c15:formulaRef>
                      </c:ext>
                    </c:extLst>
                    <c:numCache>
                      <c:formatCode>0%</c:formatCode>
                      <c:ptCount val="24"/>
                      <c:pt idx="0">
                        <c:v>2.9411764705882356E-2</c:v>
                      </c:pt>
                      <c:pt idx="1">
                        <c:v>2.4509803921568627E-2</c:v>
                      </c:pt>
                      <c:pt idx="2">
                        <c:v>1.9607843137254902E-2</c:v>
                      </c:pt>
                      <c:pt idx="3">
                        <c:v>1.0784313725490198E-2</c:v>
                      </c:pt>
                      <c:pt idx="4">
                        <c:v>3.9215686274509803E-3</c:v>
                      </c:pt>
                      <c:pt idx="5">
                        <c:v>1.9607843137254902E-3</c:v>
                      </c:pt>
                      <c:pt idx="6">
                        <c:v>1.1764705882352941E-2</c:v>
                      </c:pt>
                      <c:pt idx="7">
                        <c:v>2.8431372549019607E-2</c:v>
                      </c:pt>
                      <c:pt idx="8">
                        <c:v>8.3333333333333343E-2</c:v>
                      </c:pt>
                      <c:pt idx="9">
                        <c:v>0.13137254901960785</c:v>
                      </c:pt>
                      <c:pt idx="10">
                        <c:v>0.18529411764705883</c:v>
                      </c:pt>
                      <c:pt idx="11">
                        <c:v>0.207843137254902</c:v>
                      </c:pt>
                      <c:pt idx="12">
                        <c:v>0.19313725490196079</c:v>
                      </c:pt>
                      <c:pt idx="13">
                        <c:v>0.17941176470588238</c:v>
                      </c:pt>
                      <c:pt idx="14">
                        <c:v>0.16862745098039217</c:v>
                      </c:pt>
                      <c:pt idx="15">
                        <c:v>0.18823529411764706</c:v>
                      </c:pt>
                      <c:pt idx="16">
                        <c:v>0.16274509803921569</c:v>
                      </c:pt>
                      <c:pt idx="17">
                        <c:v>0.17254901960784316</c:v>
                      </c:pt>
                      <c:pt idx="18">
                        <c:v>0.14117647058823532</c:v>
                      </c:pt>
                      <c:pt idx="19">
                        <c:v>9.509803921568627E-2</c:v>
                      </c:pt>
                      <c:pt idx="20">
                        <c:v>7.058823529411766E-2</c:v>
                      </c:pt>
                      <c:pt idx="21">
                        <c:v>5.784313725490197E-2</c:v>
                      </c:pt>
                      <c:pt idx="22">
                        <c:v>4.5098039215686281E-2</c:v>
                      </c:pt>
                      <c:pt idx="23">
                        <c:v>3.3333333333333333E-2</c:v>
                      </c:pt>
                    </c:numCache>
                  </c:numRef>
                </c:val>
                <c:extLst xmlns:c15="http://schemas.microsoft.com/office/drawing/2012/chart">
                  <c:ext xmlns:c16="http://schemas.microsoft.com/office/drawing/2014/chart" uri="{C3380CC4-5D6E-409C-BE32-E72D297353CC}">
                    <c16:uniqueId val="{00000003-5547-4937-8FA3-2751B8BEB3E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Inputs!$D$47</c15:sqref>
                        </c15:formulaRef>
                      </c:ext>
                    </c:extLst>
                    <c:strCache>
                      <c:ptCount val="1"/>
                      <c:pt idx="0">
                        <c:v>% of Advanced users</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Inputs!$D$48:$D$71</c15:sqref>
                        </c15:formulaRef>
                      </c:ext>
                    </c:extLst>
                    <c:numCache>
                      <c:formatCode>0%</c:formatCode>
                      <c:ptCount val="24"/>
                      <c:pt idx="0">
                        <c:v>3.3333333333333333E-2</c:v>
                      </c:pt>
                      <c:pt idx="1">
                        <c:v>2.777777777777778E-2</c:v>
                      </c:pt>
                      <c:pt idx="2">
                        <c:v>0</c:v>
                      </c:pt>
                      <c:pt idx="3">
                        <c:v>0</c:v>
                      </c:pt>
                      <c:pt idx="4">
                        <c:v>0</c:v>
                      </c:pt>
                      <c:pt idx="5">
                        <c:v>0</c:v>
                      </c:pt>
                      <c:pt idx="6">
                        <c:v>1.3333333333333334E-2</c:v>
                      </c:pt>
                      <c:pt idx="7">
                        <c:v>3.2222222222222222E-2</c:v>
                      </c:pt>
                      <c:pt idx="8">
                        <c:v>9.4444444444444442E-2</c:v>
                      </c:pt>
                      <c:pt idx="9">
                        <c:v>0.1488888888888889</c:v>
                      </c:pt>
                      <c:pt idx="10">
                        <c:v>0.20999999999999996</c:v>
                      </c:pt>
                      <c:pt idx="11">
                        <c:v>0.23555555555555557</c:v>
                      </c:pt>
                      <c:pt idx="12">
                        <c:v>0.21888888888888888</c:v>
                      </c:pt>
                      <c:pt idx="13">
                        <c:v>0.20333333333333334</c:v>
                      </c:pt>
                      <c:pt idx="14">
                        <c:v>0.19111111111111112</c:v>
                      </c:pt>
                      <c:pt idx="15">
                        <c:v>0.21333333333333335</c:v>
                      </c:pt>
                      <c:pt idx="16">
                        <c:v>0.18444444444444447</c:v>
                      </c:pt>
                      <c:pt idx="17">
                        <c:v>0.19555555555555559</c:v>
                      </c:pt>
                      <c:pt idx="18">
                        <c:v>0.16000000000000003</c:v>
                      </c:pt>
                      <c:pt idx="19">
                        <c:v>0.10777777777777778</c:v>
                      </c:pt>
                      <c:pt idx="20">
                        <c:v>8.0000000000000016E-2</c:v>
                      </c:pt>
                      <c:pt idx="21">
                        <c:v>6.5555555555555561E-2</c:v>
                      </c:pt>
                      <c:pt idx="22">
                        <c:v>5.1111111111111107E-2</c:v>
                      </c:pt>
                      <c:pt idx="23">
                        <c:v>3.7777777777777778E-2</c:v>
                      </c:pt>
                    </c:numCache>
                  </c:numRef>
                </c:val>
                <c:extLst xmlns:c15="http://schemas.microsoft.com/office/drawing/2012/chart">
                  <c:ext xmlns:c16="http://schemas.microsoft.com/office/drawing/2014/chart" uri="{C3380CC4-5D6E-409C-BE32-E72D297353CC}">
                    <c16:uniqueId val="{00000004-5547-4937-8FA3-2751B8BEB3E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Inputs!$G$47</c15:sqref>
                        </c15:formulaRef>
                      </c:ext>
                    </c:extLst>
                    <c:strCache>
                      <c:ptCount val="1"/>
                      <c:pt idx="0">
                        <c:v>Advanced users</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Inputs!$G$48:$G$71</c15:sqref>
                        </c15:formulaRef>
                      </c:ext>
                    </c:extLst>
                    <c:numCache>
                      <c:formatCode>0</c:formatCode>
                      <c:ptCount val="24"/>
                      <c:pt idx="0">
                        <c:v>1</c:v>
                      </c:pt>
                      <c:pt idx="1">
                        <c:v>0.83333333333333337</c:v>
                      </c:pt>
                      <c:pt idx="2">
                        <c:v>0</c:v>
                      </c:pt>
                      <c:pt idx="3">
                        <c:v>0</c:v>
                      </c:pt>
                      <c:pt idx="4">
                        <c:v>0</c:v>
                      </c:pt>
                      <c:pt idx="5">
                        <c:v>0</c:v>
                      </c:pt>
                      <c:pt idx="6">
                        <c:v>0.4</c:v>
                      </c:pt>
                      <c:pt idx="7">
                        <c:v>0.96666666666666667</c:v>
                      </c:pt>
                      <c:pt idx="8">
                        <c:v>2.833333333333333</c:v>
                      </c:pt>
                      <c:pt idx="9">
                        <c:v>4.4666666666666668</c:v>
                      </c:pt>
                      <c:pt idx="10">
                        <c:v>6.2999999999999989</c:v>
                      </c:pt>
                      <c:pt idx="11">
                        <c:v>7.0666666666666673</c:v>
                      </c:pt>
                      <c:pt idx="12">
                        <c:v>6.5666666666666664</c:v>
                      </c:pt>
                      <c:pt idx="13">
                        <c:v>6.1000000000000005</c:v>
                      </c:pt>
                      <c:pt idx="14">
                        <c:v>5.7333333333333334</c:v>
                      </c:pt>
                      <c:pt idx="15">
                        <c:v>6.4</c:v>
                      </c:pt>
                      <c:pt idx="16">
                        <c:v>5.5333333333333341</c:v>
                      </c:pt>
                      <c:pt idx="17">
                        <c:v>5.866666666666668</c:v>
                      </c:pt>
                      <c:pt idx="18">
                        <c:v>4.8000000000000007</c:v>
                      </c:pt>
                      <c:pt idx="19">
                        <c:v>3.2333333333333334</c:v>
                      </c:pt>
                      <c:pt idx="20">
                        <c:v>2.4000000000000004</c:v>
                      </c:pt>
                      <c:pt idx="21">
                        <c:v>1.9666666666666668</c:v>
                      </c:pt>
                      <c:pt idx="22">
                        <c:v>1.5333333333333332</c:v>
                      </c:pt>
                      <c:pt idx="23">
                        <c:v>1.1333333333333333</c:v>
                      </c:pt>
                    </c:numCache>
                  </c:numRef>
                </c:val>
                <c:extLst xmlns:c15="http://schemas.microsoft.com/office/drawing/2012/chart">
                  <c:ext xmlns:c16="http://schemas.microsoft.com/office/drawing/2014/chart" uri="{C3380CC4-5D6E-409C-BE32-E72D297353CC}">
                    <c16:uniqueId val="{00000006-5547-4937-8FA3-2751B8BEB3EC}"/>
                  </c:ext>
                </c:extLst>
              </c15:ser>
            </c15:filteredBarSeries>
          </c:ext>
        </c:extLst>
      </c:barChart>
      <c:lineChart>
        <c:grouping val="standard"/>
        <c:varyColors val="0"/>
        <c:ser>
          <c:idx val="11"/>
          <c:order val="11"/>
          <c:tx>
            <c:strRef>
              <c:f>Inputs!$M$47</c:f>
              <c:strCache>
                <c:ptCount val="1"/>
                <c:pt idx="0">
                  <c:v>RDS Hosts Needed (D13v2)</c:v>
                </c:pt>
              </c:strCache>
            </c:strRef>
          </c:tx>
          <c:spPr>
            <a:ln w="28575" cap="rnd">
              <a:solidFill>
                <a:schemeClr val="accent6">
                  <a:lumMod val="60000"/>
                </a:schemeClr>
              </a:solidFill>
              <a:round/>
            </a:ln>
            <a:effectLst/>
          </c:spPr>
          <c:marker>
            <c:symbol val="none"/>
          </c:marker>
          <c:cat>
            <c:numRef>
              <c:f>Inputs!$A$48:$A$71</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Inputs!$M$48:$M$71</c:f>
              <c:numCache>
                <c:formatCode>0</c:formatCode>
                <c:ptCount val="24"/>
                <c:pt idx="0">
                  <c:v>1</c:v>
                </c:pt>
                <c:pt idx="1">
                  <c:v>1</c:v>
                </c:pt>
                <c:pt idx="2">
                  <c:v>1</c:v>
                </c:pt>
                <c:pt idx="3">
                  <c:v>1</c:v>
                </c:pt>
                <c:pt idx="4">
                  <c:v>1</c:v>
                </c:pt>
                <c:pt idx="5">
                  <c:v>1</c:v>
                </c:pt>
                <c:pt idx="6">
                  <c:v>1</c:v>
                </c:pt>
                <c:pt idx="7">
                  <c:v>1</c:v>
                </c:pt>
                <c:pt idx="8">
                  <c:v>1</c:v>
                </c:pt>
                <c:pt idx="9">
                  <c:v>1</c:v>
                </c:pt>
                <c:pt idx="10">
                  <c:v>2</c:v>
                </c:pt>
                <c:pt idx="11">
                  <c:v>2</c:v>
                </c:pt>
                <c:pt idx="12">
                  <c:v>2</c:v>
                </c:pt>
                <c:pt idx="13">
                  <c:v>2</c:v>
                </c:pt>
                <c:pt idx="14">
                  <c:v>2</c:v>
                </c:pt>
                <c:pt idx="15">
                  <c:v>2</c:v>
                </c:pt>
                <c:pt idx="16">
                  <c:v>1</c:v>
                </c:pt>
                <c:pt idx="17">
                  <c:v>2</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4-C945-43D4-8239-2AE30E524856}"/>
            </c:ext>
          </c:extLst>
        </c:ser>
        <c:dLbls>
          <c:showLegendKey val="0"/>
          <c:showVal val="0"/>
          <c:showCatName val="0"/>
          <c:showSerName val="0"/>
          <c:showPercent val="0"/>
          <c:showBubbleSize val="0"/>
        </c:dLbls>
        <c:marker val="1"/>
        <c:smooth val="0"/>
        <c:axId val="1328163152"/>
        <c:axId val="1287003488"/>
        <c:extLst>
          <c:ext xmlns:c15="http://schemas.microsoft.com/office/drawing/2012/chart" uri="{02D57815-91ED-43cb-92C2-25804820EDAC}">
            <c15:filteredLineSeries>
              <c15:ser>
                <c:idx val="6"/>
                <c:order val="6"/>
                <c:tx>
                  <c:strRef>
                    <c:extLst>
                      <c:ext uri="{02D57815-91ED-43cb-92C2-25804820EDAC}">
                        <c15:formulaRef>
                          <c15:sqref>Inputs!$H$47</c15:sqref>
                        </c15:formulaRef>
                      </c:ext>
                    </c:extLst>
                    <c:strCache>
                      <c:ptCount val="1"/>
                      <c:pt idx="0">
                        <c:v>RAM (no GPU bounded)</c:v>
                      </c:pt>
                    </c:strCache>
                  </c:strRef>
                </c:tx>
                <c:spPr>
                  <a:ln w="28575" cap="rnd">
                    <a:solidFill>
                      <a:schemeClr val="accent1">
                        <a:lumMod val="60000"/>
                      </a:schemeClr>
                    </a:solidFill>
                    <a:round/>
                  </a:ln>
                  <a:effectLst/>
                </c:spPr>
                <c:marker>
                  <c:symbol val="none"/>
                </c:marker>
                <c:cat>
                  <c:numRef>
                    <c:extLst>
                      <c:ex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c:ext uri="{02D57815-91ED-43cb-92C2-25804820EDAC}">
                        <c15:formulaRef>
                          <c15:sqref>Inputs!$H$48:$H$71</c15:sqref>
                        </c15:formulaRef>
                      </c:ext>
                    </c:extLst>
                    <c:numCache>
                      <c:formatCode>0</c:formatCode>
                      <c:ptCount val="24"/>
                      <c:pt idx="0">
                        <c:v>5</c:v>
                      </c:pt>
                      <c:pt idx="1">
                        <c:v>4.1666666666666661</c:v>
                      </c:pt>
                      <c:pt idx="2">
                        <c:v>3.3333333333333335</c:v>
                      </c:pt>
                      <c:pt idx="3">
                        <c:v>1.8333333333333337</c:v>
                      </c:pt>
                      <c:pt idx="4">
                        <c:v>0.66666666666666663</c:v>
                      </c:pt>
                      <c:pt idx="5">
                        <c:v>0.33333333333333331</c:v>
                      </c:pt>
                      <c:pt idx="6">
                        <c:v>2</c:v>
                      </c:pt>
                      <c:pt idx="7">
                        <c:v>4.833333333333333</c:v>
                      </c:pt>
                      <c:pt idx="8">
                        <c:v>14.166666666666668</c:v>
                      </c:pt>
                      <c:pt idx="9">
                        <c:v>22.333333333333336</c:v>
                      </c:pt>
                      <c:pt idx="10">
                        <c:v>31.5</c:v>
                      </c:pt>
                      <c:pt idx="11">
                        <c:v>35.333333333333343</c:v>
                      </c:pt>
                      <c:pt idx="12">
                        <c:v>32.833333333333336</c:v>
                      </c:pt>
                      <c:pt idx="13">
                        <c:v>30.500000000000004</c:v>
                      </c:pt>
                      <c:pt idx="14">
                        <c:v>28.666666666666671</c:v>
                      </c:pt>
                      <c:pt idx="15">
                        <c:v>32</c:v>
                      </c:pt>
                      <c:pt idx="16">
                        <c:v>27.666666666666668</c:v>
                      </c:pt>
                      <c:pt idx="17">
                        <c:v>29.333333333333339</c:v>
                      </c:pt>
                      <c:pt idx="18">
                        <c:v>24.000000000000007</c:v>
                      </c:pt>
                      <c:pt idx="19">
                        <c:v>16.166666666666664</c:v>
                      </c:pt>
                      <c:pt idx="20">
                        <c:v>12.000000000000004</c:v>
                      </c:pt>
                      <c:pt idx="21">
                        <c:v>9.8333333333333357</c:v>
                      </c:pt>
                      <c:pt idx="22">
                        <c:v>7.6666666666666679</c:v>
                      </c:pt>
                      <c:pt idx="23">
                        <c:v>5.666666666666667</c:v>
                      </c:pt>
                    </c:numCache>
                  </c:numRef>
                </c:val>
                <c:smooth val="0"/>
                <c:extLst>
                  <c:ext xmlns:c16="http://schemas.microsoft.com/office/drawing/2014/chart" uri="{C3380CC4-5D6E-409C-BE32-E72D297353CC}">
                    <c16:uniqueId val="{00000001-5547-4937-8FA3-2751B8BEB3E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Inputs!$I$47</c15:sqref>
                        </c15:formulaRef>
                      </c:ext>
                    </c:extLst>
                    <c:strCache>
                      <c:ptCount val="1"/>
                      <c:pt idx="0">
                        <c:v>RAM (GPU bounded)</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Inputs!$I$48:$I$71</c15:sqref>
                        </c15:formulaRef>
                      </c:ext>
                    </c:extLst>
                    <c:numCache>
                      <c:formatCode>0</c:formatCode>
                      <c:ptCount val="24"/>
                      <c:pt idx="0">
                        <c:v>1</c:v>
                      </c:pt>
                      <c:pt idx="1">
                        <c:v>0.83333333333333337</c:v>
                      </c:pt>
                      <c:pt idx="2">
                        <c:v>0</c:v>
                      </c:pt>
                      <c:pt idx="3">
                        <c:v>0</c:v>
                      </c:pt>
                      <c:pt idx="4">
                        <c:v>0</c:v>
                      </c:pt>
                      <c:pt idx="5">
                        <c:v>0</c:v>
                      </c:pt>
                      <c:pt idx="6">
                        <c:v>0.4</c:v>
                      </c:pt>
                      <c:pt idx="7">
                        <c:v>0.96666666666666667</c:v>
                      </c:pt>
                      <c:pt idx="8">
                        <c:v>2.833333333333333</c:v>
                      </c:pt>
                      <c:pt idx="9">
                        <c:v>4.4666666666666668</c:v>
                      </c:pt>
                      <c:pt idx="10">
                        <c:v>6.2999999999999989</c:v>
                      </c:pt>
                      <c:pt idx="11">
                        <c:v>7.0666666666666673</c:v>
                      </c:pt>
                      <c:pt idx="12">
                        <c:v>6.5666666666666664</c:v>
                      </c:pt>
                      <c:pt idx="13">
                        <c:v>6.1000000000000005</c:v>
                      </c:pt>
                      <c:pt idx="14">
                        <c:v>5.7333333333333334</c:v>
                      </c:pt>
                      <c:pt idx="15">
                        <c:v>6.4</c:v>
                      </c:pt>
                      <c:pt idx="16">
                        <c:v>5.5333333333333341</c:v>
                      </c:pt>
                      <c:pt idx="17">
                        <c:v>5.866666666666668</c:v>
                      </c:pt>
                      <c:pt idx="18">
                        <c:v>4.8000000000000007</c:v>
                      </c:pt>
                      <c:pt idx="19">
                        <c:v>3.2333333333333334</c:v>
                      </c:pt>
                      <c:pt idx="20">
                        <c:v>2.4000000000000004</c:v>
                      </c:pt>
                      <c:pt idx="21">
                        <c:v>1.9666666666666668</c:v>
                      </c:pt>
                      <c:pt idx="22">
                        <c:v>1.5333333333333332</c:v>
                      </c:pt>
                      <c:pt idx="23">
                        <c:v>1.1333333333333333</c:v>
                      </c:pt>
                    </c:numCache>
                  </c:numRef>
                </c:val>
                <c:smooth val="0"/>
                <c:extLst xmlns:c15="http://schemas.microsoft.com/office/drawing/2012/chart">
                  <c:ext xmlns:c16="http://schemas.microsoft.com/office/drawing/2014/chart" uri="{C3380CC4-5D6E-409C-BE32-E72D297353CC}">
                    <c16:uniqueId val="{00000000-C945-43D4-8239-2AE30E524856}"/>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Inputs!$J$47</c15:sqref>
                        </c15:formulaRef>
                      </c:ext>
                    </c:extLst>
                    <c:strCache>
                      <c:ptCount val="1"/>
                      <c:pt idx="0">
                        <c:v>CPUs (no GPU bounded)</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Inputs!$J$48:$J$71</c15:sqref>
                        </c15:formulaRef>
                      </c:ext>
                    </c:extLst>
                    <c:numCache>
                      <c:formatCode>0</c:formatCode>
                      <c:ptCount val="24"/>
                      <c:pt idx="0">
                        <c:v>1.4411764705882355</c:v>
                      </c:pt>
                      <c:pt idx="1">
                        <c:v>1.2009803921568629</c:v>
                      </c:pt>
                      <c:pt idx="2">
                        <c:v>0.96078431372549022</c:v>
                      </c:pt>
                      <c:pt idx="3">
                        <c:v>0.52843137254901973</c:v>
                      </c:pt>
                      <c:pt idx="4">
                        <c:v>0.19215686274509802</c:v>
                      </c:pt>
                      <c:pt idx="5">
                        <c:v>9.6078431372549011E-2</c:v>
                      </c:pt>
                      <c:pt idx="6">
                        <c:v>0.57647058823529407</c:v>
                      </c:pt>
                      <c:pt idx="7">
                        <c:v>1.3931372549019607</c:v>
                      </c:pt>
                      <c:pt idx="8">
                        <c:v>4.0833333333333339</c:v>
                      </c:pt>
                      <c:pt idx="9">
                        <c:v>6.4372549019607845</c:v>
                      </c:pt>
                      <c:pt idx="10">
                        <c:v>9.079411764705883</c:v>
                      </c:pt>
                      <c:pt idx="11">
                        <c:v>10.184313725490199</c:v>
                      </c:pt>
                      <c:pt idx="12">
                        <c:v>9.4637254901960794</c:v>
                      </c:pt>
                      <c:pt idx="13">
                        <c:v>8.7911764705882369</c:v>
                      </c:pt>
                      <c:pt idx="14">
                        <c:v>8.2627450980392165</c:v>
                      </c:pt>
                      <c:pt idx="15">
                        <c:v>9.2235294117647051</c:v>
                      </c:pt>
                      <c:pt idx="16">
                        <c:v>7.9745098039215687</c:v>
                      </c:pt>
                      <c:pt idx="17">
                        <c:v>8.4549019607843157</c:v>
                      </c:pt>
                      <c:pt idx="18">
                        <c:v>6.9176470588235315</c:v>
                      </c:pt>
                      <c:pt idx="19">
                        <c:v>4.6598039215686278</c:v>
                      </c:pt>
                      <c:pt idx="20">
                        <c:v>3.4588235294117657</c:v>
                      </c:pt>
                      <c:pt idx="21">
                        <c:v>2.8343137254901967</c:v>
                      </c:pt>
                      <c:pt idx="22">
                        <c:v>2.2098039215686276</c:v>
                      </c:pt>
                      <c:pt idx="23">
                        <c:v>1.6333333333333333</c:v>
                      </c:pt>
                    </c:numCache>
                  </c:numRef>
                </c:val>
                <c:smooth val="0"/>
                <c:extLst xmlns:c15="http://schemas.microsoft.com/office/drawing/2012/chart">
                  <c:ext xmlns:c16="http://schemas.microsoft.com/office/drawing/2014/chart" uri="{C3380CC4-5D6E-409C-BE32-E72D297353CC}">
                    <c16:uniqueId val="{00000001-C945-43D4-8239-2AE30E524856}"/>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Inputs!$K$47</c15:sqref>
                        </c15:formulaRef>
                      </c:ext>
                    </c:extLst>
                    <c:strCache>
                      <c:ptCount val="1"/>
                      <c:pt idx="0">
                        <c:v>CPUs (GPU bounded)</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Inputs!$K$48:$K$71</c15:sqref>
                        </c15:formulaRef>
                      </c:ext>
                    </c:extLst>
                    <c:numCache>
                      <c:formatCode>0</c:formatCode>
                      <c:ptCount val="24"/>
                      <c:pt idx="0">
                        <c:v>0.7</c:v>
                      </c:pt>
                      <c:pt idx="1">
                        <c:v>0.58333333333333337</c:v>
                      </c:pt>
                      <c:pt idx="2">
                        <c:v>0</c:v>
                      </c:pt>
                      <c:pt idx="3">
                        <c:v>0</c:v>
                      </c:pt>
                      <c:pt idx="4">
                        <c:v>0</c:v>
                      </c:pt>
                      <c:pt idx="5">
                        <c:v>0</c:v>
                      </c:pt>
                      <c:pt idx="6">
                        <c:v>0.27999999999999997</c:v>
                      </c:pt>
                      <c:pt idx="7">
                        <c:v>0.67666666666666664</c:v>
                      </c:pt>
                      <c:pt idx="8">
                        <c:v>1.9833333333333329</c:v>
                      </c:pt>
                      <c:pt idx="9">
                        <c:v>3.1266666666666665</c:v>
                      </c:pt>
                      <c:pt idx="10">
                        <c:v>4.4099999999999993</c:v>
                      </c:pt>
                      <c:pt idx="11">
                        <c:v>4.9466666666666672</c:v>
                      </c:pt>
                      <c:pt idx="12">
                        <c:v>4.5966666666666658</c:v>
                      </c:pt>
                      <c:pt idx="13">
                        <c:v>4.2700000000000005</c:v>
                      </c:pt>
                      <c:pt idx="14">
                        <c:v>4.0133333333333328</c:v>
                      </c:pt>
                      <c:pt idx="15">
                        <c:v>4.4799999999999995</c:v>
                      </c:pt>
                      <c:pt idx="16">
                        <c:v>3.8733333333333335</c:v>
                      </c:pt>
                      <c:pt idx="17">
                        <c:v>4.1066666666666674</c:v>
                      </c:pt>
                      <c:pt idx="18">
                        <c:v>3.3600000000000003</c:v>
                      </c:pt>
                      <c:pt idx="19">
                        <c:v>2.2633333333333332</c:v>
                      </c:pt>
                      <c:pt idx="20">
                        <c:v>1.6800000000000002</c:v>
                      </c:pt>
                      <c:pt idx="21">
                        <c:v>1.3766666666666667</c:v>
                      </c:pt>
                      <c:pt idx="22">
                        <c:v>1.0733333333333333</c:v>
                      </c:pt>
                      <c:pt idx="23">
                        <c:v>0.79333333333333322</c:v>
                      </c:pt>
                    </c:numCache>
                  </c:numRef>
                </c:val>
                <c:smooth val="0"/>
                <c:extLst xmlns:c15="http://schemas.microsoft.com/office/drawing/2012/chart">
                  <c:ext xmlns:c16="http://schemas.microsoft.com/office/drawing/2014/chart" uri="{C3380CC4-5D6E-409C-BE32-E72D297353CC}">
                    <c16:uniqueId val="{00000002-C945-43D4-8239-2AE30E524856}"/>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Inputs!$L$47</c15:sqref>
                        </c15:formulaRef>
                      </c:ext>
                    </c:extLst>
                    <c:strCache>
                      <c:ptCount val="1"/>
                      <c:pt idx="0">
                        <c:v>GPUs</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Inputs!$L$48:$L$71</c15:sqref>
                        </c15:formulaRef>
                      </c:ext>
                    </c:extLst>
                    <c:numCache>
                      <c:formatCode>0.0</c:formatCode>
                      <c:ptCount val="24"/>
                      <c:pt idx="0">
                        <c:v>0.1</c:v>
                      </c:pt>
                      <c:pt idx="1">
                        <c:v>8.3333333333333343E-2</c:v>
                      </c:pt>
                      <c:pt idx="2">
                        <c:v>0</c:v>
                      </c:pt>
                      <c:pt idx="3">
                        <c:v>0</c:v>
                      </c:pt>
                      <c:pt idx="4">
                        <c:v>0</c:v>
                      </c:pt>
                      <c:pt idx="5">
                        <c:v>0</c:v>
                      </c:pt>
                      <c:pt idx="6">
                        <c:v>4.0000000000000008E-2</c:v>
                      </c:pt>
                      <c:pt idx="7">
                        <c:v>9.6666666666666679E-2</c:v>
                      </c:pt>
                      <c:pt idx="8">
                        <c:v>0.28333333333333333</c:v>
                      </c:pt>
                      <c:pt idx="9">
                        <c:v>0.44666666666666671</c:v>
                      </c:pt>
                      <c:pt idx="10">
                        <c:v>0.62999999999999989</c:v>
                      </c:pt>
                      <c:pt idx="11">
                        <c:v>0.70666666666666678</c:v>
                      </c:pt>
                      <c:pt idx="12">
                        <c:v>0.65666666666666673</c:v>
                      </c:pt>
                      <c:pt idx="13">
                        <c:v>0.6100000000000001</c:v>
                      </c:pt>
                      <c:pt idx="14">
                        <c:v>0.57333333333333336</c:v>
                      </c:pt>
                      <c:pt idx="15">
                        <c:v>0.64000000000000012</c:v>
                      </c:pt>
                      <c:pt idx="16">
                        <c:v>0.55333333333333345</c:v>
                      </c:pt>
                      <c:pt idx="17">
                        <c:v>0.58666666666666678</c:v>
                      </c:pt>
                      <c:pt idx="18">
                        <c:v>0.48000000000000009</c:v>
                      </c:pt>
                      <c:pt idx="19">
                        <c:v>0.32333333333333336</c:v>
                      </c:pt>
                      <c:pt idx="20">
                        <c:v>0.24000000000000005</c:v>
                      </c:pt>
                      <c:pt idx="21">
                        <c:v>0.19666666666666668</c:v>
                      </c:pt>
                      <c:pt idx="22">
                        <c:v>0.15333333333333332</c:v>
                      </c:pt>
                      <c:pt idx="23">
                        <c:v>0.11333333333333334</c:v>
                      </c:pt>
                    </c:numCache>
                  </c:numRef>
                </c:val>
                <c:smooth val="0"/>
                <c:extLst xmlns:c15="http://schemas.microsoft.com/office/drawing/2012/chart">
                  <c:ext xmlns:c16="http://schemas.microsoft.com/office/drawing/2014/chart" uri="{C3380CC4-5D6E-409C-BE32-E72D297353CC}">
                    <c16:uniqueId val="{00000003-C945-43D4-8239-2AE30E524856}"/>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Inputs!$N$47</c15:sqref>
                        </c15:formulaRef>
                      </c:ext>
                    </c:extLst>
                    <c:strCache>
                      <c:ptCount val="1"/>
                      <c:pt idx="0">
                        <c:v>RDS Hosts Needed (NV6)</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Inputs!$A$48:$A$71</c15:sqref>
                        </c15:formulaRef>
                      </c:ext>
                    </c:extLst>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extLst xmlns:c15="http://schemas.microsoft.com/office/drawing/2012/chart">
                      <c:ext xmlns:c15="http://schemas.microsoft.com/office/drawing/2012/chart" uri="{02D57815-91ED-43cb-92C2-25804820EDAC}">
                        <c15:formulaRef>
                          <c15:sqref>Inputs!$N$48:$N$71</c15:sqref>
                        </c15:formulaRef>
                      </c:ext>
                    </c:extLst>
                    <c:numCache>
                      <c:formatCode>General</c:formatCode>
                      <c:ptCount val="24"/>
                      <c:pt idx="0">
                        <c:v>1</c:v>
                      </c:pt>
                      <c:pt idx="1">
                        <c:v>1</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xmlns:c15="http://schemas.microsoft.com/office/drawing/2012/chart">
                  <c:ext xmlns:c16="http://schemas.microsoft.com/office/drawing/2014/chart" uri="{C3380CC4-5D6E-409C-BE32-E72D297353CC}">
                    <c16:uniqueId val="{00000005-C945-43D4-8239-2AE30E524856}"/>
                  </c:ext>
                </c:extLst>
              </c15:ser>
            </c15:filteredLineSeries>
          </c:ext>
        </c:extLst>
      </c:lineChart>
      <c:catAx>
        <c:axId val="1330992496"/>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4940368"/>
        <c:crosses val="autoZero"/>
        <c:auto val="1"/>
        <c:lblAlgn val="ctr"/>
        <c:lblOffset val="100"/>
        <c:noMultiLvlLbl val="0"/>
      </c:catAx>
      <c:valAx>
        <c:axId val="1324940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30992496"/>
        <c:crosses val="autoZero"/>
        <c:crossBetween val="between"/>
      </c:valAx>
      <c:valAx>
        <c:axId val="128700348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crossAx val="1328163152"/>
        <c:crosses val="max"/>
        <c:crossBetween val="between"/>
      </c:valAx>
      <c:catAx>
        <c:axId val="1328163152"/>
        <c:scaling>
          <c:orientation val="minMax"/>
        </c:scaling>
        <c:delete val="1"/>
        <c:axPos val="b"/>
        <c:numFmt formatCode="h:mm" sourceLinked="1"/>
        <c:majorTickMark val="none"/>
        <c:minorTickMark val="none"/>
        <c:tickLblPos val="nextTo"/>
        <c:crossAx val="128700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Light" panose="020B0502040204020203" pitchFamily="34" charset="0"/>
              <a:ea typeface="+mn-ea"/>
              <a:cs typeface="Segoe UI Light" panose="020B0502040204020203" pitchFamily="34"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egoe UI Light" panose="020B0502040204020203" pitchFamily="34" charset="0"/>
          <a:cs typeface="Segoe UI Light" panose="020B0502040204020203" pitchFamily="34" charset="0"/>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17735</xdr:colOff>
      <xdr:row>18</xdr:row>
      <xdr:rowOff>203639</xdr:rowOff>
    </xdr:from>
    <xdr:to>
      <xdr:col>18</xdr:col>
      <xdr:colOff>882540</xdr:colOff>
      <xdr:row>26</xdr:row>
      <xdr:rowOff>53538</xdr:rowOff>
    </xdr:to>
    <xdr:graphicFrame macro="">
      <xdr:nvGraphicFramePr>
        <xdr:cNvPr id="2" name="Chart 1">
          <a:extLst>
            <a:ext uri="{FF2B5EF4-FFF2-40B4-BE49-F238E27FC236}">
              <a16:creationId xmlns:a16="http://schemas.microsoft.com/office/drawing/2014/main" id="{325D636B-4968-4938-B895-7EF3EADA1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26</xdr:row>
      <xdr:rowOff>66675</xdr:rowOff>
    </xdr:from>
    <xdr:to>
      <xdr:col>18</xdr:col>
      <xdr:colOff>894565</xdr:colOff>
      <xdr:row>36</xdr:row>
      <xdr:rowOff>38101</xdr:rowOff>
    </xdr:to>
    <xdr:graphicFrame macro="">
      <xdr:nvGraphicFramePr>
        <xdr:cNvPr id="3" name="Chart 2">
          <a:extLst>
            <a:ext uri="{FF2B5EF4-FFF2-40B4-BE49-F238E27FC236}">
              <a16:creationId xmlns:a16="http://schemas.microsoft.com/office/drawing/2014/main" id="{2A7C2A2A-5D98-46B4-BD5A-A3A721211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36</xdr:row>
      <xdr:rowOff>19049</xdr:rowOff>
    </xdr:from>
    <xdr:to>
      <xdr:col>19</xdr:col>
      <xdr:colOff>7954</xdr:colOff>
      <xdr:row>44</xdr:row>
      <xdr:rowOff>0</xdr:rowOff>
    </xdr:to>
    <xdr:graphicFrame macro="">
      <xdr:nvGraphicFramePr>
        <xdr:cNvPr id="4" name="Chart 3">
          <a:extLst>
            <a:ext uri="{FF2B5EF4-FFF2-40B4-BE49-F238E27FC236}">
              <a16:creationId xmlns:a16="http://schemas.microsoft.com/office/drawing/2014/main" id="{09A6D88D-A434-4836-BE58-6BE0135F5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xdr:colOff>
      <xdr:row>46</xdr:row>
      <xdr:rowOff>9525</xdr:rowOff>
    </xdr:from>
    <xdr:to>
      <xdr:col>19</xdr:col>
      <xdr:colOff>28575</xdr:colOff>
      <xdr:row>53</xdr:row>
      <xdr:rowOff>123825</xdr:rowOff>
    </xdr:to>
    <xdr:graphicFrame macro="">
      <xdr:nvGraphicFramePr>
        <xdr:cNvPr id="5" name="Chart 4">
          <a:extLst>
            <a:ext uri="{FF2B5EF4-FFF2-40B4-BE49-F238E27FC236}">
              <a16:creationId xmlns:a16="http://schemas.microsoft.com/office/drawing/2014/main" id="{54752D37-2A3C-42B1-96C3-1074BC016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28576</xdr:colOff>
      <xdr:row>53</xdr:row>
      <xdr:rowOff>66674</xdr:rowOff>
    </xdr:from>
    <xdr:to>
      <xdr:col>18</xdr:col>
      <xdr:colOff>889119</xdr:colOff>
      <xdr:row>63</xdr:row>
      <xdr:rowOff>38100</xdr:rowOff>
    </xdr:to>
    <xdr:graphicFrame macro="">
      <xdr:nvGraphicFramePr>
        <xdr:cNvPr id="6" name="Chart 5">
          <a:extLst>
            <a:ext uri="{FF2B5EF4-FFF2-40B4-BE49-F238E27FC236}">
              <a16:creationId xmlns:a16="http://schemas.microsoft.com/office/drawing/2014/main" id="{7818783C-6C7A-4B47-9CBB-C483BB145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28576</xdr:colOff>
      <xdr:row>63</xdr:row>
      <xdr:rowOff>19048</xdr:rowOff>
    </xdr:from>
    <xdr:to>
      <xdr:col>19</xdr:col>
      <xdr:colOff>2471</xdr:colOff>
      <xdr:row>72</xdr:row>
      <xdr:rowOff>180973</xdr:rowOff>
    </xdr:to>
    <xdr:graphicFrame macro="">
      <xdr:nvGraphicFramePr>
        <xdr:cNvPr id="7" name="Chart 6">
          <a:extLst>
            <a:ext uri="{FF2B5EF4-FFF2-40B4-BE49-F238E27FC236}">
              <a16:creationId xmlns:a16="http://schemas.microsoft.com/office/drawing/2014/main" id="{46C0D010-3F1E-4CA4-A96F-79F664C5B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38100</xdr:colOff>
      <xdr:row>14</xdr:row>
      <xdr:rowOff>142875</xdr:rowOff>
    </xdr:from>
    <xdr:to>
      <xdr:col>18</xdr:col>
      <xdr:colOff>342900</xdr:colOff>
      <xdr:row>17</xdr:row>
      <xdr:rowOff>24584</xdr:rowOff>
    </xdr:to>
    <xdr:pic>
      <xdr:nvPicPr>
        <xdr:cNvPr id="8" name="Picture 7">
          <a:extLst>
            <a:ext uri="{FF2B5EF4-FFF2-40B4-BE49-F238E27FC236}">
              <a16:creationId xmlns:a16="http://schemas.microsoft.com/office/drawing/2014/main" id="{DEB234BF-C910-4388-AD64-7F3D1951F9D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934825" y="3276600"/>
          <a:ext cx="1247775" cy="519884"/>
        </a:xfrm>
        <a:prstGeom prst="rect">
          <a:avLst/>
        </a:prstGeom>
      </xdr:spPr>
    </xdr:pic>
    <xdr:clientData/>
  </xdr:twoCellAnchor>
</xdr:wsDr>
</file>

<file path=xl/tables/table1.xml><?xml version="1.0" encoding="utf-8"?>
<table xmlns="http://schemas.openxmlformats.org/spreadsheetml/2006/main" id="1" name="Table1" displayName="Table1" ref="A6:G18" totalsRowShown="0" headerRowDxfId="15" dataDxfId="14">
  <autoFilter ref="A6:G18"/>
  <sortState ref="A7:G18">
    <sortCondition ref="A6:A18"/>
  </sortState>
  <tableColumns count="7">
    <tableColumn id="1" name="Virtual Machine SKU" dataDxfId="13"/>
    <tableColumn id="2" name="Alias" dataDxfId="12"/>
    <tableColumn id="3" name="Cores" dataDxfId="11"/>
    <tableColumn id="4" name="Memory" dataDxfId="10"/>
    <tableColumn id="5" name="GPUs" dataDxfId="9"/>
    <tableColumn id="6" name="Cost per hour" dataDxfId="8" dataCellStyle="Currency"/>
    <tableColumn id="7" name="Cost per month" dataDxfId="7" dataCellStyle="Currency">
      <calculatedColumnFormula>F7*744</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21:C27" totalsRowShown="0" headerRowDxfId="6">
  <autoFilter ref="A21:C27"/>
  <sortState ref="A22:C27">
    <sortCondition ref="A21:A27"/>
  </sortState>
  <tableColumns count="3">
    <tableColumn id="1" name="Currency" dataDxfId="5"/>
    <tableColumn id="2" name="EuroExchange" dataDxfId="4"/>
    <tableColumn id="3" name="Symbol" dataDxfId="3"/>
  </tableColumns>
  <tableStyleInfo name="TableStyleLight9" showFirstColumn="0" showLastColumn="0" showRowStripes="1" showColumnStripes="0"/>
</table>
</file>

<file path=xl/tables/table3.xml><?xml version="1.0" encoding="utf-8"?>
<table xmlns="http://schemas.openxmlformats.org/spreadsheetml/2006/main" id="4" name="Table4" displayName="Table4" ref="A1:A3" totalsRowShown="0" headerRowDxfId="2" dataDxfId="1">
  <autoFilter ref="A1:A3"/>
  <tableColumns count="1">
    <tableColumn id="1" name="YesNo"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4"/>
  <sheetViews>
    <sheetView tabSelected="1" zoomScaleNormal="100" workbookViewId="0"/>
  </sheetViews>
  <sheetFormatPr defaultRowHeight="15" x14ac:dyDescent="0.25"/>
  <cols>
    <col min="1" max="1" width="20.42578125" customWidth="1"/>
    <col min="2" max="3" width="10.85546875" customWidth="1"/>
    <col min="4" max="4" width="11.7109375" customWidth="1"/>
    <col min="5" max="6" width="8.7109375" customWidth="1"/>
    <col min="7" max="7" width="10.28515625" customWidth="1"/>
    <col min="8" max="8" width="9.5703125" bestFit="1" customWidth="1"/>
    <col min="9" max="11" width="9.5703125" customWidth="1"/>
    <col min="14" max="14" width="10" customWidth="1"/>
    <col min="15" max="15" width="13.28515625" customWidth="1"/>
    <col min="16" max="16" width="7.85546875" customWidth="1"/>
    <col min="18" max="18" width="14.140625" customWidth="1"/>
    <col min="19" max="19" width="13.42578125" customWidth="1"/>
    <col min="27" max="27" width="11.140625" customWidth="1"/>
  </cols>
  <sheetData>
    <row r="1" spans="1:20" ht="37.5" x14ac:dyDescent="0.7">
      <c r="A1" s="11" t="s">
        <v>110</v>
      </c>
      <c r="B1" s="8"/>
      <c r="C1" s="8"/>
      <c r="D1" s="8"/>
      <c r="E1" s="8"/>
      <c r="F1" s="8"/>
      <c r="G1" s="8"/>
      <c r="H1" s="8"/>
      <c r="I1" s="8"/>
      <c r="J1" s="8"/>
      <c r="K1" s="8"/>
      <c r="L1" s="8"/>
      <c r="M1" s="8"/>
      <c r="N1" s="8"/>
      <c r="O1" s="8"/>
      <c r="P1" s="8"/>
      <c r="Q1" s="8"/>
      <c r="R1" s="8"/>
      <c r="S1" s="8"/>
    </row>
    <row r="2" spans="1:20" ht="18" thickBot="1" x14ac:dyDescent="0.35">
      <c r="A2" s="12" t="s">
        <v>16</v>
      </c>
      <c r="B2" s="13"/>
      <c r="C2" s="13"/>
      <c r="D2" s="13"/>
      <c r="E2" s="13"/>
      <c r="F2" s="13"/>
      <c r="G2" s="13"/>
      <c r="H2" s="13"/>
      <c r="I2" s="13"/>
      <c r="J2" s="13"/>
      <c r="K2" s="13"/>
      <c r="L2" s="13"/>
      <c r="M2" s="13"/>
      <c r="N2" s="76" t="s">
        <v>66</v>
      </c>
      <c r="O2" s="76" t="s">
        <v>67</v>
      </c>
      <c r="P2" s="76" t="s">
        <v>0</v>
      </c>
      <c r="Q2" s="12" t="s">
        <v>39</v>
      </c>
      <c r="R2" s="13"/>
      <c r="S2" s="13"/>
    </row>
    <row r="3" spans="1:20" ht="16.5" x14ac:dyDescent="0.3">
      <c r="A3" s="13" t="s">
        <v>8</v>
      </c>
      <c r="B3" s="88">
        <v>1000</v>
      </c>
      <c r="C3" s="13"/>
      <c r="D3" s="14" t="s">
        <v>48</v>
      </c>
      <c r="E3" s="14"/>
      <c r="F3" s="14"/>
      <c r="G3" s="14"/>
      <c r="H3" s="13"/>
      <c r="I3" s="13"/>
      <c r="J3" s="13"/>
      <c r="K3" s="13"/>
      <c r="L3" s="13"/>
      <c r="M3" s="13"/>
      <c r="N3" s="77">
        <f>INDEX(Table1[Cores],MATCH(Costs!D12,FrontEndServers))</f>
        <v>6</v>
      </c>
      <c r="O3" s="76">
        <f>INDEX(Table1[Memory],MATCH(Costs!D12,FrontEndServers))</f>
        <v>56</v>
      </c>
      <c r="P3" s="76">
        <f>INDEX(Table1[GPUs],MATCH(Costs!D12,FrontEndServers))</f>
        <v>1</v>
      </c>
      <c r="Q3" s="94" t="str">
        <f>_xlfn.CONCAT("Host servers cost (", INDEX(Table1[Alias],MATCH(Costs!D12,FrontEndServers)), ")")</f>
        <v>Host servers cost (NV6)</v>
      </c>
      <c r="R3" s="94"/>
      <c r="S3" s="15">
        <f>(SUM(N21:N44)*(B10*5/7)+SUM(N48:N71)*(B10*2/7))*INDEX(Table1[Cost per hour],MATCH(Costs!D12,FrontEndServers))</f>
        <v>1545.9381604696673</v>
      </c>
      <c r="T3" s="75"/>
    </row>
    <row r="4" spans="1:20" ht="16.5" x14ac:dyDescent="0.3">
      <c r="A4" s="13" t="s">
        <v>14</v>
      </c>
      <c r="B4" s="16">
        <v>0.2</v>
      </c>
      <c r="C4" s="13"/>
      <c r="D4" s="14" t="s">
        <v>49</v>
      </c>
      <c r="E4" s="14"/>
      <c r="F4" s="14"/>
      <c r="G4" s="14"/>
      <c r="H4" s="13"/>
      <c r="I4" s="13"/>
      <c r="J4" s="13"/>
      <c r="K4" s="13"/>
      <c r="L4" s="13"/>
      <c r="M4" s="13"/>
      <c r="N4" s="77">
        <f>INDEX(Table1[Cores],MATCH(Costs!D13,FrontEndServers))</f>
        <v>8</v>
      </c>
      <c r="O4" s="76">
        <f>INDEX(Table1[Memory],MATCH(Costs!D13,FrontEndServers))</f>
        <v>56</v>
      </c>
      <c r="P4" s="76">
        <f>INDEX(Table1[GPUs],MATCH(Costs!D13,FrontEndServers))</f>
        <v>0</v>
      </c>
      <c r="Q4" s="94" t="str">
        <f>_xlfn.CONCAT("Host servers cost (", INDEX(Table1[Alias],MATCH(Costs!D13,FrontEndServers)), ")")</f>
        <v>Host servers cost (D13v2)</v>
      </c>
      <c r="R4" s="94"/>
      <c r="S4" s="15">
        <f>(SUM(M21:M44)*(B10*5/7)+SUM(M48:M71)*(B10*2/7))*INDEX(Table1[Cost per hour],MATCH(Costs!D13,FrontEndServers))</f>
        <v>1745.9037181996084</v>
      </c>
    </row>
    <row r="5" spans="1:20" ht="16.5" x14ac:dyDescent="0.3">
      <c r="A5" s="13" t="s">
        <v>15</v>
      </c>
      <c r="B5" s="16">
        <v>0.2</v>
      </c>
      <c r="C5" s="13"/>
      <c r="D5" s="14" t="s">
        <v>50</v>
      </c>
      <c r="E5" s="14"/>
      <c r="F5" s="14"/>
      <c r="G5" s="14"/>
      <c r="H5" s="13"/>
      <c r="I5" s="13"/>
      <c r="J5" s="13"/>
      <c r="K5" s="13"/>
      <c r="L5" s="13"/>
      <c r="M5" s="13"/>
      <c r="N5" s="14"/>
      <c r="O5" s="13"/>
      <c r="P5" s="13"/>
      <c r="Q5" s="94" t="s">
        <v>40</v>
      </c>
      <c r="R5" s="94"/>
      <c r="S5" s="15">
        <f>Costs!E19-SUM(Costs!E12:E13)</f>
        <v>1463.032799999999</v>
      </c>
    </row>
    <row r="6" spans="1:20" ht="17.25" thickBot="1" x14ac:dyDescent="0.35">
      <c r="A6" s="13" t="s">
        <v>9</v>
      </c>
      <c r="B6" s="16">
        <v>0.6</v>
      </c>
      <c r="C6" s="13"/>
      <c r="D6" s="13"/>
      <c r="E6" s="13"/>
      <c r="F6" s="13"/>
      <c r="G6" s="13"/>
      <c r="H6" s="13"/>
      <c r="I6" s="13"/>
      <c r="J6" s="13"/>
      <c r="K6" s="13"/>
      <c r="L6" s="13"/>
      <c r="M6" s="13"/>
      <c r="N6" s="13"/>
      <c r="O6" s="13"/>
      <c r="P6" s="13"/>
      <c r="Q6" s="17" t="s">
        <v>41</v>
      </c>
      <c r="R6" s="13"/>
      <c r="S6" s="15">
        <f>SUM(S3:S5)</f>
        <v>4754.8746786692745</v>
      </c>
    </row>
    <row r="7" spans="1:20" ht="17.25" thickBot="1" x14ac:dyDescent="0.35">
      <c r="A7" s="13" t="s">
        <v>53</v>
      </c>
      <c r="B7" s="16">
        <v>0.25</v>
      </c>
      <c r="C7" s="13"/>
      <c r="D7" s="13"/>
      <c r="E7" s="13"/>
      <c r="F7" s="13"/>
      <c r="G7" s="13"/>
      <c r="H7" s="13"/>
      <c r="I7" s="13"/>
      <c r="J7" s="13"/>
      <c r="K7" s="13"/>
      <c r="L7" s="13"/>
      <c r="M7" s="13"/>
      <c r="N7" s="13"/>
      <c r="O7" s="13"/>
      <c r="P7" s="13"/>
      <c r="Q7" s="94" t="s">
        <v>42</v>
      </c>
      <c r="R7" s="94"/>
      <c r="S7" s="18">
        <v>0.3</v>
      </c>
    </row>
    <row r="8" spans="1:20" ht="16.5" x14ac:dyDescent="0.3">
      <c r="A8" s="13" t="s">
        <v>10</v>
      </c>
      <c r="B8" s="16">
        <v>0.15</v>
      </c>
      <c r="C8" s="13"/>
      <c r="D8" s="13"/>
      <c r="E8" s="13"/>
      <c r="F8" s="13"/>
      <c r="G8" s="13"/>
      <c r="H8" s="13"/>
      <c r="I8" s="13"/>
      <c r="J8" s="13"/>
      <c r="K8" s="13"/>
      <c r="L8" s="13"/>
      <c r="M8" s="13"/>
      <c r="N8" s="13"/>
      <c r="O8" s="13"/>
      <c r="P8" s="13"/>
      <c r="Q8" s="95" t="s">
        <v>43</v>
      </c>
      <c r="R8" s="95"/>
      <c r="S8" s="15">
        <f>S6*(1-S7)</f>
        <v>3328.4122750684919</v>
      </c>
    </row>
    <row r="9" spans="1:20" ht="15.75" customHeight="1" thickBot="1" x14ac:dyDescent="0.35">
      <c r="A9" s="13" t="s">
        <v>51</v>
      </c>
      <c r="B9" s="42">
        <v>320</v>
      </c>
      <c r="C9" s="13"/>
      <c r="D9" s="13"/>
      <c r="E9" s="13"/>
      <c r="F9" s="13"/>
      <c r="G9" s="13"/>
      <c r="H9" s="13"/>
      <c r="I9" s="13"/>
      <c r="J9" s="13"/>
      <c r="K9" s="13"/>
      <c r="L9" s="13"/>
      <c r="M9" s="13"/>
      <c r="N9" s="13"/>
      <c r="O9" s="13"/>
      <c r="P9" s="19"/>
      <c r="Q9" s="54" t="s">
        <v>44</v>
      </c>
      <c r="R9" s="54"/>
      <c r="S9" s="54"/>
    </row>
    <row r="10" spans="1:20" ht="15" customHeight="1" x14ac:dyDescent="0.3">
      <c r="A10" s="13" t="s">
        <v>52</v>
      </c>
      <c r="B10" s="20">
        <f>B9*30/365</f>
        <v>26.301369863013697</v>
      </c>
      <c r="C10" s="13"/>
      <c r="D10" s="13"/>
      <c r="E10" s="13"/>
      <c r="F10" s="13"/>
      <c r="G10" s="13"/>
      <c r="H10" s="13"/>
      <c r="I10" s="13"/>
      <c r="J10" s="13"/>
      <c r="K10" s="13"/>
      <c r="L10" s="13"/>
      <c r="M10" s="13"/>
      <c r="N10" s="13"/>
      <c r="O10" s="13"/>
      <c r="P10" s="19"/>
      <c r="Q10" s="91">
        <f>S8*12</f>
        <v>39940.947300821907</v>
      </c>
      <c r="R10" s="91"/>
      <c r="S10" s="91"/>
    </row>
    <row r="11" spans="1:20" ht="15" customHeight="1" x14ac:dyDescent="0.3">
      <c r="A11" s="13" t="s">
        <v>4</v>
      </c>
      <c r="B11" s="13">
        <v>14</v>
      </c>
      <c r="C11" s="13"/>
      <c r="D11" s="13"/>
      <c r="E11" s="13"/>
      <c r="F11" s="13"/>
      <c r="G11" s="13"/>
      <c r="H11" s="13"/>
      <c r="I11" s="13"/>
      <c r="J11" s="13"/>
      <c r="K11" s="13"/>
      <c r="L11" s="13"/>
      <c r="M11" s="13"/>
      <c r="N11" s="13"/>
      <c r="O11" s="13"/>
      <c r="P11" s="19"/>
      <c r="Q11" s="91"/>
      <c r="R11" s="91"/>
      <c r="S11" s="91"/>
    </row>
    <row r="12" spans="1:20" ht="15" customHeight="1" thickBot="1" x14ac:dyDescent="0.35">
      <c r="A12" s="13" t="s">
        <v>5</v>
      </c>
      <c r="B12" s="13">
        <v>10</v>
      </c>
      <c r="C12" s="13"/>
      <c r="D12" s="13"/>
      <c r="E12" s="13"/>
      <c r="F12" s="13"/>
      <c r="G12" s="13"/>
      <c r="H12" s="13"/>
      <c r="I12" s="13"/>
      <c r="J12" s="13"/>
      <c r="K12" s="13"/>
      <c r="L12" s="13"/>
      <c r="M12" s="13"/>
      <c r="N12" s="13"/>
      <c r="O12" s="13"/>
      <c r="P12" s="13"/>
      <c r="Q12" s="13" t="s">
        <v>126</v>
      </c>
      <c r="R12" s="13"/>
      <c r="S12" s="13"/>
    </row>
    <row r="13" spans="1:20" ht="15" customHeight="1" thickBot="1" x14ac:dyDescent="0.35">
      <c r="A13" s="13" t="s">
        <v>17</v>
      </c>
      <c r="B13" s="13">
        <v>48</v>
      </c>
      <c r="C13" s="13"/>
      <c r="D13" s="13"/>
      <c r="E13" s="13"/>
      <c r="F13" s="13"/>
      <c r="G13" s="13"/>
      <c r="H13" s="13"/>
      <c r="I13" s="13"/>
      <c r="J13" s="13"/>
      <c r="K13" s="13"/>
      <c r="L13" s="13"/>
      <c r="M13" s="13"/>
      <c r="N13" s="13"/>
      <c r="O13" s="13"/>
      <c r="P13" s="13"/>
      <c r="Q13" s="89" t="s">
        <v>111</v>
      </c>
      <c r="R13" s="90"/>
      <c r="S13" s="87" t="str">
        <f>_xlfn.CONCAT(TEXT(ROUNDUP(INDEX(Table2[EuroExchange],MATCH(Q13,Currency))*Q10, 0),"#.##0"), " ", INDEX(Table2[Symbol],MATCH(Q13,Currency)))</f>
        <v>44.678 USD</v>
      </c>
    </row>
    <row r="14" spans="1:20" ht="15" customHeight="1" thickBot="1" x14ac:dyDescent="0.35">
      <c r="A14" s="13"/>
      <c r="B14" s="13"/>
      <c r="C14" s="13"/>
      <c r="D14" s="47" t="s">
        <v>7</v>
      </c>
      <c r="E14" s="47" t="s">
        <v>55</v>
      </c>
      <c r="F14" s="47" t="s">
        <v>1</v>
      </c>
      <c r="G14" s="13"/>
      <c r="H14" s="13"/>
      <c r="I14" s="13"/>
      <c r="J14" s="13"/>
      <c r="K14" s="13"/>
      <c r="L14" s="13"/>
      <c r="M14" s="13"/>
      <c r="N14" s="13"/>
      <c r="O14" s="13"/>
      <c r="P14" s="13"/>
      <c r="Q14" s="13"/>
      <c r="R14" s="13"/>
      <c r="S14" s="13"/>
    </row>
    <row r="15" spans="1:20" ht="16.5" customHeight="1" x14ac:dyDescent="0.3">
      <c r="A15" s="13" t="s">
        <v>2</v>
      </c>
      <c r="B15" s="20">
        <f>B3*B4*B6</f>
        <v>120</v>
      </c>
      <c r="C15" s="20"/>
      <c r="D15" s="21">
        <v>1</v>
      </c>
      <c r="E15" s="45">
        <v>0.2</v>
      </c>
      <c r="F15" s="22">
        <v>0</v>
      </c>
      <c r="G15" s="92" t="s">
        <v>56</v>
      </c>
      <c r="H15" s="93"/>
      <c r="I15" s="53"/>
      <c r="J15" s="53"/>
      <c r="K15" s="53"/>
      <c r="L15" s="13"/>
      <c r="M15" s="13"/>
      <c r="N15" s="13"/>
      <c r="O15" s="13"/>
      <c r="P15" s="13"/>
      <c r="Q15" s="9"/>
      <c r="R15" s="9"/>
      <c r="S15" s="9"/>
    </row>
    <row r="16" spans="1:20" ht="16.5" x14ac:dyDescent="0.3">
      <c r="A16" s="13" t="s">
        <v>54</v>
      </c>
      <c r="B16" s="48">
        <f>B3*B4*B7</f>
        <v>50</v>
      </c>
      <c r="C16" s="48"/>
      <c r="D16" s="52">
        <v>1</v>
      </c>
      <c r="E16" s="43">
        <v>0.5</v>
      </c>
      <c r="F16" s="44">
        <v>0</v>
      </c>
      <c r="G16" s="92"/>
      <c r="H16" s="93"/>
      <c r="I16" s="53"/>
      <c r="J16" s="53"/>
      <c r="K16" s="53"/>
      <c r="L16" s="13"/>
      <c r="M16" s="13"/>
      <c r="N16" s="13"/>
      <c r="O16" s="13"/>
      <c r="P16" s="13"/>
      <c r="Q16" s="9"/>
      <c r="R16" s="9"/>
      <c r="S16" s="9"/>
    </row>
    <row r="17" spans="1:29" ht="17.25" thickBot="1" x14ac:dyDescent="0.35">
      <c r="A17" s="13" t="s">
        <v>3</v>
      </c>
      <c r="B17" s="20">
        <f>B3*B4*B8</f>
        <v>30</v>
      </c>
      <c r="C17" s="20"/>
      <c r="D17" s="23">
        <v>1</v>
      </c>
      <c r="E17" s="46">
        <v>0.7</v>
      </c>
      <c r="F17" s="24">
        <v>0.1</v>
      </c>
      <c r="G17" s="92"/>
      <c r="H17" s="93"/>
      <c r="I17" s="53"/>
      <c r="J17" s="53"/>
      <c r="K17" s="53"/>
      <c r="L17" s="13"/>
      <c r="M17" s="13"/>
      <c r="N17" s="13"/>
      <c r="O17" s="13"/>
      <c r="P17" s="13"/>
      <c r="Q17" s="9"/>
      <c r="R17" s="9"/>
      <c r="S17" s="9"/>
    </row>
    <row r="18" spans="1:29" ht="16.5" x14ac:dyDescent="0.3">
      <c r="A18" s="13"/>
      <c r="B18" s="13"/>
      <c r="C18" s="13"/>
      <c r="D18" s="13"/>
      <c r="E18" s="13"/>
      <c r="F18" s="13"/>
      <c r="G18" s="13"/>
      <c r="H18" s="13"/>
      <c r="I18" s="13"/>
      <c r="J18" s="13"/>
      <c r="K18" s="13"/>
      <c r="L18" s="13"/>
      <c r="M18" s="13"/>
      <c r="N18" s="13"/>
      <c r="O18" s="13"/>
      <c r="P18" s="13"/>
      <c r="Q18" s="9"/>
      <c r="R18" s="9"/>
      <c r="S18" s="9"/>
    </row>
    <row r="19" spans="1:29" ht="17.25" x14ac:dyDescent="0.3">
      <c r="A19" s="25" t="s">
        <v>12</v>
      </c>
      <c r="B19" s="26"/>
      <c r="C19" s="26"/>
      <c r="D19" s="26"/>
      <c r="E19" s="26"/>
      <c r="F19" s="26"/>
      <c r="G19" s="26"/>
      <c r="H19" s="26"/>
      <c r="I19" s="26"/>
      <c r="J19" s="26"/>
      <c r="K19" s="26"/>
      <c r="L19" s="26"/>
      <c r="M19" s="26"/>
      <c r="N19" s="26"/>
      <c r="O19" s="10"/>
      <c r="P19" s="10"/>
      <c r="Q19" s="10"/>
      <c r="R19" s="10"/>
      <c r="S19" s="10"/>
    </row>
    <row r="20" spans="1:29" ht="48.75" thickBot="1" x14ac:dyDescent="0.3">
      <c r="A20" s="27" t="s">
        <v>6</v>
      </c>
      <c r="B20" s="27" t="s">
        <v>9</v>
      </c>
      <c r="C20" s="27" t="s">
        <v>57</v>
      </c>
      <c r="D20" s="27" t="s">
        <v>11</v>
      </c>
      <c r="E20" s="27" t="s">
        <v>2</v>
      </c>
      <c r="F20" s="27" t="s">
        <v>54</v>
      </c>
      <c r="G20" s="27" t="s">
        <v>3</v>
      </c>
      <c r="H20" s="27" t="s">
        <v>61</v>
      </c>
      <c r="I20" s="27" t="s">
        <v>62</v>
      </c>
      <c r="J20" s="27" t="s">
        <v>60</v>
      </c>
      <c r="K20" s="27" t="s">
        <v>59</v>
      </c>
      <c r="L20" s="27" t="s">
        <v>0</v>
      </c>
      <c r="M20" s="27" t="str">
        <f>_xlfn.CONCAT("RDS Hosts Needed (", INDEX(Table1[Alias],MATCH(Costs!D13,FrontEndServers)), ")")</f>
        <v>RDS Hosts Needed (D13v2)</v>
      </c>
      <c r="N20" s="27" t="str">
        <f>_xlfn.CONCAT("RDS Hosts Needed (", INDEX(Table1[Alias],MATCH(Costs!D12,FrontEndServers)), ")")</f>
        <v>RDS Hosts Needed (NV6)</v>
      </c>
      <c r="Z20" s="2"/>
      <c r="AA20" s="3"/>
    </row>
    <row r="21" spans="1:29" x14ac:dyDescent="0.25">
      <c r="A21" s="28">
        <v>0</v>
      </c>
      <c r="B21" s="29">
        <v>0.14705882352941177</v>
      </c>
      <c r="C21" s="49">
        <f>B21</f>
        <v>0.14705882352941177</v>
      </c>
      <c r="D21" s="30">
        <v>0.16666666666666666</v>
      </c>
      <c r="E21" s="31">
        <f t="shared" ref="E21:E44" si="0">$B$15*B21</f>
        <v>17.647058823529413</v>
      </c>
      <c r="F21" s="31">
        <f>$B$16*C21</f>
        <v>7.3529411764705888</v>
      </c>
      <c r="G21" s="31">
        <f>$B$17*D21</f>
        <v>5</v>
      </c>
      <c r="H21" s="31">
        <f>IF($F$15=0,E21*$D$15,0)+IF($F$16=0,F21*$D$16,0)+IF($F$17=0,G21*$D$17,0)</f>
        <v>25</v>
      </c>
      <c r="I21" s="31">
        <f>IF($F$15&gt;0,E21*$D$15,0)+IF($F$16&gt;0,F21*$D$16,0)+IF($F$17&gt;0,G21*$D$17,0)</f>
        <v>5</v>
      </c>
      <c r="J21" s="31">
        <f>IF($F$15=0,E21*$E$15,0)+IF($F$16=0,F21*$E$16,0)+IF($F$17=0,G21*$E$17,0)</f>
        <v>7.2058823529411775</v>
      </c>
      <c r="K21" s="31">
        <f>IF($F$15&gt;0,E21*$E$15,0)+IF($F$16&gt;0,F21*$E$16,0)+IF($F$17&gt;0,G21*$E$17,0)</f>
        <v>3.5</v>
      </c>
      <c r="L21" s="32">
        <f>E21*$F$15+F21*$F$16+G21*$F$17</f>
        <v>0.5</v>
      </c>
      <c r="M21" s="37">
        <f>_xlfn.CEILING.MATH(MAX(H21/$O$4, J21/$N$4))</f>
        <v>1</v>
      </c>
      <c r="N21" s="33">
        <f>_xlfn.CEILING.MATH(MAX(I21/$O$3, K21/$N$3, L21/$P$3))</f>
        <v>1</v>
      </c>
      <c r="AA21" s="4"/>
      <c r="AB21" s="1"/>
      <c r="AC21" s="1"/>
    </row>
    <row r="22" spans="1:29" x14ac:dyDescent="0.25">
      <c r="A22" s="28">
        <v>4.1666666666666664E-2</v>
      </c>
      <c r="B22" s="34">
        <v>0.12254901960784313</v>
      </c>
      <c r="C22" s="50">
        <f t="shared" ref="C22:C44" si="1">B22</f>
        <v>0.12254901960784313</v>
      </c>
      <c r="D22" s="35">
        <v>0.1388888888888889</v>
      </c>
      <c r="E22" s="31">
        <f t="shared" si="0"/>
        <v>14.705882352941176</v>
      </c>
      <c r="F22" s="31">
        <f t="shared" ref="F22:F44" si="2">$B$16*C22</f>
        <v>6.1274509803921564</v>
      </c>
      <c r="G22" s="31">
        <f t="shared" ref="G22:G44" si="3">$B$17*D22</f>
        <v>4.166666666666667</v>
      </c>
      <c r="H22" s="31">
        <f t="shared" ref="H22:H44" si="4">IF($F$15=0,E22*$D$15,0)+IF($F$16=0,F22*$D$16,0)+IF($F$17=0,G22*$D$17,0)</f>
        <v>20.833333333333332</v>
      </c>
      <c r="I22" s="31">
        <f t="shared" ref="I22:I44" si="5">IF($F$15&gt;0,E22*$D$15,0)+IF($F$16&gt;0,F22*$D$16,0)+IF($F$17&gt;0,G22*$D$17,0)</f>
        <v>4.166666666666667</v>
      </c>
      <c r="J22" s="31">
        <f t="shared" ref="J22:J44" si="6">IF($F$15=0,E22*$E$15,0)+IF($F$16=0,F22*$E$16,0)+IF($F$17=0,G22*$E$17,0)</f>
        <v>6.0049019607843137</v>
      </c>
      <c r="K22" s="31">
        <f t="shared" ref="K22:K44" si="7">IF($F$15&gt;0,E22*$E$15,0)+IF($F$16&gt;0,F22*$E$16,0)+IF($F$17&gt;0,G22*$E$17,0)</f>
        <v>2.9166666666666665</v>
      </c>
      <c r="L22" s="32">
        <f t="shared" ref="L22:L44" si="8">E22*$F$15+F22*$F$16+G22*$F$17</f>
        <v>0.41666666666666674</v>
      </c>
      <c r="M22" s="37">
        <f t="shared" ref="M22:M44" si="9">_xlfn.CEILING.MATH(MAX(H22/$O$4, J22/$N$4))</f>
        <v>1</v>
      </c>
      <c r="N22" s="33">
        <f t="shared" ref="N22:N44" si="10">_xlfn.CEILING.MATH(MAX(I22/$O$3, K22/$N$3, L22/$P$3))</f>
        <v>1</v>
      </c>
      <c r="AA22" s="4"/>
      <c r="AB22" s="1"/>
      <c r="AC22" s="1"/>
    </row>
    <row r="23" spans="1:29" x14ac:dyDescent="0.25">
      <c r="A23" s="28">
        <v>8.3333333333333301E-2</v>
      </c>
      <c r="B23" s="34">
        <v>9.8039215686274508E-2</v>
      </c>
      <c r="C23" s="50">
        <f t="shared" si="1"/>
        <v>9.8039215686274508E-2</v>
      </c>
      <c r="D23" s="35">
        <v>0</v>
      </c>
      <c r="E23" s="31">
        <f t="shared" si="0"/>
        <v>11.76470588235294</v>
      </c>
      <c r="F23" s="31">
        <f t="shared" si="2"/>
        <v>4.9019607843137258</v>
      </c>
      <c r="G23" s="31">
        <f t="shared" si="3"/>
        <v>0</v>
      </c>
      <c r="H23" s="31">
        <f t="shared" si="4"/>
        <v>16.666666666666664</v>
      </c>
      <c r="I23" s="31">
        <f t="shared" si="5"/>
        <v>0</v>
      </c>
      <c r="J23" s="31">
        <f t="shared" si="6"/>
        <v>4.8039215686274517</v>
      </c>
      <c r="K23" s="31">
        <f t="shared" si="7"/>
        <v>0</v>
      </c>
      <c r="L23" s="32">
        <f t="shared" si="8"/>
        <v>0</v>
      </c>
      <c r="M23" s="37">
        <f t="shared" si="9"/>
        <v>1</v>
      </c>
      <c r="N23" s="33">
        <f t="shared" si="10"/>
        <v>0</v>
      </c>
      <c r="AA23" s="4"/>
      <c r="AB23" s="1"/>
      <c r="AC23" s="1"/>
    </row>
    <row r="24" spans="1:29" x14ac:dyDescent="0.25">
      <c r="A24" s="28">
        <v>0.125</v>
      </c>
      <c r="B24" s="34">
        <v>5.3921568627450983E-2</v>
      </c>
      <c r="C24" s="50">
        <f t="shared" si="1"/>
        <v>5.3921568627450983E-2</v>
      </c>
      <c r="D24" s="35">
        <v>0</v>
      </c>
      <c r="E24" s="31">
        <f t="shared" si="0"/>
        <v>6.4705882352941178</v>
      </c>
      <c r="F24" s="31">
        <f t="shared" si="2"/>
        <v>2.6960784313725492</v>
      </c>
      <c r="G24" s="31">
        <f t="shared" si="3"/>
        <v>0</v>
      </c>
      <c r="H24" s="31">
        <f t="shared" si="4"/>
        <v>9.1666666666666679</v>
      </c>
      <c r="I24" s="31">
        <f t="shared" si="5"/>
        <v>0</v>
      </c>
      <c r="J24" s="31">
        <f t="shared" si="6"/>
        <v>2.6421568627450984</v>
      </c>
      <c r="K24" s="31">
        <f t="shared" si="7"/>
        <v>0</v>
      </c>
      <c r="L24" s="32">
        <f t="shared" si="8"/>
        <v>0</v>
      </c>
      <c r="M24" s="37">
        <f t="shared" si="9"/>
        <v>1</v>
      </c>
      <c r="N24" s="33">
        <f t="shared" si="10"/>
        <v>0</v>
      </c>
      <c r="AA24" s="4"/>
      <c r="AB24" s="1"/>
      <c r="AC24" s="1"/>
    </row>
    <row r="25" spans="1:29" x14ac:dyDescent="0.25">
      <c r="A25" s="28">
        <v>0.16666666666666699</v>
      </c>
      <c r="B25" s="34">
        <v>1.9607843137254902E-2</v>
      </c>
      <c r="C25" s="50">
        <f t="shared" si="1"/>
        <v>1.9607843137254902E-2</v>
      </c>
      <c r="D25" s="35">
        <v>0</v>
      </c>
      <c r="E25" s="31">
        <f t="shared" si="0"/>
        <v>2.3529411764705883</v>
      </c>
      <c r="F25" s="31">
        <f t="shared" si="2"/>
        <v>0.98039215686274506</v>
      </c>
      <c r="G25" s="31">
        <f t="shared" si="3"/>
        <v>0</v>
      </c>
      <c r="H25" s="31">
        <f t="shared" si="4"/>
        <v>3.3333333333333335</v>
      </c>
      <c r="I25" s="31">
        <f t="shared" si="5"/>
        <v>0</v>
      </c>
      <c r="J25" s="31">
        <f t="shared" si="6"/>
        <v>0.96078431372549022</v>
      </c>
      <c r="K25" s="31">
        <f t="shared" si="7"/>
        <v>0</v>
      </c>
      <c r="L25" s="32">
        <f t="shared" si="8"/>
        <v>0</v>
      </c>
      <c r="M25" s="37">
        <f t="shared" si="9"/>
        <v>1</v>
      </c>
      <c r="N25" s="33">
        <f t="shared" si="10"/>
        <v>0</v>
      </c>
      <c r="AA25" s="4"/>
      <c r="AB25" s="1"/>
      <c r="AC25" s="1"/>
    </row>
    <row r="26" spans="1:29" x14ac:dyDescent="0.25">
      <c r="A26" s="28">
        <v>0.20833333333333301</v>
      </c>
      <c r="B26" s="34">
        <v>9.8039215686274508E-3</v>
      </c>
      <c r="C26" s="50">
        <f t="shared" si="1"/>
        <v>9.8039215686274508E-3</v>
      </c>
      <c r="D26" s="35">
        <v>0</v>
      </c>
      <c r="E26" s="31">
        <f t="shared" si="0"/>
        <v>1.1764705882352942</v>
      </c>
      <c r="F26" s="31">
        <f t="shared" si="2"/>
        <v>0.49019607843137253</v>
      </c>
      <c r="G26" s="31">
        <f t="shared" si="3"/>
        <v>0</v>
      </c>
      <c r="H26" s="31">
        <f t="shared" si="4"/>
        <v>1.6666666666666667</v>
      </c>
      <c r="I26" s="31">
        <f t="shared" si="5"/>
        <v>0</v>
      </c>
      <c r="J26" s="31">
        <f t="shared" si="6"/>
        <v>0.48039215686274511</v>
      </c>
      <c r="K26" s="31">
        <f t="shared" si="7"/>
        <v>0</v>
      </c>
      <c r="L26" s="32">
        <f t="shared" si="8"/>
        <v>0</v>
      </c>
      <c r="M26" s="37">
        <f t="shared" si="9"/>
        <v>1</v>
      </c>
      <c r="N26" s="33">
        <f t="shared" si="10"/>
        <v>0</v>
      </c>
      <c r="AA26" s="4"/>
      <c r="AB26" s="1"/>
      <c r="AC26" s="1"/>
    </row>
    <row r="27" spans="1:29" x14ac:dyDescent="0.25">
      <c r="A27" s="28">
        <v>0.25</v>
      </c>
      <c r="B27" s="34">
        <v>5.8823529411764705E-2</v>
      </c>
      <c r="C27" s="50">
        <f t="shared" si="1"/>
        <v>5.8823529411764705E-2</v>
      </c>
      <c r="D27" s="35">
        <v>6.6666666666666666E-2</v>
      </c>
      <c r="E27" s="31">
        <f t="shared" si="0"/>
        <v>7.0588235294117645</v>
      </c>
      <c r="F27" s="31">
        <f t="shared" si="2"/>
        <v>2.9411764705882351</v>
      </c>
      <c r="G27" s="31">
        <f t="shared" si="3"/>
        <v>2</v>
      </c>
      <c r="H27" s="31">
        <f t="shared" si="4"/>
        <v>10</v>
      </c>
      <c r="I27" s="31">
        <f t="shared" si="5"/>
        <v>2</v>
      </c>
      <c r="J27" s="31">
        <f t="shared" si="6"/>
        <v>2.8823529411764706</v>
      </c>
      <c r="K27" s="31">
        <f t="shared" si="7"/>
        <v>1.4</v>
      </c>
      <c r="L27" s="32">
        <f t="shared" si="8"/>
        <v>0.2</v>
      </c>
      <c r="M27" s="37">
        <f t="shared" si="9"/>
        <v>1</v>
      </c>
      <c r="N27" s="33">
        <f t="shared" si="10"/>
        <v>1</v>
      </c>
      <c r="AA27" s="4"/>
      <c r="AB27" s="1"/>
      <c r="AC27" s="1"/>
    </row>
    <row r="28" spans="1:29" x14ac:dyDescent="0.25">
      <c r="A28" s="36">
        <v>0.29166666666666702</v>
      </c>
      <c r="B28" s="34">
        <v>0.14215686274509803</v>
      </c>
      <c r="C28" s="50">
        <f t="shared" si="1"/>
        <v>0.14215686274509803</v>
      </c>
      <c r="D28" s="35">
        <v>0.16111111111111109</v>
      </c>
      <c r="E28" s="31">
        <f t="shared" si="0"/>
        <v>17.058823529411764</v>
      </c>
      <c r="F28" s="31">
        <f t="shared" si="2"/>
        <v>7.1078431372549016</v>
      </c>
      <c r="G28" s="31">
        <f t="shared" si="3"/>
        <v>4.833333333333333</v>
      </c>
      <c r="H28" s="31">
        <f t="shared" si="4"/>
        <v>24.166666666666664</v>
      </c>
      <c r="I28" s="31">
        <f t="shared" si="5"/>
        <v>4.833333333333333</v>
      </c>
      <c r="J28" s="31">
        <f t="shared" si="6"/>
        <v>6.965686274509804</v>
      </c>
      <c r="K28" s="31">
        <f t="shared" si="7"/>
        <v>3.3833333333333329</v>
      </c>
      <c r="L28" s="32">
        <f t="shared" si="8"/>
        <v>0.48333333333333334</v>
      </c>
      <c r="M28" s="37">
        <f t="shared" si="9"/>
        <v>1</v>
      </c>
      <c r="N28" s="33">
        <f t="shared" si="10"/>
        <v>1</v>
      </c>
      <c r="AA28" s="4"/>
      <c r="AB28" s="1"/>
      <c r="AC28" s="1"/>
    </row>
    <row r="29" spans="1:29" x14ac:dyDescent="0.25">
      <c r="A29" s="36">
        <v>0.33333333333333298</v>
      </c>
      <c r="B29" s="34">
        <v>0.41666666666666669</v>
      </c>
      <c r="C29" s="50">
        <f t="shared" si="1"/>
        <v>0.41666666666666669</v>
      </c>
      <c r="D29" s="35">
        <v>0.47222222222222221</v>
      </c>
      <c r="E29" s="31">
        <f t="shared" si="0"/>
        <v>50</v>
      </c>
      <c r="F29" s="31">
        <f t="shared" si="2"/>
        <v>20.833333333333336</v>
      </c>
      <c r="G29" s="31">
        <f t="shared" si="3"/>
        <v>14.166666666666666</v>
      </c>
      <c r="H29" s="31">
        <f t="shared" si="4"/>
        <v>70.833333333333343</v>
      </c>
      <c r="I29" s="31">
        <f t="shared" si="5"/>
        <v>14.166666666666666</v>
      </c>
      <c r="J29" s="31">
        <f t="shared" si="6"/>
        <v>20.416666666666668</v>
      </c>
      <c r="K29" s="31">
        <f t="shared" si="7"/>
        <v>9.9166666666666661</v>
      </c>
      <c r="L29" s="32">
        <f t="shared" si="8"/>
        <v>1.4166666666666667</v>
      </c>
      <c r="M29" s="37">
        <f t="shared" si="9"/>
        <v>3</v>
      </c>
      <c r="N29" s="33">
        <f t="shared" si="10"/>
        <v>2</v>
      </c>
      <c r="AA29" s="4"/>
      <c r="AB29" s="1"/>
      <c r="AC29" s="1"/>
    </row>
    <row r="30" spans="1:29" x14ac:dyDescent="0.25">
      <c r="A30" s="36">
        <v>0.375</v>
      </c>
      <c r="B30" s="34">
        <v>0.65686274509803921</v>
      </c>
      <c r="C30" s="50">
        <f t="shared" si="1"/>
        <v>0.65686274509803921</v>
      </c>
      <c r="D30" s="35">
        <v>0.74444444444444446</v>
      </c>
      <c r="E30" s="31">
        <f t="shared" si="0"/>
        <v>78.82352941176471</v>
      </c>
      <c r="F30" s="31">
        <f t="shared" si="2"/>
        <v>32.843137254901961</v>
      </c>
      <c r="G30" s="31">
        <f t="shared" si="3"/>
        <v>22.333333333333336</v>
      </c>
      <c r="H30" s="31">
        <f t="shared" si="4"/>
        <v>111.66666666666667</v>
      </c>
      <c r="I30" s="31">
        <f t="shared" si="5"/>
        <v>22.333333333333336</v>
      </c>
      <c r="J30" s="31">
        <f t="shared" si="6"/>
        <v>32.186274509803923</v>
      </c>
      <c r="K30" s="31">
        <f t="shared" si="7"/>
        <v>15.633333333333335</v>
      </c>
      <c r="L30" s="32">
        <f t="shared" si="8"/>
        <v>2.2333333333333338</v>
      </c>
      <c r="M30" s="37">
        <f t="shared" si="9"/>
        <v>5</v>
      </c>
      <c r="N30" s="33">
        <f t="shared" si="10"/>
        <v>3</v>
      </c>
      <c r="AA30" s="4"/>
      <c r="AB30" s="1"/>
      <c r="AC30" s="1"/>
    </row>
    <row r="31" spans="1:29" x14ac:dyDescent="0.25">
      <c r="A31" s="36">
        <v>0.41666666666666702</v>
      </c>
      <c r="B31" s="34">
        <v>0.92647058823529416</v>
      </c>
      <c r="C31" s="50">
        <f t="shared" si="1"/>
        <v>0.92647058823529416</v>
      </c>
      <c r="D31" s="35">
        <v>1.0499999999999998</v>
      </c>
      <c r="E31" s="31">
        <f t="shared" si="0"/>
        <v>111.1764705882353</v>
      </c>
      <c r="F31" s="31">
        <f t="shared" si="2"/>
        <v>46.32352941176471</v>
      </c>
      <c r="G31" s="31">
        <f t="shared" si="3"/>
        <v>31.499999999999993</v>
      </c>
      <c r="H31" s="31">
        <f t="shared" si="4"/>
        <v>157.5</v>
      </c>
      <c r="I31" s="31">
        <f t="shared" si="5"/>
        <v>31.499999999999993</v>
      </c>
      <c r="J31" s="31">
        <f t="shared" si="6"/>
        <v>45.39705882352942</v>
      </c>
      <c r="K31" s="31">
        <f t="shared" si="7"/>
        <v>22.049999999999994</v>
      </c>
      <c r="L31" s="32">
        <f t="shared" si="8"/>
        <v>3.1499999999999995</v>
      </c>
      <c r="M31" s="37">
        <f t="shared" si="9"/>
        <v>6</v>
      </c>
      <c r="N31" s="33">
        <f t="shared" si="10"/>
        <v>4</v>
      </c>
      <c r="AA31" s="4"/>
      <c r="AB31" s="1"/>
      <c r="AC31" s="1"/>
    </row>
    <row r="32" spans="1:29" x14ac:dyDescent="0.25">
      <c r="A32" s="36">
        <v>0.45833333333333298</v>
      </c>
      <c r="B32" s="34">
        <v>1.0392156862745099</v>
      </c>
      <c r="C32" s="50">
        <f t="shared" si="1"/>
        <v>1.0392156862745099</v>
      </c>
      <c r="D32" s="35">
        <v>1.1777777777777778</v>
      </c>
      <c r="E32" s="31">
        <f t="shared" si="0"/>
        <v>124.70588235294119</v>
      </c>
      <c r="F32" s="31">
        <f t="shared" si="2"/>
        <v>51.960784313725497</v>
      </c>
      <c r="G32" s="31">
        <f t="shared" si="3"/>
        <v>35.333333333333336</v>
      </c>
      <c r="H32" s="31">
        <f t="shared" si="4"/>
        <v>176.66666666666669</v>
      </c>
      <c r="I32" s="31">
        <f t="shared" si="5"/>
        <v>35.333333333333336</v>
      </c>
      <c r="J32" s="31">
        <f t="shared" si="6"/>
        <v>50.921568627450988</v>
      </c>
      <c r="K32" s="31">
        <f t="shared" si="7"/>
        <v>24.733333333333334</v>
      </c>
      <c r="L32" s="32">
        <f t="shared" si="8"/>
        <v>3.5333333333333337</v>
      </c>
      <c r="M32" s="37">
        <f t="shared" si="9"/>
        <v>7</v>
      </c>
      <c r="N32" s="33">
        <f t="shared" si="10"/>
        <v>5</v>
      </c>
      <c r="Z32" s="5"/>
      <c r="AA32" s="6"/>
      <c r="AB32" s="1"/>
      <c r="AC32" s="1"/>
    </row>
    <row r="33" spans="1:29" x14ac:dyDescent="0.25">
      <c r="A33" s="36">
        <v>0.5</v>
      </c>
      <c r="B33" s="34">
        <v>0.96568627450980393</v>
      </c>
      <c r="C33" s="50">
        <f t="shared" si="1"/>
        <v>0.96568627450980393</v>
      </c>
      <c r="D33" s="35">
        <v>1.0944444444444443</v>
      </c>
      <c r="E33" s="31">
        <f t="shared" si="0"/>
        <v>115.88235294117648</v>
      </c>
      <c r="F33" s="31">
        <f t="shared" si="2"/>
        <v>48.284313725490193</v>
      </c>
      <c r="G33" s="31">
        <f t="shared" si="3"/>
        <v>32.833333333333329</v>
      </c>
      <c r="H33" s="31">
        <f t="shared" si="4"/>
        <v>164.16666666666669</v>
      </c>
      <c r="I33" s="31">
        <f t="shared" si="5"/>
        <v>32.833333333333329</v>
      </c>
      <c r="J33" s="31">
        <f t="shared" si="6"/>
        <v>47.318627450980394</v>
      </c>
      <c r="K33" s="31">
        <f t="shared" si="7"/>
        <v>22.983333333333327</v>
      </c>
      <c r="L33" s="32">
        <f t="shared" si="8"/>
        <v>3.2833333333333332</v>
      </c>
      <c r="M33" s="37">
        <f t="shared" si="9"/>
        <v>6</v>
      </c>
      <c r="N33" s="33">
        <f t="shared" si="10"/>
        <v>4</v>
      </c>
      <c r="AA33" s="4"/>
      <c r="AB33" s="1"/>
      <c r="AC33" s="1"/>
    </row>
    <row r="34" spans="1:29" x14ac:dyDescent="0.25">
      <c r="A34" s="36">
        <v>0.54166666666666696</v>
      </c>
      <c r="B34" s="34">
        <v>0.8970588235294118</v>
      </c>
      <c r="C34" s="50">
        <f t="shared" si="1"/>
        <v>0.8970588235294118</v>
      </c>
      <c r="D34" s="35">
        <v>1.0166666666666666</v>
      </c>
      <c r="E34" s="31">
        <f t="shared" si="0"/>
        <v>107.64705882352942</v>
      </c>
      <c r="F34" s="31">
        <f t="shared" si="2"/>
        <v>44.852941176470587</v>
      </c>
      <c r="G34" s="31">
        <f t="shared" si="3"/>
        <v>30.5</v>
      </c>
      <c r="H34" s="31">
        <f t="shared" si="4"/>
        <v>152.5</v>
      </c>
      <c r="I34" s="31">
        <f t="shared" si="5"/>
        <v>30.5</v>
      </c>
      <c r="J34" s="31">
        <f t="shared" si="6"/>
        <v>43.955882352941174</v>
      </c>
      <c r="K34" s="31">
        <f t="shared" si="7"/>
        <v>21.349999999999998</v>
      </c>
      <c r="L34" s="32">
        <f t="shared" si="8"/>
        <v>3.0500000000000003</v>
      </c>
      <c r="M34" s="37">
        <f t="shared" si="9"/>
        <v>6</v>
      </c>
      <c r="N34" s="33">
        <f t="shared" si="10"/>
        <v>4</v>
      </c>
      <c r="AA34" s="4"/>
      <c r="AB34" s="1"/>
      <c r="AC34" s="1"/>
    </row>
    <row r="35" spans="1:29" x14ac:dyDescent="0.25">
      <c r="A35" s="36">
        <v>0.58333333333333304</v>
      </c>
      <c r="B35" s="34">
        <v>0.84313725490196079</v>
      </c>
      <c r="C35" s="50">
        <f t="shared" si="1"/>
        <v>0.84313725490196079</v>
      </c>
      <c r="D35" s="35">
        <v>0.95555555555555549</v>
      </c>
      <c r="E35" s="31">
        <f t="shared" si="0"/>
        <v>101.17647058823529</v>
      </c>
      <c r="F35" s="31">
        <f t="shared" si="2"/>
        <v>42.156862745098039</v>
      </c>
      <c r="G35" s="31">
        <f t="shared" si="3"/>
        <v>28.666666666666664</v>
      </c>
      <c r="H35" s="31">
        <f t="shared" si="4"/>
        <v>143.33333333333331</v>
      </c>
      <c r="I35" s="31">
        <f t="shared" si="5"/>
        <v>28.666666666666664</v>
      </c>
      <c r="J35" s="31">
        <f t="shared" si="6"/>
        <v>41.313725490196077</v>
      </c>
      <c r="K35" s="31">
        <f t="shared" si="7"/>
        <v>20.066666666666663</v>
      </c>
      <c r="L35" s="32">
        <f t="shared" si="8"/>
        <v>2.8666666666666667</v>
      </c>
      <c r="M35" s="37">
        <f t="shared" si="9"/>
        <v>6</v>
      </c>
      <c r="N35" s="33">
        <f t="shared" si="10"/>
        <v>4</v>
      </c>
      <c r="AA35" s="4"/>
      <c r="AB35" s="1"/>
      <c r="AC35" s="1"/>
    </row>
    <row r="36" spans="1:29" x14ac:dyDescent="0.25">
      <c r="A36" s="36">
        <v>0.625</v>
      </c>
      <c r="B36" s="34">
        <v>0.94117647058823528</v>
      </c>
      <c r="C36" s="50">
        <f t="shared" si="1"/>
        <v>0.94117647058823528</v>
      </c>
      <c r="D36" s="35">
        <v>1.0666666666666667</v>
      </c>
      <c r="E36" s="31">
        <f t="shared" si="0"/>
        <v>112.94117647058823</v>
      </c>
      <c r="F36" s="31">
        <f t="shared" si="2"/>
        <v>47.058823529411761</v>
      </c>
      <c r="G36" s="31">
        <f t="shared" si="3"/>
        <v>32</v>
      </c>
      <c r="H36" s="31">
        <f t="shared" si="4"/>
        <v>160</v>
      </c>
      <c r="I36" s="31">
        <f t="shared" si="5"/>
        <v>32</v>
      </c>
      <c r="J36" s="31">
        <f t="shared" si="6"/>
        <v>46.117647058823529</v>
      </c>
      <c r="K36" s="31">
        <f t="shared" si="7"/>
        <v>22.4</v>
      </c>
      <c r="L36" s="32">
        <f t="shared" si="8"/>
        <v>3.2</v>
      </c>
      <c r="M36" s="37">
        <f t="shared" si="9"/>
        <v>6</v>
      </c>
      <c r="N36" s="33">
        <f t="shared" si="10"/>
        <v>4</v>
      </c>
      <c r="AA36" s="4"/>
      <c r="AB36" s="1"/>
      <c r="AC36" s="1"/>
    </row>
    <row r="37" spans="1:29" x14ac:dyDescent="0.25">
      <c r="A37" s="36">
        <v>0.66666666666666696</v>
      </c>
      <c r="B37" s="34">
        <v>0.81372549019607843</v>
      </c>
      <c r="C37" s="50">
        <f t="shared" si="1"/>
        <v>0.81372549019607843</v>
      </c>
      <c r="D37" s="35">
        <v>0.92222222222222228</v>
      </c>
      <c r="E37" s="31">
        <f t="shared" si="0"/>
        <v>97.647058823529406</v>
      </c>
      <c r="F37" s="31">
        <f t="shared" si="2"/>
        <v>40.686274509803923</v>
      </c>
      <c r="G37" s="31">
        <f t="shared" si="3"/>
        <v>27.666666666666668</v>
      </c>
      <c r="H37" s="31">
        <f t="shared" si="4"/>
        <v>138.33333333333331</v>
      </c>
      <c r="I37" s="31">
        <f t="shared" si="5"/>
        <v>27.666666666666668</v>
      </c>
      <c r="J37" s="31">
        <f t="shared" si="6"/>
        <v>39.872549019607845</v>
      </c>
      <c r="K37" s="31">
        <f t="shared" si="7"/>
        <v>19.366666666666667</v>
      </c>
      <c r="L37" s="32">
        <f t="shared" si="8"/>
        <v>2.7666666666666671</v>
      </c>
      <c r="M37" s="37">
        <f t="shared" si="9"/>
        <v>5</v>
      </c>
      <c r="N37" s="33">
        <f t="shared" si="10"/>
        <v>4</v>
      </c>
      <c r="AA37" s="4"/>
      <c r="AB37" s="1"/>
      <c r="AC37" s="1"/>
    </row>
    <row r="38" spans="1:29" x14ac:dyDescent="0.25">
      <c r="A38" s="36">
        <v>0.70833333333333304</v>
      </c>
      <c r="B38" s="34">
        <v>0.86274509803921573</v>
      </c>
      <c r="C38" s="50">
        <f t="shared" si="1"/>
        <v>0.86274509803921573</v>
      </c>
      <c r="D38" s="35">
        <v>0.97777777777777786</v>
      </c>
      <c r="E38" s="31">
        <f t="shared" si="0"/>
        <v>103.52941176470588</v>
      </c>
      <c r="F38" s="31">
        <f t="shared" si="2"/>
        <v>43.137254901960787</v>
      </c>
      <c r="G38" s="31">
        <f t="shared" si="3"/>
        <v>29.333333333333336</v>
      </c>
      <c r="H38" s="31">
        <f t="shared" si="4"/>
        <v>146.66666666666669</v>
      </c>
      <c r="I38" s="31">
        <f t="shared" si="5"/>
        <v>29.333333333333336</v>
      </c>
      <c r="J38" s="31">
        <f t="shared" si="6"/>
        <v>42.274509803921575</v>
      </c>
      <c r="K38" s="31">
        <f t="shared" si="7"/>
        <v>20.533333333333335</v>
      </c>
      <c r="L38" s="32">
        <f t="shared" si="8"/>
        <v>2.9333333333333336</v>
      </c>
      <c r="M38" s="37">
        <f t="shared" si="9"/>
        <v>6</v>
      </c>
      <c r="N38" s="33">
        <f t="shared" si="10"/>
        <v>4</v>
      </c>
      <c r="AA38" s="4"/>
      <c r="AB38" s="1"/>
      <c r="AC38" s="1"/>
    </row>
    <row r="39" spans="1:29" x14ac:dyDescent="0.25">
      <c r="A39" s="36">
        <v>0.75</v>
      </c>
      <c r="B39" s="34">
        <v>0.70588235294117652</v>
      </c>
      <c r="C39" s="50">
        <f t="shared" si="1"/>
        <v>0.70588235294117652</v>
      </c>
      <c r="D39" s="35">
        <v>0.8</v>
      </c>
      <c r="E39" s="31">
        <f t="shared" si="0"/>
        <v>84.705882352941188</v>
      </c>
      <c r="F39" s="31">
        <f t="shared" si="2"/>
        <v>35.294117647058826</v>
      </c>
      <c r="G39" s="31">
        <f t="shared" si="3"/>
        <v>24</v>
      </c>
      <c r="H39" s="31">
        <f t="shared" si="4"/>
        <v>120.00000000000001</v>
      </c>
      <c r="I39" s="31">
        <f t="shared" si="5"/>
        <v>24</v>
      </c>
      <c r="J39" s="31">
        <f t="shared" si="6"/>
        <v>34.588235294117652</v>
      </c>
      <c r="K39" s="31">
        <f t="shared" si="7"/>
        <v>16.799999999999997</v>
      </c>
      <c r="L39" s="32">
        <f t="shared" si="8"/>
        <v>2.4000000000000004</v>
      </c>
      <c r="M39" s="37">
        <f t="shared" si="9"/>
        <v>5</v>
      </c>
      <c r="N39" s="33">
        <f t="shared" si="10"/>
        <v>3</v>
      </c>
      <c r="AA39" s="4"/>
      <c r="AB39" s="1"/>
      <c r="AC39" s="1"/>
    </row>
    <row r="40" spans="1:29" x14ac:dyDescent="0.25">
      <c r="A40" s="36">
        <v>0.79166666666666696</v>
      </c>
      <c r="B40" s="34">
        <v>0.47549019607843135</v>
      </c>
      <c r="C40" s="50">
        <f t="shared" si="1"/>
        <v>0.47549019607843135</v>
      </c>
      <c r="D40" s="35">
        <v>0.53888888888888886</v>
      </c>
      <c r="E40" s="31">
        <f t="shared" si="0"/>
        <v>57.058823529411761</v>
      </c>
      <c r="F40" s="31">
        <f t="shared" si="2"/>
        <v>23.774509803921568</v>
      </c>
      <c r="G40" s="31">
        <f t="shared" si="3"/>
        <v>16.166666666666664</v>
      </c>
      <c r="H40" s="31">
        <f t="shared" si="4"/>
        <v>80.833333333333329</v>
      </c>
      <c r="I40" s="31">
        <f t="shared" si="5"/>
        <v>16.166666666666664</v>
      </c>
      <c r="J40" s="31">
        <f t="shared" si="6"/>
        <v>23.299019607843135</v>
      </c>
      <c r="K40" s="31">
        <f t="shared" si="7"/>
        <v>11.316666666666665</v>
      </c>
      <c r="L40" s="32">
        <f t="shared" si="8"/>
        <v>1.6166666666666665</v>
      </c>
      <c r="M40" s="37">
        <f t="shared" si="9"/>
        <v>3</v>
      </c>
      <c r="N40" s="33">
        <f t="shared" si="10"/>
        <v>2</v>
      </c>
      <c r="AA40" s="4"/>
      <c r="AB40" s="1"/>
      <c r="AC40" s="1"/>
    </row>
    <row r="41" spans="1:29" x14ac:dyDescent="0.25">
      <c r="A41" s="36">
        <v>0.83333333333333304</v>
      </c>
      <c r="B41" s="34">
        <v>0.35294117647058826</v>
      </c>
      <c r="C41" s="50">
        <f t="shared" si="1"/>
        <v>0.35294117647058826</v>
      </c>
      <c r="D41" s="35">
        <v>0.4</v>
      </c>
      <c r="E41" s="31">
        <f t="shared" si="0"/>
        <v>42.352941176470594</v>
      </c>
      <c r="F41" s="31">
        <f t="shared" si="2"/>
        <v>17.647058823529413</v>
      </c>
      <c r="G41" s="31">
        <f t="shared" si="3"/>
        <v>12</v>
      </c>
      <c r="H41" s="31">
        <f t="shared" si="4"/>
        <v>60.000000000000007</v>
      </c>
      <c r="I41" s="31">
        <f t="shared" si="5"/>
        <v>12</v>
      </c>
      <c r="J41" s="31">
        <f t="shared" si="6"/>
        <v>17.294117647058826</v>
      </c>
      <c r="K41" s="31">
        <f t="shared" si="7"/>
        <v>8.3999999999999986</v>
      </c>
      <c r="L41" s="32">
        <f t="shared" si="8"/>
        <v>1.2000000000000002</v>
      </c>
      <c r="M41" s="37">
        <f t="shared" si="9"/>
        <v>3</v>
      </c>
      <c r="N41" s="33">
        <f t="shared" si="10"/>
        <v>2</v>
      </c>
      <c r="AA41" s="4"/>
      <c r="AB41" s="1"/>
      <c r="AC41" s="1"/>
    </row>
    <row r="42" spans="1:29" x14ac:dyDescent="0.25">
      <c r="A42" s="28">
        <v>0.875</v>
      </c>
      <c r="B42" s="34">
        <v>0.28921568627450983</v>
      </c>
      <c r="C42" s="50">
        <f t="shared" si="1"/>
        <v>0.28921568627450983</v>
      </c>
      <c r="D42" s="35">
        <v>0.32777777777777778</v>
      </c>
      <c r="E42" s="31">
        <f t="shared" si="0"/>
        <v>34.705882352941181</v>
      </c>
      <c r="F42" s="31">
        <f t="shared" si="2"/>
        <v>14.460784313725492</v>
      </c>
      <c r="G42" s="31">
        <f t="shared" si="3"/>
        <v>9.8333333333333339</v>
      </c>
      <c r="H42" s="31">
        <f t="shared" si="4"/>
        <v>49.166666666666671</v>
      </c>
      <c r="I42" s="31">
        <f t="shared" si="5"/>
        <v>9.8333333333333339</v>
      </c>
      <c r="J42" s="31">
        <f t="shared" si="6"/>
        <v>14.171568627450982</v>
      </c>
      <c r="K42" s="31">
        <f t="shared" si="7"/>
        <v>6.8833333333333337</v>
      </c>
      <c r="L42" s="32">
        <f t="shared" si="8"/>
        <v>0.98333333333333339</v>
      </c>
      <c r="M42" s="37">
        <f t="shared" si="9"/>
        <v>2</v>
      </c>
      <c r="N42" s="33">
        <f t="shared" si="10"/>
        <v>2</v>
      </c>
      <c r="AA42" s="4"/>
      <c r="AB42" s="1"/>
      <c r="AC42" s="1"/>
    </row>
    <row r="43" spans="1:29" x14ac:dyDescent="0.25">
      <c r="A43" s="28">
        <v>0.91666666666666696</v>
      </c>
      <c r="B43" s="34">
        <v>0.22549019607843138</v>
      </c>
      <c r="C43" s="50">
        <f t="shared" si="1"/>
        <v>0.22549019607843138</v>
      </c>
      <c r="D43" s="35">
        <v>0.25555555555555554</v>
      </c>
      <c r="E43" s="31">
        <f t="shared" si="0"/>
        <v>27.058823529411764</v>
      </c>
      <c r="F43" s="31">
        <f t="shared" si="2"/>
        <v>11.274509803921569</v>
      </c>
      <c r="G43" s="31">
        <f t="shared" si="3"/>
        <v>7.6666666666666661</v>
      </c>
      <c r="H43" s="31">
        <f t="shared" si="4"/>
        <v>38.333333333333336</v>
      </c>
      <c r="I43" s="31">
        <f t="shared" si="5"/>
        <v>7.6666666666666661</v>
      </c>
      <c r="J43" s="31">
        <f t="shared" si="6"/>
        <v>11.049019607843139</v>
      </c>
      <c r="K43" s="31">
        <f t="shared" si="7"/>
        <v>5.3666666666666663</v>
      </c>
      <c r="L43" s="32">
        <f t="shared" si="8"/>
        <v>0.76666666666666661</v>
      </c>
      <c r="M43" s="37">
        <f t="shared" si="9"/>
        <v>2</v>
      </c>
      <c r="N43" s="33">
        <f t="shared" si="10"/>
        <v>1</v>
      </c>
      <c r="AA43" s="4"/>
      <c r="AB43" s="1"/>
      <c r="AC43" s="1"/>
    </row>
    <row r="44" spans="1:29" ht="15.75" thickBot="1" x14ac:dyDescent="0.3">
      <c r="A44" s="28">
        <v>0.95833333333333304</v>
      </c>
      <c r="B44" s="38">
        <v>0.16666666666666666</v>
      </c>
      <c r="C44" s="51">
        <f t="shared" si="1"/>
        <v>0.16666666666666666</v>
      </c>
      <c r="D44" s="39">
        <v>0.18888888888888888</v>
      </c>
      <c r="E44" s="31">
        <f t="shared" si="0"/>
        <v>20</v>
      </c>
      <c r="F44" s="31">
        <f t="shared" si="2"/>
        <v>8.3333333333333321</v>
      </c>
      <c r="G44" s="31">
        <f t="shared" si="3"/>
        <v>5.6666666666666661</v>
      </c>
      <c r="H44" s="31">
        <f t="shared" si="4"/>
        <v>28.333333333333332</v>
      </c>
      <c r="I44" s="31">
        <f t="shared" si="5"/>
        <v>5.6666666666666661</v>
      </c>
      <c r="J44" s="31">
        <f t="shared" si="6"/>
        <v>8.1666666666666661</v>
      </c>
      <c r="K44" s="31">
        <f t="shared" si="7"/>
        <v>3.9666666666666659</v>
      </c>
      <c r="L44" s="32">
        <f t="shared" si="8"/>
        <v>0.56666666666666665</v>
      </c>
      <c r="M44" s="37">
        <f t="shared" si="9"/>
        <v>2</v>
      </c>
      <c r="N44" s="33">
        <f t="shared" si="10"/>
        <v>1</v>
      </c>
      <c r="AA44" s="4"/>
      <c r="AB44" s="1"/>
      <c r="AC44" s="1"/>
    </row>
    <row r="45" spans="1:29" x14ac:dyDescent="0.25">
      <c r="A45" s="7"/>
      <c r="B45" s="7"/>
      <c r="C45" s="7"/>
      <c r="D45" s="7"/>
      <c r="E45" s="7"/>
      <c r="F45" s="7"/>
      <c r="G45" s="7"/>
      <c r="H45" s="7"/>
      <c r="I45" s="7"/>
      <c r="J45" s="7"/>
      <c r="K45" s="7"/>
      <c r="L45" s="7"/>
      <c r="M45" s="7"/>
      <c r="N45" s="7"/>
      <c r="O45" s="7"/>
      <c r="P45" s="7"/>
      <c r="Q45" s="7"/>
      <c r="R45" s="7"/>
      <c r="S45" s="7"/>
    </row>
    <row r="46" spans="1:29" ht="17.25" x14ac:dyDescent="0.3">
      <c r="A46" s="25" t="s">
        <v>13</v>
      </c>
      <c r="B46" s="40"/>
      <c r="C46" s="40"/>
      <c r="D46" s="40"/>
      <c r="E46" s="40"/>
      <c r="F46" s="40"/>
      <c r="G46" s="40"/>
      <c r="H46" s="40"/>
      <c r="I46" s="40"/>
      <c r="J46" s="40"/>
      <c r="K46" s="40"/>
      <c r="L46" s="40"/>
      <c r="M46" s="40"/>
      <c r="N46" s="40"/>
      <c r="O46" s="10"/>
      <c r="P46" s="10"/>
      <c r="Q46" s="10"/>
      <c r="R46" s="10"/>
      <c r="S46" s="10"/>
    </row>
    <row r="47" spans="1:29" ht="48" x14ac:dyDescent="0.25">
      <c r="A47" s="27" t="s">
        <v>6</v>
      </c>
      <c r="B47" s="27" t="s">
        <v>9</v>
      </c>
      <c r="C47" s="27" t="s">
        <v>57</v>
      </c>
      <c r="D47" s="27" t="s">
        <v>11</v>
      </c>
      <c r="E47" s="27" t="s">
        <v>2</v>
      </c>
      <c r="F47" s="27" t="s">
        <v>54</v>
      </c>
      <c r="G47" s="27" t="s">
        <v>3</v>
      </c>
      <c r="H47" s="27" t="s">
        <v>61</v>
      </c>
      <c r="I47" s="27" t="s">
        <v>62</v>
      </c>
      <c r="J47" s="27" t="s">
        <v>60</v>
      </c>
      <c r="K47" s="27" t="s">
        <v>59</v>
      </c>
      <c r="L47" s="27" t="s">
        <v>0</v>
      </c>
      <c r="M47" s="27" t="s">
        <v>58</v>
      </c>
      <c r="N47" s="27" t="s">
        <v>63</v>
      </c>
    </row>
    <row r="48" spans="1:29" x14ac:dyDescent="0.25">
      <c r="A48" s="28">
        <v>0</v>
      </c>
      <c r="B48" s="41">
        <f t="shared" ref="B48:D71" si="11">B21*$B$5</f>
        <v>2.9411764705882356E-2</v>
      </c>
      <c r="C48" s="41">
        <f t="shared" si="11"/>
        <v>2.9411764705882356E-2</v>
      </c>
      <c r="D48" s="41">
        <f t="shared" si="11"/>
        <v>3.3333333333333333E-2</v>
      </c>
      <c r="E48" s="31">
        <f t="shared" ref="E48:E71" si="12">$B$15*B48</f>
        <v>3.5294117647058827</v>
      </c>
      <c r="F48" s="31">
        <f>$B$16*B48</f>
        <v>1.4705882352941178</v>
      </c>
      <c r="G48" s="31">
        <f>$B$17*D48</f>
        <v>1</v>
      </c>
      <c r="H48" s="37">
        <f>IF($F$15=0,E48*$D$15,0)+IF($F$16=0,F48*$D$16,0)+IF($F$17=0,G48*$D$17,0)</f>
        <v>5</v>
      </c>
      <c r="I48" s="37">
        <f>IF($F$15&gt;0,E48*$D$15,0)+IF($F$16&gt;0,F48*$D$16,0)+IF($F$17&gt;0,G48*$D$17,0)</f>
        <v>1</v>
      </c>
      <c r="J48" s="37">
        <f>IF($F$15=0,E48*$E$15,0)+IF($F$16=0,F48*$E$16,0)+IF($F$17=0,G48*$E$17,0)</f>
        <v>1.4411764705882355</v>
      </c>
      <c r="K48" s="37">
        <f>IF($F$15&gt;0,E48*$E$15,0)+IF($F$16&gt;0,F48*$E$16,0)+IF($F$17&gt;0,G48*$E$17,0)</f>
        <v>0.7</v>
      </c>
      <c r="L48" s="32">
        <f>E48*$F$15+F48*$F$16+G48*$F$17</f>
        <v>0.1</v>
      </c>
      <c r="M48" s="37">
        <f>_xlfn.CEILING.MATH(MAX(H48/$O$4, J48/$N$4))</f>
        <v>1</v>
      </c>
      <c r="N48" s="33">
        <f>_xlfn.CEILING.MATH(MAX(I48/$O$3, K48/$N$3, L48/$P$3))</f>
        <v>1</v>
      </c>
    </row>
    <row r="49" spans="1:14" x14ac:dyDescent="0.25">
      <c r="A49" s="28">
        <v>4.1666666666666664E-2</v>
      </c>
      <c r="B49" s="41">
        <f t="shared" si="11"/>
        <v>2.4509803921568627E-2</v>
      </c>
      <c r="C49" s="41">
        <f t="shared" si="11"/>
        <v>2.4509803921568627E-2</v>
      </c>
      <c r="D49" s="41">
        <f t="shared" si="11"/>
        <v>2.777777777777778E-2</v>
      </c>
      <c r="E49" s="31">
        <f t="shared" si="12"/>
        <v>2.9411764705882351</v>
      </c>
      <c r="F49" s="31">
        <f t="shared" ref="F49:F71" si="13">$B$16*B49</f>
        <v>1.2254901960784315</v>
      </c>
      <c r="G49" s="31">
        <f t="shared" ref="G49:G71" si="14">$B$17*D49</f>
        <v>0.83333333333333337</v>
      </c>
      <c r="H49" s="37">
        <f t="shared" ref="H49:H71" si="15">IF($F$15=0,E49*$D$15,0)+IF($F$16=0,F49*$D$16,0)+IF($F$17=0,G49*$D$17,0)</f>
        <v>4.1666666666666661</v>
      </c>
      <c r="I49" s="37">
        <f t="shared" ref="I49:I71" si="16">IF($F$15&gt;0,E49*$D$15,0)+IF($F$16&gt;0,F49*$D$16,0)+IF($F$17&gt;0,G49*$D$17,0)</f>
        <v>0.83333333333333337</v>
      </c>
      <c r="J49" s="37">
        <f t="shared" ref="J49:J71" si="17">IF($F$15=0,E49*$E$15,0)+IF($F$16=0,F49*$E$16,0)+IF($F$17=0,G49*$E$17,0)</f>
        <v>1.2009803921568629</v>
      </c>
      <c r="K49" s="37">
        <f t="shared" ref="K49:K71" si="18">IF($F$15&gt;0,E49*$E$15,0)+IF($F$16&gt;0,F49*$E$16,0)+IF($F$17&gt;0,G49*$E$17,0)</f>
        <v>0.58333333333333337</v>
      </c>
      <c r="L49" s="32">
        <f t="shared" ref="L49:L71" si="19">E49*$F$15+F49*$F$16+G49*$F$17</f>
        <v>8.3333333333333343E-2</v>
      </c>
      <c r="M49" s="37">
        <f t="shared" ref="M49:M71" si="20">_xlfn.CEILING.MATH(MAX(H49/$O$4, J49/$N$4))</f>
        <v>1</v>
      </c>
      <c r="N49" s="33">
        <f t="shared" ref="N49:N71" si="21">_xlfn.CEILING.MATH(MAX(I49/$O$3, K49/$N$3, L49/$P$3))</f>
        <v>1</v>
      </c>
    </row>
    <row r="50" spans="1:14" x14ac:dyDescent="0.25">
      <c r="A50" s="28">
        <v>8.3333333333333301E-2</v>
      </c>
      <c r="B50" s="41">
        <f t="shared" si="11"/>
        <v>1.9607843137254902E-2</v>
      </c>
      <c r="C50" s="41">
        <f t="shared" si="11"/>
        <v>1.9607843137254902E-2</v>
      </c>
      <c r="D50" s="41">
        <f t="shared" si="11"/>
        <v>0</v>
      </c>
      <c r="E50" s="31">
        <f t="shared" si="12"/>
        <v>2.3529411764705883</v>
      </c>
      <c r="F50" s="31">
        <f t="shared" si="13"/>
        <v>0.98039215686274506</v>
      </c>
      <c r="G50" s="31">
        <f t="shared" si="14"/>
        <v>0</v>
      </c>
      <c r="H50" s="37">
        <f t="shared" si="15"/>
        <v>3.3333333333333335</v>
      </c>
      <c r="I50" s="37">
        <f t="shared" si="16"/>
        <v>0</v>
      </c>
      <c r="J50" s="37">
        <f t="shared" si="17"/>
        <v>0.96078431372549022</v>
      </c>
      <c r="K50" s="37">
        <f t="shared" si="18"/>
        <v>0</v>
      </c>
      <c r="L50" s="32">
        <f t="shared" si="19"/>
        <v>0</v>
      </c>
      <c r="M50" s="37">
        <f t="shared" si="20"/>
        <v>1</v>
      </c>
      <c r="N50" s="33">
        <f t="shared" si="21"/>
        <v>0</v>
      </c>
    </row>
    <row r="51" spans="1:14" x14ac:dyDescent="0.25">
      <c r="A51" s="28">
        <v>0.125</v>
      </c>
      <c r="B51" s="41">
        <f t="shared" si="11"/>
        <v>1.0784313725490198E-2</v>
      </c>
      <c r="C51" s="41">
        <f t="shared" si="11"/>
        <v>1.0784313725490198E-2</v>
      </c>
      <c r="D51" s="41">
        <f t="shared" si="11"/>
        <v>0</v>
      </c>
      <c r="E51" s="31">
        <f t="shared" si="12"/>
        <v>1.2941176470588238</v>
      </c>
      <c r="F51" s="31">
        <f t="shared" si="13"/>
        <v>0.53921568627450989</v>
      </c>
      <c r="G51" s="31">
        <f t="shared" si="14"/>
        <v>0</v>
      </c>
      <c r="H51" s="37">
        <f t="shared" si="15"/>
        <v>1.8333333333333337</v>
      </c>
      <c r="I51" s="37">
        <f t="shared" si="16"/>
        <v>0</v>
      </c>
      <c r="J51" s="37">
        <f t="shared" si="17"/>
        <v>0.52843137254901973</v>
      </c>
      <c r="K51" s="37">
        <f t="shared" si="18"/>
        <v>0</v>
      </c>
      <c r="L51" s="32">
        <f t="shared" si="19"/>
        <v>0</v>
      </c>
      <c r="M51" s="37">
        <f t="shared" si="20"/>
        <v>1</v>
      </c>
      <c r="N51" s="33">
        <f t="shared" si="21"/>
        <v>0</v>
      </c>
    </row>
    <row r="52" spans="1:14" x14ac:dyDescent="0.25">
      <c r="A52" s="28">
        <v>0.16666666666666699</v>
      </c>
      <c r="B52" s="41">
        <f t="shared" si="11"/>
        <v>3.9215686274509803E-3</v>
      </c>
      <c r="C52" s="41">
        <f t="shared" si="11"/>
        <v>3.9215686274509803E-3</v>
      </c>
      <c r="D52" s="41">
        <f t="shared" si="11"/>
        <v>0</v>
      </c>
      <c r="E52" s="31">
        <f t="shared" si="12"/>
        <v>0.47058823529411764</v>
      </c>
      <c r="F52" s="31">
        <f t="shared" si="13"/>
        <v>0.19607843137254902</v>
      </c>
      <c r="G52" s="31">
        <f t="shared" si="14"/>
        <v>0</v>
      </c>
      <c r="H52" s="37">
        <f t="shared" si="15"/>
        <v>0.66666666666666663</v>
      </c>
      <c r="I52" s="37">
        <f t="shared" si="16"/>
        <v>0</v>
      </c>
      <c r="J52" s="37">
        <f t="shared" si="17"/>
        <v>0.19215686274509802</v>
      </c>
      <c r="K52" s="37">
        <f t="shared" si="18"/>
        <v>0</v>
      </c>
      <c r="L52" s="32">
        <f t="shared" si="19"/>
        <v>0</v>
      </c>
      <c r="M52" s="37">
        <f t="shared" si="20"/>
        <v>1</v>
      </c>
      <c r="N52" s="33">
        <f t="shared" si="21"/>
        <v>0</v>
      </c>
    </row>
    <row r="53" spans="1:14" x14ac:dyDescent="0.25">
      <c r="A53" s="28">
        <v>0.20833333333333301</v>
      </c>
      <c r="B53" s="41">
        <f t="shared" si="11"/>
        <v>1.9607843137254902E-3</v>
      </c>
      <c r="C53" s="41">
        <f t="shared" si="11"/>
        <v>1.9607843137254902E-3</v>
      </c>
      <c r="D53" s="41">
        <f t="shared" si="11"/>
        <v>0</v>
      </c>
      <c r="E53" s="31">
        <f t="shared" si="12"/>
        <v>0.23529411764705882</v>
      </c>
      <c r="F53" s="31">
        <f t="shared" si="13"/>
        <v>9.8039215686274508E-2</v>
      </c>
      <c r="G53" s="31">
        <f t="shared" si="14"/>
        <v>0</v>
      </c>
      <c r="H53" s="37">
        <f t="shared" si="15"/>
        <v>0.33333333333333331</v>
      </c>
      <c r="I53" s="37">
        <f t="shared" si="16"/>
        <v>0</v>
      </c>
      <c r="J53" s="37">
        <f t="shared" si="17"/>
        <v>9.6078431372549011E-2</v>
      </c>
      <c r="K53" s="37">
        <f t="shared" si="18"/>
        <v>0</v>
      </c>
      <c r="L53" s="32">
        <f t="shared" si="19"/>
        <v>0</v>
      </c>
      <c r="M53" s="37">
        <f t="shared" si="20"/>
        <v>1</v>
      </c>
      <c r="N53" s="33">
        <f t="shared" si="21"/>
        <v>0</v>
      </c>
    </row>
    <row r="54" spans="1:14" x14ac:dyDescent="0.25">
      <c r="A54" s="28">
        <v>0.25</v>
      </c>
      <c r="B54" s="41">
        <f t="shared" si="11"/>
        <v>1.1764705882352941E-2</v>
      </c>
      <c r="C54" s="41">
        <f t="shared" si="11"/>
        <v>1.1764705882352941E-2</v>
      </c>
      <c r="D54" s="41">
        <f t="shared" si="11"/>
        <v>1.3333333333333334E-2</v>
      </c>
      <c r="E54" s="31">
        <f t="shared" si="12"/>
        <v>1.4117647058823528</v>
      </c>
      <c r="F54" s="31">
        <f t="shared" si="13"/>
        <v>0.58823529411764708</v>
      </c>
      <c r="G54" s="31">
        <f t="shared" si="14"/>
        <v>0.4</v>
      </c>
      <c r="H54" s="37">
        <f t="shared" si="15"/>
        <v>2</v>
      </c>
      <c r="I54" s="37">
        <f t="shared" si="16"/>
        <v>0.4</v>
      </c>
      <c r="J54" s="37">
        <f t="shared" si="17"/>
        <v>0.57647058823529407</v>
      </c>
      <c r="K54" s="37">
        <f t="shared" si="18"/>
        <v>0.27999999999999997</v>
      </c>
      <c r="L54" s="32">
        <f t="shared" si="19"/>
        <v>4.0000000000000008E-2</v>
      </c>
      <c r="M54" s="37">
        <f t="shared" si="20"/>
        <v>1</v>
      </c>
      <c r="N54" s="33">
        <f t="shared" si="21"/>
        <v>1</v>
      </c>
    </row>
    <row r="55" spans="1:14" x14ac:dyDescent="0.25">
      <c r="A55" s="36">
        <v>0.29166666666666702</v>
      </c>
      <c r="B55" s="41">
        <f t="shared" si="11"/>
        <v>2.8431372549019607E-2</v>
      </c>
      <c r="C55" s="41">
        <f t="shared" si="11"/>
        <v>2.8431372549019607E-2</v>
      </c>
      <c r="D55" s="41">
        <f t="shared" si="11"/>
        <v>3.2222222222222222E-2</v>
      </c>
      <c r="E55" s="31">
        <f t="shared" si="12"/>
        <v>3.4117647058823528</v>
      </c>
      <c r="F55" s="31">
        <f t="shared" si="13"/>
        <v>1.4215686274509804</v>
      </c>
      <c r="G55" s="31">
        <f t="shared" si="14"/>
        <v>0.96666666666666667</v>
      </c>
      <c r="H55" s="37">
        <f t="shared" si="15"/>
        <v>4.833333333333333</v>
      </c>
      <c r="I55" s="37">
        <f t="shared" si="16"/>
        <v>0.96666666666666667</v>
      </c>
      <c r="J55" s="37">
        <f t="shared" si="17"/>
        <v>1.3931372549019607</v>
      </c>
      <c r="K55" s="37">
        <f t="shared" si="18"/>
        <v>0.67666666666666664</v>
      </c>
      <c r="L55" s="32">
        <f t="shared" si="19"/>
        <v>9.6666666666666679E-2</v>
      </c>
      <c r="M55" s="37">
        <f t="shared" si="20"/>
        <v>1</v>
      </c>
      <c r="N55" s="33">
        <f t="shared" si="21"/>
        <v>1</v>
      </c>
    </row>
    <row r="56" spans="1:14" x14ac:dyDescent="0.25">
      <c r="A56" s="36">
        <v>0.33333333333333298</v>
      </c>
      <c r="B56" s="41">
        <f t="shared" si="11"/>
        <v>8.3333333333333343E-2</v>
      </c>
      <c r="C56" s="41">
        <f t="shared" si="11"/>
        <v>8.3333333333333343E-2</v>
      </c>
      <c r="D56" s="41">
        <f t="shared" si="11"/>
        <v>9.4444444444444442E-2</v>
      </c>
      <c r="E56" s="31">
        <f t="shared" si="12"/>
        <v>10.000000000000002</v>
      </c>
      <c r="F56" s="31">
        <f t="shared" si="13"/>
        <v>4.166666666666667</v>
      </c>
      <c r="G56" s="31">
        <f t="shared" si="14"/>
        <v>2.833333333333333</v>
      </c>
      <c r="H56" s="37">
        <f t="shared" si="15"/>
        <v>14.166666666666668</v>
      </c>
      <c r="I56" s="37">
        <f t="shared" si="16"/>
        <v>2.833333333333333</v>
      </c>
      <c r="J56" s="37">
        <f t="shared" si="17"/>
        <v>4.0833333333333339</v>
      </c>
      <c r="K56" s="37">
        <f t="shared" si="18"/>
        <v>1.9833333333333329</v>
      </c>
      <c r="L56" s="32">
        <f t="shared" si="19"/>
        <v>0.28333333333333333</v>
      </c>
      <c r="M56" s="37">
        <f t="shared" si="20"/>
        <v>1</v>
      </c>
      <c r="N56" s="33">
        <f t="shared" si="21"/>
        <v>1</v>
      </c>
    </row>
    <row r="57" spans="1:14" x14ac:dyDescent="0.25">
      <c r="A57" s="36">
        <v>0.375</v>
      </c>
      <c r="B57" s="41">
        <f t="shared" si="11"/>
        <v>0.13137254901960785</v>
      </c>
      <c r="C57" s="41">
        <f t="shared" si="11"/>
        <v>0.13137254901960785</v>
      </c>
      <c r="D57" s="41">
        <f t="shared" si="11"/>
        <v>0.1488888888888889</v>
      </c>
      <c r="E57" s="31">
        <f t="shared" si="12"/>
        <v>15.764705882352942</v>
      </c>
      <c r="F57" s="31">
        <f t="shared" si="13"/>
        <v>6.5686274509803928</v>
      </c>
      <c r="G57" s="31">
        <f t="shared" si="14"/>
        <v>4.4666666666666668</v>
      </c>
      <c r="H57" s="37">
        <f t="shared" si="15"/>
        <v>22.333333333333336</v>
      </c>
      <c r="I57" s="37">
        <f t="shared" si="16"/>
        <v>4.4666666666666668</v>
      </c>
      <c r="J57" s="37">
        <f t="shared" si="17"/>
        <v>6.4372549019607845</v>
      </c>
      <c r="K57" s="37">
        <f t="shared" si="18"/>
        <v>3.1266666666666665</v>
      </c>
      <c r="L57" s="32">
        <f t="shared" si="19"/>
        <v>0.44666666666666671</v>
      </c>
      <c r="M57" s="37">
        <f t="shared" si="20"/>
        <v>1</v>
      </c>
      <c r="N57" s="33">
        <f t="shared" si="21"/>
        <v>1</v>
      </c>
    </row>
    <row r="58" spans="1:14" x14ac:dyDescent="0.25">
      <c r="A58" s="36">
        <v>0.41666666666666702</v>
      </c>
      <c r="B58" s="41">
        <f t="shared" si="11"/>
        <v>0.18529411764705883</v>
      </c>
      <c r="C58" s="41">
        <f t="shared" si="11"/>
        <v>0.18529411764705883</v>
      </c>
      <c r="D58" s="41">
        <f t="shared" si="11"/>
        <v>0.20999999999999996</v>
      </c>
      <c r="E58" s="31">
        <f t="shared" si="12"/>
        <v>22.235294117647058</v>
      </c>
      <c r="F58" s="31">
        <f t="shared" si="13"/>
        <v>9.264705882352942</v>
      </c>
      <c r="G58" s="31">
        <f t="shared" si="14"/>
        <v>6.2999999999999989</v>
      </c>
      <c r="H58" s="37">
        <f t="shared" si="15"/>
        <v>31.5</v>
      </c>
      <c r="I58" s="37">
        <f t="shared" si="16"/>
        <v>6.2999999999999989</v>
      </c>
      <c r="J58" s="37">
        <f t="shared" si="17"/>
        <v>9.079411764705883</v>
      </c>
      <c r="K58" s="37">
        <f t="shared" si="18"/>
        <v>4.4099999999999993</v>
      </c>
      <c r="L58" s="32">
        <f t="shared" si="19"/>
        <v>0.62999999999999989</v>
      </c>
      <c r="M58" s="37">
        <f t="shared" si="20"/>
        <v>2</v>
      </c>
      <c r="N58" s="33">
        <f t="shared" si="21"/>
        <v>1</v>
      </c>
    </row>
    <row r="59" spans="1:14" x14ac:dyDescent="0.25">
      <c r="A59" s="36">
        <v>0.45833333333333298</v>
      </c>
      <c r="B59" s="41">
        <f t="shared" si="11"/>
        <v>0.207843137254902</v>
      </c>
      <c r="C59" s="41">
        <f t="shared" si="11"/>
        <v>0.207843137254902</v>
      </c>
      <c r="D59" s="41">
        <f t="shared" si="11"/>
        <v>0.23555555555555557</v>
      </c>
      <c r="E59" s="31">
        <f t="shared" si="12"/>
        <v>24.941176470588239</v>
      </c>
      <c r="F59" s="31">
        <f t="shared" si="13"/>
        <v>10.3921568627451</v>
      </c>
      <c r="G59" s="31">
        <f t="shared" si="14"/>
        <v>7.0666666666666673</v>
      </c>
      <c r="H59" s="37">
        <f t="shared" si="15"/>
        <v>35.333333333333343</v>
      </c>
      <c r="I59" s="37">
        <f t="shared" si="16"/>
        <v>7.0666666666666673</v>
      </c>
      <c r="J59" s="37">
        <f t="shared" si="17"/>
        <v>10.184313725490199</v>
      </c>
      <c r="K59" s="37">
        <f t="shared" si="18"/>
        <v>4.9466666666666672</v>
      </c>
      <c r="L59" s="32">
        <f t="shared" si="19"/>
        <v>0.70666666666666678</v>
      </c>
      <c r="M59" s="37">
        <f t="shared" si="20"/>
        <v>2</v>
      </c>
      <c r="N59" s="33">
        <f t="shared" si="21"/>
        <v>1</v>
      </c>
    </row>
    <row r="60" spans="1:14" x14ac:dyDescent="0.25">
      <c r="A60" s="36">
        <v>0.5</v>
      </c>
      <c r="B60" s="41">
        <f t="shared" si="11"/>
        <v>0.19313725490196079</v>
      </c>
      <c r="C60" s="41">
        <f t="shared" si="11"/>
        <v>0.19313725490196079</v>
      </c>
      <c r="D60" s="41">
        <f t="shared" si="11"/>
        <v>0.21888888888888888</v>
      </c>
      <c r="E60" s="31">
        <f t="shared" si="12"/>
        <v>23.176470588235293</v>
      </c>
      <c r="F60" s="31">
        <f t="shared" si="13"/>
        <v>9.6568627450980404</v>
      </c>
      <c r="G60" s="31">
        <f t="shared" si="14"/>
        <v>6.5666666666666664</v>
      </c>
      <c r="H60" s="37">
        <f t="shared" si="15"/>
        <v>32.833333333333336</v>
      </c>
      <c r="I60" s="37">
        <f t="shared" si="16"/>
        <v>6.5666666666666664</v>
      </c>
      <c r="J60" s="37">
        <f t="shared" si="17"/>
        <v>9.4637254901960794</v>
      </c>
      <c r="K60" s="37">
        <f t="shared" si="18"/>
        <v>4.5966666666666658</v>
      </c>
      <c r="L60" s="32">
        <f t="shared" si="19"/>
        <v>0.65666666666666673</v>
      </c>
      <c r="M60" s="37">
        <f t="shared" si="20"/>
        <v>2</v>
      </c>
      <c r="N60" s="33">
        <f t="shared" si="21"/>
        <v>1</v>
      </c>
    </row>
    <row r="61" spans="1:14" x14ac:dyDescent="0.25">
      <c r="A61" s="36">
        <v>0.54166666666666696</v>
      </c>
      <c r="B61" s="41">
        <f t="shared" si="11"/>
        <v>0.17941176470588238</v>
      </c>
      <c r="C61" s="41">
        <f t="shared" si="11"/>
        <v>0.17941176470588238</v>
      </c>
      <c r="D61" s="41">
        <f t="shared" si="11"/>
        <v>0.20333333333333334</v>
      </c>
      <c r="E61" s="31">
        <f t="shared" si="12"/>
        <v>21.529411764705884</v>
      </c>
      <c r="F61" s="31">
        <f t="shared" si="13"/>
        <v>8.9705882352941195</v>
      </c>
      <c r="G61" s="31">
        <f t="shared" si="14"/>
        <v>6.1000000000000005</v>
      </c>
      <c r="H61" s="37">
        <f t="shared" si="15"/>
        <v>30.500000000000004</v>
      </c>
      <c r="I61" s="37">
        <f t="shared" si="16"/>
        <v>6.1000000000000005</v>
      </c>
      <c r="J61" s="37">
        <f t="shared" si="17"/>
        <v>8.7911764705882369</v>
      </c>
      <c r="K61" s="37">
        <f t="shared" si="18"/>
        <v>4.2700000000000005</v>
      </c>
      <c r="L61" s="32">
        <f t="shared" si="19"/>
        <v>0.6100000000000001</v>
      </c>
      <c r="M61" s="37">
        <f t="shared" si="20"/>
        <v>2</v>
      </c>
      <c r="N61" s="33">
        <f t="shared" si="21"/>
        <v>1</v>
      </c>
    </row>
    <row r="62" spans="1:14" x14ac:dyDescent="0.25">
      <c r="A62" s="36">
        <v>0.58333333333333304</v>
      </c>
      <c r="B62" s="41">
        <f t="shared" si="11"/>
        <v>0.16862745098039217</v>
      </c>
      <c r="C62" s="41">
        <f t="shared" si="11"/>
        <v>0.16862745098039217</v>
      </c>
      <c r="D62" s="41">
        <f t="shared" si="11"/>
        <v>0.19111111111111112</v>
      </c>
      <c r="E62" s="31">
        <f t="shared" si="12"/>
        <v>20.235294117647062</v>
      </c>
      <c r="F62" s="31">
        <f t="shared" si="13"/>
        <v>8.4313725490196081</v>
      </c>
      <c r="G62" s="31">
        <f t="shared" si="14"/>
        <v>5.7333333333333334</v>
      </c>
      <c r="H62" s="37">
        <f t="shared" si="15"/>
        <v>28.666666666666671</v>
      </c>
      <c r="I62" s="37">
        <f t="shared" si="16"/>
        <v>5.7333333333333334</v>
      </c>
      <c r="J62" s="37">
        <f t="shared" si="17"/>
        <v>8.2627450980392165</v>
      </c>
      <c r="K62" s="37">
        <f t="shared" si="18"/>
        <v>4.0133333333333328</v>
      </c>
      <c r="L62" s="32">
        <f t="shared" si="19"/>
        <v>0.57333333333333336</v>
      </c>
      <c r="M62" s="37">
        <f t="shared" si="20"/>
        <v>2</v>
      </c>
      <c r="N62" s="33">
        <f t="shared" si="21"/>
        <v>1</v>
      </c>
    </row>
    <row r="63" spans="1:14" x14ac:dyDescent="0.25">
      <c r="A63" s="36">
        <v>0.625</v>
      </c>
      <c r="B63" s="41">
        <f t="shared" si="11"/>
        <v>0.18823529411764706</v>
      </c>
      <c r="C63" s="41">
        <f t="shared" si="11"/>
        <v>0.18823529411764706</v>
      </c>
      <c r="D63" s="41">
        <f t="shared" si="11"/>
        <v>0.21333333333333335</v>
      </c>
      <c r="E63" s="31">
        <f t="shared" si="12"/>
        <v>22.588235294117645</v>
      </c>
      <c r="F63" s="31">
        <f t="shared" si="13"/>
        <v>9.4117647058823533</v>
      </c>
      <c r="G63" s="31">
        <f t="shared" si="14"/>
        <v>6.4</v>
      </c>
      <c r="H63" s="37">
        <f t="shared" si="15"/>
        <v>32</v>
      </c>
      <c r="I63" s="37">
        <f t="shared" si="16"/>
        <v>6.4</v>
      </c>
      <c r="J63" s="37">
        <f t="shared" si="17"/>
        <v>9.2235294117647051</v>
      </c>
      <c r="K63" s="37">
        <f t="shared" si="18"/>
        <v>4.4799999999999995</v>
      </c>
      <c r="L63" s="32">
        <f t="shared" si="19"/>
        <v>0.64000000000000012</v>
      </c>
      <c r="M63" s="37">
        <f t="shared" si="20"/>
        <v>2</v>
      </c>
      <c r="N63" s="33">
        <f t="shared" si="21"/>
        <v>1</v>
      </c>
    </row>
    <row r="64" spans="1:14" x14ac:dyDescent="0.25">
      <c r="A64" s="36">
        <v>0.66666666666666696</v>
      </c>
      <c r="B64" s="41">
        <f t="shared" si="11"/>
        <v>0.16274509803921569</v>
      </c>
      <c r="C64" s="41">
        <f t="shared" si="11"/>
        <v>0.16274509803921569</v>
      </c>
      <c r="D64" s="41">
        <f t="shared" si="11"/>
        <v>0.18444444444444447</v>
      </c>
      <c r="E64" s="31">
        <f t="shared" si="12"/>
        <v>19.529411764705884</v>
      </c>
      <c r="F64" s="31">
        <f t="shared" si="13"/>
        <v>8.1372549019607838</v>
      </c>
      <c r="G64" s="31">
        <f t="shared" si="14"/>
        <v>5.5333333333333341</v>
      </c>
      <c r="H64" s="37">
        <f t="shared" si="15"/>
        <v>27.666666666666668</v>
      </c>
      <c r="I64" s="37">
        <f t="shared" si="16"/>
        <v>5.5333333333333341</v>
      </c>
      <c r="J64" s="37">
        <f t="shared" si="17"/>
        <v>7.9745098039215687</v>
      </c>
      <c r="K64" s="37">
        <f t="shared" si="18"/>
        <v>3.8733333333333335</v>
      </c>
      <c r="L64" s="32">
        <f t="shared" si="19"/>
        <v>0.55333333333333345</v>
      </c>
      <c r="M64" s="37">
        <f t="shared" si="20"/>
        <v>1</v>
      </c>
      <c r="N64" s="33">
        <f t="shared" si="21"/>
        <v>1</v>
      </c>
    </row>
    <row r="65" spans="1:19" x14ac:dyDescent="0.25">
      <c r="A65" s="36">
        <v>0.70833333333333304</v>
      </c>
      <c r="B65" s="41">
        <f t="shared" si="11"/>
        <v>0.17254901960784316</v>
      </c>
      <c r="C65" s="41">
        <f t="shared" si="11"/>
        <v>0.17254901960784316</v>
      </c>
      <c r="D65" s="41">
        <f t="shared" si="11"/>
        <v>0.19555555555555559</v>
      </c>
      <c r="E65" s="31">
        <f t="shared" si="12"/>
        <v>20.705882352941181</v>
      </c>
      <c r="F65" s="31">
        <f t="shared" si="13"/>
        <v>8.6274509803921582</v>
      </c>
      <c r="G65" s="31">
        <f t="shared" si="14"/>
        <v>5.866666666666668</v>
      </c>
      <c r="H65" s="37">
        <f t="shared" si="15"/>
        <v>29.333333333333339</v>
      </c>
      <c r="I65" s="37">
        <f t="shared" si="16"/>
        <v>5.866666666666668</v>
      </c>
      <c r="J65" s="37">
        <f t="shared" si="17"/>
        <v>8.4549019607843157</v>
      </c>
      <c r="K65" s="37">
        <f t="shared" si="18"/>
        <v>4.1066666666666674</v>
      </c>
      <c r="L65" s="32">
        <f t="shared" si="19"/>
        <v>0.58666666666666678</v>
      </c>
      <c r="M65" s="37">
        <f t="shared" si="20"/>
        <v>2</v>
      </c>
      <c r="N65" s="33">
        <f t="shared" si="21"/>
        <v>1</v>
      </c>
    </row>
    <row r="66" spans="1:19" x14ac:dyDescent="0.25">
      <c r="A66" s="36">
        <v>0.75</v>
      </c>
      <c r="B66" s="41">
        <f t="shared" si="11"/>
        <v>0.14117647058823532</v>
      </c>
      <c r="C66" s="41">
        <f t="shared" si="11"/>
        <v>0.14117647058823532</v>
      </c>
      <c r="D66" s="41">
        <f t="shared" si="11"/>
        <v>0.16000000000000003</v>
      </c>
      <c r="E66" s="31">
        <f t="shared" si="12"/>
        <v>16.941176470588239</v>
      </c>
      <c r="F66" s="31">
        <f t="shared" si="13"/>
        <v>7.0588235294117663</v>
      </c>
      <c r="G66" s="31">
        <f t="shared" si="14"/>
        <v>4.8000000000000007</v>
      </c>
      <c r="H66" s="37">
        <f t="shared" si="15"/>
        <v>24.000000000000007</v>
      </c>
      <c r="I66" s="37">
        <f t="shared" si="16"/>
        <v>4.8000000000000007</v>
      </c>
      <c r="J66" s="37">
        <f t="shared" si="17"/>
        <v>6.9176470588235315</v>
      </c>
      <c r="K66" s="37">
        <f t="shared" si="18"/>
        <v>3.3600000000000003</v>
      </c>
      <c r="L66" s="32">
        <f t="shared" si="19"/>
        <v>0.48000000000000009</v>
      </c>
      <c r="M66" s="37">
        <f t="shared" si="20"/>
        <v>1</v>
      </c>
      <c r="N66" s="33">
        <f t="shared" si="21"/>
        <v>1</v>
      </c>
    </row>
    <row r="67" spans="1:19" x14ac:dyDescent="0.25">
      <c r="A67" s="36">
        <v>0.79166666666666696</v>
      </c>
      <c r="B67" s="41">
        <f t="shared" si="11"/>
        <v>9.509803921568627E-2</v>
      </c>
      <c r="C67" s="41">
        <f t="shared" si="11"/>
        <v>9.509803921568627E-2</v>
      </c>
      <c r="D67" s="41">
        <f t="shared" si="11"/>
        <v>0.10777777777777778</v>
      </c>
      <c r="E67" s="31">
        <f t="shared" si="12"/>
        <v>11.411764705882351</v>
      </c>
      <c r="F67" s="31">
        <f t="shared" si="13"/>
        <v>4.7549019607843137</v>
      </c>
      <c r="G67" s="31">
        <f t="shared" si="14"/>
        <v>3.2333333333333334</v>
      </c>
      <c r="H67" s="37">
        <f t="shared" si="15"/>
        <v>16.166666666666664</v>
      </c>
      <c r="I67" s="37">
        <f t="shared" si="16"/>
        <v>3.2333333333333334</v>
      </c>
      <c r="J67" s="37">
        <f t="shared" si="17"/>
        <v>4.6598039215686278</v>
      </c>
      <c r="K67" s="37">
        <f t="shared" si="18"/>
        <v>2.2633333333333332</v>
      </c>
      <c r="L67" s="32">
        <f t="shared" si="19"/>
        <v>0.32333333333333336</v>
      </c>
      <c r="M67" s="37">
        <f t="shared" si="20"/>
        <v>1</v>
      </c>
      <c r="N67" s="33">
        <f t="shared" si="21"/>
        <v>1</v>
      </c>
    </row>
    <row r="68" spans="1:19" x14ac:dyDescent="0.25">
      <c r="A68" s="36">
        <v>0.83333333333333304</v>
      </c>
      <c r="B68" s="41">
        <f t="shared" si="11"/>
        <v>7.058823529411766E-2</v>
      </c>
      <c r="C68" s="41">
        <f t="shared" si="11"/>
        <v>7.058823529411766E-2</v>
      </c>
      <c r="D68" s="41">
        <f t="shared" si="11"/>
        <v>8.0000000000000016E-2</v>
      </c>
      <c r="E68" s="31">
        <f t="shared" si="12"/>
        <v>8.4705882352941195</v>
      </c>
      <c r="F68" s="31">
        <f t="shared" si="13"/>
        <v>3.5294117647058831</v>
      </c>
      <c r="G68" s="31">
        <f t="shared" si="14"/>
        <v>2.4000000000000004</v>
      </c>
      <c r="H68" s="37">
        <f t="shared" si="15"/>
        <v>12.000000000000004</v>
      </c>
      <c r="I68" s="37">
        <f t="shared" si="16"/>
        <v>2.4000000000000004</v>
      </c>
      <c r="J68" s="37">
        <f t="shared" si="17"/>
        <v>3.4588235294117657</v>
      </c>
      <c r="K68" s="37">
        <f t="shared" si="18"/>
        <v>1.6800000000000002</v>
      </c>
      <c r="L68" s="32">
        <f t="shared" si="19"/>
        <v>0.24000000000000005</v>
      </c>
      <c r="M68" s="37">
        <f t="shared" si="20"/>
        <v>1</v>
      </c>
      <c r="N68" s="33">
        <f t="shared" si="21"/>
        <v>1</v>
      </c>
    </row>
    <row r="69" spans="1:19" x14ac:dyDescent="0.25">
      <c r="A69" s="28">
        <v>0.875</v>
      </c>
      <c r="B69" s="41">
        <f t="shared" si="11"/>
        <v>5.784313725490197E-2</v>
      </c>
      <c r="C69" s="41">
        <f t="shared" si="11"/>
        <v>5.784313725490197E-2</v>
      </c>
      <c r="D69" s="41">
        <f t="shared" si="11"/>
        <v>6.5555555555555561E-2</v>
      </c>
      <c r="E69" s="31">
        <f t="shared" si="12"/>
        <v>6.9411764705882364</v>
      </c>
      <c r="F69" s="31">
        <f t="shared" si="13"/>
        <v>2.8921568627450984</v>
      </c>
      <c r="G69" s="31">
        <f t="shared" si="14"/>
        <v>1.9666666666666668</v>
      </c>
      <c r="H69" s="37">
        <f t="shared" si="15"/>
        <v>9.8333333333333357</v>
      </c>
      <c r="I69" s="37">
        <f t="shared" si="16"/>
        <v>1.9666666666666668</v>
      </c>
      <c r="J69" s="37">
        <f t="shared" si="17"/>
        <v>2.8343137254901967</v>
      </c>
      <c r="K69" s="37">
        <f t="shared" si="18"/>
        <v>1.3766666666666667</v>
      </c>
      <c r="L69" s="32">
        <f t="shared" si="19"/>
        <v>0.19666666666666668</v>
      </c>
      <c r="M69" s="37">
        <f t="shared" si="20"/>
        <v>1</v>
      </c>
      <c r="N69" s="33">
        <f t="shared" si="21"/>
        <v>1</v>
      </c>
    </row>
    <row r="70" spans="1:19" x14ac:dyDescent="0.25">
      <c r="A70" s="28">
        <v>0.91666666666666696</v>
      </c>
      <c r="B70" s="41">
        <f t="shared" si="11"/>
        <v>4.5098039215686281E-2</v>
      </c>
      <c r="C70" s="41">
        <f t="shared" si="11"/>
        <v>4.5098039215686281E-2</v>
      </c>
      <c r="D70" s="41">
        <f t="shared" si="11"/>
        <v>5.1111111111111107E-2</v>
      </c>
      <c r="E70" s="31">
        <f t="shared" si="12"/>
        <v>5.4117647058823533</v>
      </c>
      <c r="F70" s="31">
        <f t="shared" si="13"/>
        <v>2.2549019607843142</v>
      </c>
      <c r="G70" s="31">
        <f t="shared" si="14"/>
        <v>1.5333333333333332</v>
      </c>
      <c r="H70" s="37">
        <f t="shared" si="15"/>
        <v>7.6666666666666679</v>
      </c>
      <c r="I70" s="37">
        <f t="shared" si="16"/>
        <v>1.5333333333333332</v>
      </c>
      <c r="J70" s="37">
        <f t="shared" si="17"/>
        <v>2.2098039215686276</v>
      </c>
      <c r="K70" s="37">
        <f t="shared" si="18"/>
        <v>1.0733333333333333</v>
      </c>
      <c r="L70" s="32">
        <f t="shared" si="19"/>
        <v>0.15333333333333332</v>
      </c>
      <c r="M70" s="37">
        <f t="shared" si="20"/>
        <v>1</v>
      </c>
      <c r="N70" s="33">
        <f t="shared" si="21"/>
        <v>1</v>
      </c>
    </row>
    <row r="71" spans="1:19" x14ac:dyDescent="0.25">
      <c r="A71" s="28">
        <v>0.95833333333333304</v>
      </c>
      <c r="B71" s="41">
        <f t="shared" si="11"/>
        <v>3.3333333333333333E-2</v>
      </c>
      <c r="C71" s="41">
        <f t="shared" si="11"/>
        <v>3.3333333333333333E-2</v>
      </c>
      <c r="D71" s="41">
        <f t="shared" si="11"/>
        <v>3.7777777777777778E-2</v>
      </c>
      <c r="E71" s="31">
        <f t="shared" si="12"/>
        <v>4</v>
      </c>
      <c r="F71" s="31">
        <f t="shared" si="13"/>
        <v>1.6666666666666667</v>
      </c>
      <c r="G71" s="31">
        <f t="shared" si="14"/>
        <v>1.1333333333333333</v>
      </c>
      <c r="H71" s="37">
        <f t="shared" si="15"/>
        <v>5.666666666666667</v>
      </c>
      <c r="I71" s="37">
        <f t="shared" si="16"/>
        <v>1.1333333333333333</v>
      </c>
      <c r="J71" s="37">
        <f t="shared" si="17"/>
        <v>1.6333333333333333</v>
      </c>
      <c r="K71" s="37">
        <f t="shared" si="18"/>
        <v>0.79333333333333322</v>
      </c>
      <c r="L71" s="32">
        <f t="shared" si="19"/>
        <v>0.11333333333333334</v>
      </c>
      <c r="M71" s="37">
        <f t="shared" si="20"/>
        <v>1</v>
      </c>
      <c r="N71" s="33">
        <f t="shared" si="21"/>
        <v>1</v>
      </c>
    </row>
    <row r="72" spans="1:19" x14ac:dyDescent="0.25">
      <c r="A72" s="7"/>
      <c r="B72" s="7"/>
      <c r="C72" s="7"/>
      <c r="D72" s="7"/>
      <c r="E72" s="7"/>
      <c r="F72" s="7"/>
      <c r="G72" s="7"/>
      <c r="H72" s="7"/>
      <c r="I72" s="7"/>
      <c r="J72" s="7"/>
      <c r="K72" s="7"/>
      <c r="L72" s="7"/>
      <c r="M72" s="7"/>
      <c r="N72" s="7"/>
      <c r="O72" s="7"/>
      <c r="P72" s="7"/>
      <c r="Q72" s="7"/>
      <c r="R72" s="7"/>
      <c r="S72" s="7"/>
    </row>
    <row r="73" spans="1:19" x14ac:dyDescent="0.25">
      <c r="A73" s="7"/>
      <c r="B73" s="7"/>
      <c r="C73" s="7"/>
      <c r="D73" s="7"/>
      <c r="E73" s="7"/>
      <c r="F73" s="7"/>
      <c r="G73" s="7"/>
      <c r="H73" s="7"/>
      <c r="I73" s="7"/>
      <c r="J73" s="7"/>
      <c r="K73" s="7"/>
      <c r="L73" s="7"/>
      <c r="M73" s="7"/>
      <c r="N73" s="7"/>
      <c r="O73" s="7"/>
      <c r="P73" s="7"/>
      <c r="Q73" s="7"/>
      <c r="R73" s="7"/>
      <c r="S73" s="7"/>
    </row>
    <row r="74" spans="1:19" x14ac:dyDescent="0.25">
      <c r="A74" s="8"/>
      <c r="B74" s="8"/>
      <c r="C74" s="8"/>
      <c r="D74" s="8"/>
      <c r="E74" s="8"/>
      <c r="F74" s="8"/>
      <c r="G74" s="8"/>
      <c r="H74" s="8"/>
      <c r="I74" s="8"/>
      <c r="J74" s="8"/>
      <c r="K74" s="8"/>
      <c r="L74" s="8"/>
      <c r="M74" s="8"/>
      <c r="N74" s="8"/>
      <c r="O74" s="8"/>
      <c r="P74" s="8"/>
      <c r="Q74" s="8"/>
      <c r="R74" s="8"/>
      <c r="S74" s="8"/>
    </row>
  </sheetData>
  <mergeCells count="8">
    <mergeCell ref="Q13:R13"/>
    <mergeCell ref="Q10:S11"/>
    <mergeCell ref="G15:H17"/>
    <mergeCell ref="Q4:R4"/>
    <mergeCell ref="Q3:R3"/>
    <mergeCell ref="Q5:R5"/>
    <mergeCell ref="Q8:R8"/>
    <mergeCell ref="Q7:R7"/>
  </mergeCells>
  <conditionalFormatting sqref="M21:M44">
    <cfRule type="colorScale" priority="4">
      <colorScale>
        <cfvo type="num" val="0"/>
        <cfvo type="num" val="6"/>
        <cfvo type="num" val="12"/>
        <color rgb="FF63BE7B"/>
        <color rgb="FFFFEB84"/>
        <color theme="5" tint="0.39997558519241921"/>
      </colorScale>
    </cfRule>
  </conditionalFormatting>
  <conditionalFormatting sqref="N21:N44">
    <cfRule type="colorScale" priority="3">
      <colorScale>
        <cfvo type="num" val="0"/>
        <cfvo type="num" val="6"/>
        <cfvo type="num" val="12"/>
        <color rgb="FF63BE7B"/>
        <color rgb="FFFFEB84"/>
        <color theme="5" tint="0.39997558519241921"/>
      </colorScale>
    </cfRule>
  </conditionalFormatting>
  <conditionalFormatting sqref="M48:M71">
    <cfRule type="colorScale" priority="2">
      <colorScale>
        <cfvo type="num" val="0"/>
        <cfvo type="num" val="6"/>
        <cfvo type="num" val="12"/>
        <color rgb="FF63BE7B"/>
        <color rgb="FFFFEB84"/>
        <color theme="5" tint="0.39997558519241921"/>
      </colorScale>
    </cfRule>
  </conditionalFormatting>
  <conditionalFormatting sqref="N48:N71">
    <cfRule type="colorScale" priority="1">
      <colorScale>
        <cfvo type="num" val="0"/>
        <cfvo type="num" val="6"/>
        <cfvo type="num" val="12"/>
        <color rgb="FF63BE7B"/>
        <color rgb="FFFFEB84"/>
        <color theme="5" tint="0.39997558519241921"/>
      </colorScale>
    </cfRule>
  </conditionalFormatting>
  <dataValidations count="13">
    <dataValidation type="list" showInputMessage="1" showErrorMessage="1" sqref="Q13">
      <formula1>Currency</formula1>
    </dataValidation>
    <dataValidation type="whole" showInputMessage="1" showErrorMessage="1" error="Type a number between 10 and 20.000" promptTitle="Total users" prompt="Introduce the number of total users to support in the virtual lab" sqref="B3">
      <formula1>10</formula1>
      <formula2>20000</formula2>
    </dataValidation>
    <dataValidation type="decimal" showInputMessage="1" showErrorMessage="1" error="Type a number between 1 and 100" promptTitle="% of Concurrent Users" prompt="The percentage of concurrent users based on the total users" sqref="B4">
      <formula1>0</formula1>
      <formula2>1</formula2>
    </dataValidation>
    <dataValidation type="decimal" showInputMessage="1" showErrorMessage="1" promptTitle="% of weekend users" prompt="Percentage of users connected during weekends based on the number of working days concurrent users" sqref="B5">
      <formula1>0</formula1>
      <formula2>1</formula2>
    </dataValidation>
    <dataValidation type="decimal" showInputMessage="1" showErrorMessage="1" error="Type a number between 0 and 100" promptTitle="% of light users" prompt="Percentage of light users as defined below" sqref="B6">
      <formula1>0</formula1>
      <formula2>1</formula2>
    </dataValidation>
    <dataValidation type="decimal" showInputMessage="1" showErrorMessage="1" error="Type a number between 0 and 100" promptTitle="% of medium users" prompt="Percentage of medium users as defined below" sqref="B7">
      <formula1>0</formula1>
      <formula2>1</formula2>
    </dataValidation>
    <dataValidation type="decimal" showInputMessage="1" showErrorMessage="1" error="Type a number between 0 and 100" promptTitle="% of advanced users" prompt="Percentage of advanced users as defined below" sqref="B8">
      <formula1>0</formula1>
      <formula2>1</formula2>
    </dataValidation>
    <dataValidation type="whole" showInputMessage="1" showErrorMessage="1" error="Type a number between 1 and 365" promptTitle="Days per year" prompt="Number of days per year with the lab turned on (tip: you could turn it off during holidays)" sqref="B9">
      <formula1>1</formula1>
      <formula2>365</formula2>
    </dataValidation>
    <dataValidation type="decimal" showInputMessage="1" showErrorMessage="1" error="A number between 0 and 8" promptTitle="RAM" prompt="Type the amount of memory needed by this type of user" sqref="D15:D17">
      <formula1>0</formula1>
      <formula2>8</formula2>
    </dataValidation>
    <dataValidation type="decimal" showInputMessage="1" showErrorMessage="1" error="A number between 0 and 400" promptTitle="% of CPU" prompt="Percentage of CPU used by this type of user (100% = 1 core full time)" sqref="E15:E17">
      <formula1>0</formula1>
      <formula2>4</formula2>
    </dataValidation>
    <dataValidation type="decimal" showInputMessage="1" showErrorMessage="1" error="A number between 0 and 400" promptTitle="% of GPU use" prompt="The percentage of GPU being used by this type of user (100% = 1 GPU full time)" sqref="F15:F17">
      <formula1>0</formula1>
      <formula2>4</formula2>
    </dataValidation>
    <dataValidation type="decimal" showInputMessage="1" showErrorMessage="1" error="A number between 0 and 100" prompt="Percentage of concurrent users of this type connected at this time" sqref="B21:D44">
      <formula1>0</formula1>
      <formula2>1</formula2>
    </dataValidation>
    <dataValidation type="decimal" showInputMessage="1" showErrorMessage="1" error="A number between 0 and 100" promptTitle="Discount" prompt="The numbers are being calculated by using public pricing. If you have any discount, you can introduce a global discount here." sqref="S7">
      <formula1>0</formula1>
      <formula2>1</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Normal="100" workbookViewId="0">
      <selection activeCell="B20" sqref="B20"/>
    </sheetView>
  </sheetViews>
  <sheetFormatPr defaultColWidth="13.28515625" defaultRowHeight="15" x14ac:dyDescent="0.25"/>
  <cols>
    <col min="1" max="1" width="26.5703125" customWidth="1"/>
    <col min="2" max="2" width="31.7109375" customWidth="1"/>
    <col min="3" max="3" width="16.42578125" customWidth="1"/>
    <col min="4" max="4" width="73.7109375" customWidth="1"/>
    <col min="5" max="5" width="21.28515625" customWidth="1"/>
  </cols>
  <sheetData>
    <row r="1" spans="1:6" ht="37.5" x14ac:dyDescent="0.25">
      <c r="A1" s="97" t="s">
        <v>109</v>
      </c>
      <c r="B1" s="97"/>
      <c r="C1" s="97"/>
      <c r="D1" s="97"/>
      <c r="E1" s="97"/>
    </row>
    <row r="2" spans="1:6" ht="17.25" thickBot="1" x14ac:dyDescent="0.3">
      <c r="A2" s="66" t="s">
        <v>16</v>
      </c>
      <c r="B2" s="67"/>
      <c r="C2" s="63"/>
      <c r="D2" s="64"/>
      <c r="E2" s="65"/>
    </row>
    <row r="3" spans="1:6" ht="17.25" thickBot="1" x14ac:dyDescent="0.3">
      <c r="A3" s="70" t="s">
        <v>64</v>
      </c>
      <c r="B3" s="69" t="b">
        <v>0</v>
      </c>
      <c r="C3" s="68"/>
      <c r="D3" s="63"/>
      <c r="E3" s="64"/>
    </row>
    <row r="4" spans="1:6" x14ac:dyDescent="0.25">
      <c r="A4" s="62"/>
      <c r="B4" s="63"/>
      <c r="C4" s="63"/>
      <c r="D4" s="64"/>
      <c r="E4" s="65"/>
    </row>
    <row r="5" spans="1:6" x14ac:dyDescent="0.25">
      <c r="A5" s="55" t="s">
        <v>18</v>
      </c>
      <c r="B5" s="55" t="s">
        <v>19</v>
      </c>
      <c r="C5" s="55" t="s">
        <v>20</v>
      </c>
      <c r="D5" s="55" t="s">
        <v>21</v>
      </c>
      <c r="E5" s="56" t="s">
        <v>22</v>
      </c>
    </row>
    <row r="6" spans="1:6" x14ac:dyDescent="0.25">
      <c r="A6" s="60" t="s">
        <v>23</v>
      </c>
      <c r="B6" s="60" t="s">
        <v>24</v>
      </c>
      <c r="C6" s="60" t="s">
        <v>25</v>
      </c>
      <c r="D6" s="60" t="s">
        <v>96</v>
      </c>
      <c r="E6" s="78">
        <v>250.96610000000001</v>
      </c>
    </row>
    <row r="7" spans="1:6" ht="15.75" thickBot="1" x14ac:dyDescent="0.3">
      <c r="A7" s="60" t="s">
        <v>26</v>
      </c>
      <c r="B7" s="60" t="s">
        <v>26</v>
      </c>
      <c r="C7" s="60" t="s">
        <v>25</v>
      </c>
      <c r="D7" s="60" t="s">
        <v>97</v>
      </c>
      <c r="E7" s="78">
        <f>IF(B3,1,0) * 126.4869</f>
        <v>0</v>
      </c>
    </row>
    <row r="8" spans="1:6" ht="15.75" thickBot="1" x14ac:dyDescent="0.3">
      <c r="A8" s="60" t="s">
        <v>27</v>
      </c>
      <c r="B8" s="60" t="s">
        <v>99</v>
      </c>
      <c r="C8" s="60" t="s">
        <v>25</v>
      </c>
      <c r="D8" s="73" t="s">
        <v>69</v>
      </c>
      <c r="E8" s="78">
        <f>INDEX(Table1[Cost per month],MATCH(D8,FrontEndServers)) * IF($B$3,2,1)</f>
        <v>168.88800000000001</v>
      </c>
      <c r="F8" s="59"/>
    </row>
    <row r="9" spans="1:6" ht="15" customHeight="1" thickBot="1" x14ac:dyDescent="0.3">
      <c r="A9" s="60" t="s">
        <v>27</v>
      </c>
      <c r="B9" s="60" t="s">
        <v>100</v>
      </c>
      <c r="C9" s="60" t="s">
        <v>25</v>
      </c>
      <c r="D9" s="73" t="s">
        <v>69</v>
      </c>
      <c r="E9" s="78">
        <f>INDEX(Table1[Cost per month],MATCH(D9,FrontEndServers)) * IF($B$3,2,1)</f>
        <v>168.88800000000001</v>
      </c>
      <c r="F9" s="59"/>
    </row>
    <row r="10" spans="1:6" ht="16.5" customHeight="1" thickBot="1" x14ac:dyDescent="0.3">
      <c r="A10" s="60" t="s">
        <v>27</v>
      </c>
      <c r="B10" s="60" t="s">
        <v>101</v>
      </c>
      <c r="C10" s="60" t="s">
        <v>25</v>
      </c>
      <c r="D10" s="73" t="s">
        <v>69</v>
      </c>
      <c r="E10" s="78">
        <f>INDEX(Table1[Cost per month],MATCH(D10,FrontEndServers)) * IF($B$3,2,1)</f>
        <v>168.88800000000001</v>
      </c>
      <c r="F10" s="59"/>
    </row>
    <row r="11" spans="1:6" ht="15.75" thickBot="1" x14ac:dyDescent="0.3">
      <c r="A11" s="60" t="s">
        <v>27</v>
      </c>
      <c r="B11" s="60" t="s">
        <v>102</v>
      </c>
      <c r="C11" s="60" t="s">
        <v>25</v>
      </c>
      <c r="D11" s="73" t="s">
        <v>69</v>
      </c>
      <c r="E11" s="78">
        <f>INDEX(Table1[Cost per month],MATCH(D11,FrontEndServers)) * IF($B$3,2,1)</f>
        <v>168.88800000000001</v>
      </c>
    </row>
    <row r="12" spans="1:6" ht="15.75" thickBot="1" x14ac:dyDescent="0.3">
      <c r="A12" s="74" t="s">
        <v>27</v>
      </c>
      <c r="B12" s="74" t="s">
        <v>103</v>
      </c>
      <c r="C12" s="74" t="s">
        <v>25</v>
      </c>
      <c r="D12" s="73" t="s">
        <v>80</v>
      </c>
      <c r="E12" s="79">
        <f>INDEX(Table1[Cost per month],MATCH(D12,FrontEndServers)) * IF($B$3,MAX(2,MAX(Inputs!N21:N44)),MAX(Inputs!N21:N44))</f>
        <v>5018.28</v>
      </c>
    </row>
    <row r="13" spans="1:6" ht="15.75" thickBot="1" x14ac:dyDescent="0.3">
      <c r="A13" s="74" t="s">
        <v>27</v>
      </c>
      <c r="B13" s="74" t="s">
        <v>104</v>
      </c>
      <c r="C13" s="74" t="s">
        <v>25</v>
      </c>
      <c r="D13" s="73" t="s">
        <v>75</v>
      </c>
      <c r="E13" s="79">
        <f>INDEX(Table1[Cost per month],MATCH(D13,FrontEndServers)) * IF($B$3,MAX(2,MAX(Inputs!M21:M44)),MAX(Inputs!M21:M44))</f>
        <v>5181.96</v>
      </c>
    </row>
    <row r="14" spans="1:6" ht="15.75" thickBot="1" x14ac:dyDescent="0.3">
      <c r="A14" s="60" t="s">
        <v>27</v>
      </c>
      <c r="B14" s="60" t="s">
        <v>105</v>
      </c>
      <c r="C14" s="60" t="s">
        <v>25</v>
      </c>
      <c r="D14" s="73" t="s">
        <v>70</v>
      </c>
      <c r="E14" s="78">
        <f>INDEX(Table1[Cost per month],MATCH(D14,FrontEndServers)) * IF($B$3,2,0)</f>
        <v>0</v>
      </c>
    </row>
    <row r="15" spans="1:6" x14ac:dyDescent="0.25">
      <c r="A15" s="60" t="s">
        <v>28</v>
      </c>
      <c r="B15" s="60" t="s">
        <v>28</v>
      </c>
      <c r="C15" s="60" t="s">
        <v>25</v>
      </c>
      <c r="D15" s="60" t="s">
        <v>106</v>
      </c>
      <c r="E15" s="78">
        <v>86.356999999999999</v>
      </c>
    </row>
    <row r="16" spans="1:6" x14ac:dyDescent="0.25">
      <c r="A16" s="60" t="s">
        <v>29</v>
      </c>
      <c r="B16" s="60" t="s">
        <v>38</v>
      </c>
      <c r="C16" s="60" t="s">
        <v>25</v>
      </c>
      <c r="D16" s="60" t="s">
        <v>107</v>
      </c>
      <c r="E16" s="78">
        <v>375.27269999999999</v>
      </c>
    </row>
    <row r="17" spans="1:5" x14ac:dyDescent="0.25">
      <c r="A17" s="60" t="s">
        <v>30</v>
      </c>
      <c r="B17" s="60" t="s">
        <v>30</v>
      </c>
      <c r="C17" s="60" t="s">
        <v>25</v>
      </c>
      <c r="D17" s="60" t="s">
        <v>108</v>
      </c>
      <c r="E17" s="78">
        <v>74.885000000000005</v>
      </c>
    </row>
    <row r="18" spans="1:5" x14ac:dyDescent="0.25">
      <c r="A18" s="60" t="s">
        <v>31</v>
      </c>
      <c r="B18" s="60"/>
      <c r="C18" s="60"/>
      <c r="D18" s="71" t="s">
        <v>31</v>
      </c>
      <c r="E18" s="78">
        <v>0</v>
      </c>
    </row>
    <row r="19" spans="1:5" x14ac:dyDescent="0.25">
      <c r="A19" s="60"/>
      <c r="B19" s="60"/>
      <c r="C19" s="60"/>
      <c r="D19" s="72" t="s">
        <v>32</v>
      </c>
      <c r="E19" s="80">
        <f>SUM(E6:E18)</f>
        <v>11663.272799999999</v>
      </c>
    </row>
    <row r="20" spans="1:5" x14ac:dyDescent="0.25">
      <c r="A20" s="60"/>
      <c r="B20" s="60"/>
      <c r="C20" s="60"/>
      <c r="D20" s="72" t="s">
        <v>33</v>
      </c>
      <c r="E20" s="80">
        <f>E19*12</f>
        <v>139959.27359999999</v>
      </c>
    </row>
    <row r="21" spans="1:5" ht="15" customHeight="1" x14ac:dyDescent="0.25">
      <c r="A21" s="71" t="s">
        <v>34</v>
      </c>
      <c r="B21" s="60"/>
      <c r="C21" s="60"/>
      <c r="D21" s="60"/>
      <c r="E21" s="61"/>
    </row>
    <row r="22" spans="1:5" ht="15" customHeight="1" x14ac:dyDescent="0.25">
      <c r="A22" s="96" t="s">
        <v>35</v>
      </c>
      <c r="B22" s="96"/>
      <c r="C22" s="96"/>
      <c r="D22" s="96"/>
      <c r="E22" s="96"/>
    </row>
    <row r="23" spans="1:5" ht="15" customHeight="1" x14ac:dyDescent="0.25">
      <c r="A23" s="96" t="s">
        <v>36</v>
      </c>
      <c r="B23" s="96"/>
      <c r="C23" s="96"/>
      <c r="D23" s="96"/>
      <c r="E23" s="96"/>
    </row>
    <row r="24" spans="1:5" ht="15" customHeight="1" x14ac:dyDescent="0.25">
      <c r="A24" s="96" t="s">
        <v>37</v>
      </c>
      <c r="B24" s="96"/>
      <c r="C24" s="96"/>
      <c r="D24" s="96"/>
      <c r="E24" s="96"/>
    </row>
    <row r="25" spans="1:5" x14ac:dyDescent="0.25">
      <c r="A25" s="96"/>
      <c r="B25" s="96"/>
      <c r="C25" s="96"/>
      <c r="D25" s="96"/>
      <c r="E25" s="96"/>
    </row>
    <row r="26" spans="1:5" x14ac:dyDescent="0.25">
      <c r="A26" s="57"/>
      <c r="B26" s="57"/>
      <c r="C26" s="57"/>
      <c r="D26" s="57"/>
      <c r="E26" s="57"/>
    </row>
    <row r="27" spans="1:5" x14ac:dyDescent="0.25">
      <c r="A27" s="58" t="s">
        <v>45</v>
      </c>
      <c r="B27" s="57"/>
      <c r="C27" s="57"/>
      <c r="D27" s="57"/>
      <c r="E27" s="57"/>
    </row>
    <row r="28" spans="1:5" x14ac:dyDescent="0.25">
      <c r="A28" s="57" t="s">
        <v>46</v>
      </c>
      <c r="B28" s="57"/>
      <c r="C28" s="57"/>
      <c r="D28" s="57"/>
      <c r="E28" s="57"/>
    </row>
    <row r="29" spans="1:5" x14ac:dyDescent="0.25">
      <c r="A29" s="57" t="s">
        <v>47</v>
      </c>
      <c r="B29" s="57"/>
      <c r="C29" s="57"/>
      <c r="D29" s="57"/>
      <c r="E29" s="57"/>
    </row>
    <row r="30" spans="1:5" x14ac:dyDescent="0.25">
      <c r="A30" s="57"/>
      <c r="B30" s="57"/>
      <c r="C30" s="57"/>
      <c r="D30" s="57"/>
      <c r="E30" s="57"/>
    </row>
    <row r="31" spans="1:5" x14ac:dyDescent="0.25">
      <c r="A31" s="57"/>
      <c r="B31" s="57"/>
      <c r="C31" s="57"/>
      <c r="D31" s="57"/>
      <c r="E31" s="57"/>
    </row>
  </sheetData>
  <mergeCells count="5">
    <mergeCell ref="A25:E25"/>
    <mergeCell ref="A24:E24"/>
    <mergeCell ref="A23:E23"/>
    <mergeCell ref="A22:E22"/>
    <mergeCell ref="A1:E1"/>
  </mergeCells>
  <dataValidations count="2">
    <dataValidation type="list" showInputMessage="1" showErrorMessage="1" promptTitle="High available deployment" prompt="Indicate if your deployment is a high available deployment containing duplicate resources per tier" sqref="B3">
      <formula1>High_Available_deployment?</formula1>
    </dataValidation>
    <dataValidation type="list" showInputMessage="1" showErrorMessage="1" sqref="D8:D14">
      <formula1>FrontEndServers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2" sqref="D2"/>
    </sheetView>
  </sheetViews>
  <sheetFormatPr defaultRowHeight="15" x14ac:dyDescent="0.25"/>
  <cols>
    <col min="1" max="1" width="22.28515625" customWidth="1"/>
    <col min="2" max="2" width="17.5703125" customWidth="1"/>
    <col min="3" max="3" width="12.140625" bestFit="1" customWidth="1"/>
    <col min="4" max="4" width="10.7109375" customWidth="1"/>
    <col min="6" max="6" width="15" customWidth="1"/>
    <col min="7" max="7" width="16.7109375" customWidth="1"/>
    <col min="8" max="8" width="11.140625" customWidth="1"/>
  </cols>
  <sheetData>
    <row r="1" spans="1:7" ht="16.5" x14ac:dyDescent="0.3">
      <c r="A1" s="81" t="s">
        <v>65</v>
      </c>
      <c r="B1" s="81"/>
      <c r="C1" s="82"/>
      <c r="D1" s="82"/>
      <c r="E1" s="82"/>
      <c r="F1" s="82"/>
      <c r="G1" s="82"/>
    </row>
    <row r="2" spans="1:7" ht="16.5" x14ac:dyDescent="0.3">
      <c r="A2" s="83" t="b">
        <v>0</v>
      </c>
      <c r="B2" s="83"/>
      <c r="C2" s="82"/>
      <c r="D2" s="82"/>
      <c r="E2" s="82"/>
      <c r="F2" s="82"/>
      <c r="G2" s="82"/>
    </row>
    <row r="3" spans="1:7" ht="16.5" x14ac:dyDescent="0.3">
      <c r="A3" s="83" t="b">
        <v>1</v>
      </c>
      <c r="B3" s="83"/>
      <c r="C3" s="82"/>
      <c r="D3" s="82"/>
      <c r="E3" s="82"/>
      <c r="F3" s="82"/>
      <c r="G3" s="82"/>
    </row>
    <row r="4" spans="1:7" ht="16.5" x14ac:dyDescent="0.3">
      <c r="A4" s="82"/>
      <c r="B4" s="82"/>
      <c r="C4" s="82"/>
      <c r="D4" s="82"/>
      <c r="E4" s="82"/>
      <c r="F4" s="82"/>
      <c r="G4" s="82"/>
    </row>
    <row r="5" spans="1:7" ht="16.5" x14ac:dyDescent="0.3">
      <c r="A5" s="82" t="s">
        <v>76</v>
      </c>
      <c r="B5" s="82"/>
      <c r="C5" s="82"/>
      <c r="D5" s="82"/>
      <c r="E5" s="82"/>
      <c r="F5" s="82"/>
      <c r="G5" s="82"/>
    </row>
    <row r="6" spans="1:7" ht="16.5" x14ac:dyDescent="0.3">
      <c r="A6" s="81" t="s">
        <v>79</v>
      </c>
      <c r="B6" s="81" t="s">
        <v>83</v>
      </c>
      <c r="C6" s="81" t="s">
        <v>66</v>
      </c>
      <c r="D6" s="81" t="s">
        <v>67</v>
      </c>
      <c r="E6" s="81" t="s">
        <v>0</v>
      </c>
      <c r="F6" s="81" t="s">
        <v>68</v>
      </c>
      <c r="G6" s="81" t="s">
        <v>98</v>
      </c>
    </row>
    <row r="7" spans="1:7" ht="16.5" x14ac:dyDescent="0.3">
      <c r="A7" s="82" t="s">
        <v>73</v>
      </c>
      <c r="B7" s="82" t="s">
        <v>88</v>
      </c>
      <c r="C7" s="82">
        <v>2</v>
      </c>
      <c r="D7" s="82">
        <v>14</v>
      </c>
      <c r="E7" s="82">
        <v>0</v>
      </c>
      <c r="F7" s="84">
        <v>0.27400000000000002</v>
      </c>
      <c r="G7" s="84">
        <f t="shared" ref="G7:G18" si="0">F7*744</f>
        <v>203.85600000000002</v>
      </c>
    </row>
    <row r="8" spans="1:7" ht="16.5" x14ac:dyDescent="0.3">
      <c r="A8" s="82" t="s">
        <v>74</v>
      </c>
      <c r="B8" s="82" t="s">
        <v>89</v>
      </c>
      <c r="C8" s="82">
        <v>4</v>
      </c>
      <c r="D8" s="82">
        <v>28</v>
      </c>
      <c r="E8" s="82">
        <v>0</v>
      </c>
      <c r="F8" s="84">
        <v>0.54800000000000004</v>
      </c>
      <c r="G8" s="84">
        <f t="shared" si="0"/>
        <v>407.71200000000005</v>
      </c>
    </row>
    <row r="9" spans="1:7" ht="16.5" x14ac:dyDescent="0.3">
      <c r="A9" s="82" t="s">
        <v>75</v>
      </c>
      <c r="B9" s="82" t="s">
        <v>90</v>
      </c>
      <c r="C9" s="82">
        <v>8</v>
      </c>
      <c r="D9" s="82">
        <v>56</v>
      </c>
      <c r="E9" s="82">
        <v>0</v>
      </c>
      <c r="F9" s="84">
        <v>0.995</v>
      </c>
      <c r="G9" s="84">
        <f t="shared" si="0"/>
        <v>740.28</v>
      </c>
    </row>
    <row r="10" spans="1:7" ht="16.5" x14ac:dyDescent="0.3">
      <c r="A10" s="82" t="s">
        <v>77</v>
      </c>
      <c r="B10" s="82" t="s">
        <v>91</v>
      </c>
      <c r="C10" s="82">
        <v>16</v>
      </c>
      <c r="D10" s="82">
        <v>112</v>
      </c>
      <c r="E10" s="82">
        <v>0</v>
      </c>
      <c r="F10" s="84">
        <v>1.879</v>
      </c>
      <c r="G10" s="84">
        <f t="shared" si="0"/>
        <v>1397.9760000000001</v>
      </c>
    </row>
    <row r="11" spans="1:7" ht="16.5" x14ac:dyDescent="0.3">
      <c r="A11" s="82" t="s">
        <v>78</v>
      </c>
      <c r="B11" s="82" t="s">
        <v>92</v>
      </c>
      <c r="C11" s="82">
        <v>20</v>
      </c>
      <c r="D11" s="82">
        <v>140</v>
      </c>
      <c r="E11" s="82">
        <v>0</v>
      </c>
      <c r="F11" s="84">
        <v>2.3490000000000002</v>
      </c>
      <c r="G11" s="84">
        <f t="shared" si="0"/>
        <v>1747.6560000000002</v>
      </c>
    </row>
    <row r="12" spans="1:7" ht="16.5" x14ac:dyDescent="0.3">
      <c r="A12" s="82" t="s">
        <v>69</v>
      </c>
      <c r="B12" s="82" t="s">
        <v>84</v>
      </c>
      <c r="C12" s="82">
        <v>2</v>
      </c>
      <c r="D12" s="82">
        <v>7</v>
      </c>
      <c r="E12" s="82">
        <v>0</v>
      </c>
      <c r="F12" s="84">
        <v>0.22700000000000001</v>
      </c>
      <c r="G12" s="84">
        <f t="shared" si="0"/>
        <v>168.88800000000001</v>
      </c>
    </row>
    <row r="13" spans="1:7" ht="16.5" x14ac:dyDescent="0.3">
      <c r="A13" s="82" t="s">
        <v>70</v>
      </c>
      <c r="B13" s="82" t="s">
        <v>85</v>
      </c>
      <c r="C13" s="82">
        <v>4</v>
      </c>
      <c r="D13" s="82">
        <v>14</v>
      </c>
      <c r="E13" s="82">
        <v>0</v>
      </c>
      <c r="F13" s="84">
        <v>0.45300000000000001</v>
      </c>
      <c r="G13" s="84">
        <f t="shared" si="0"/>
        <v>337.03199999999998</v>
      </c>
    </row>
    <row r="14" spans="1:7" ht="16.5" x14ac:dyDescent="0.3">
      <c r="A14" s="82" t="s">
        <v>71</v>
      </c>
      <c r="B14" s="82" t="s">
        <v>86</v>
      </c>
      <c r="C14" s="82">
        <v>8</v>
      </c>
      <c r="D14" s="82">
        <v>28</v>
      </c>
      <c r="E14" s="82">
        <v>0</v>
      </c>
      <c r="F14" s="84">
        <v>0.90600000000000003</v>
      </c>
      <c r="G14" s="84">
        <f t="shared" si="0"/>
        <v>674.06399999999996</v>
      </c>
    </row>
    <row r="15" spans="1:7" ht="16.5" x14ac:dyDescent="0.3">
      <c r="A15" s="82" t="s">
        <v>72</v>
      </c>
      <c r="B15" s="82" t="s">
        <v>87</v>
      </c>
      <c r="C15" s="82">
        <v>16</v>
      </c>
      <c r="D15" s="82">
        <v>56</v>
      </c>
      <c r="E15" s="82">
        <v>0</v>
      </c>
      <c r="F15" s="84">
        <v>1.7969999999999999</v>
      </c>
      <c r="G15" s="84">
        <f t="shared" si="0"/>
        <v>1336.9679999999998</v>
      </c>
    </row>
    <row r="16" spans="1:7" ht="16.5" x14ac:dyDescent="0.3">
      <c r="A16" s="82" t="s">
        <v>81</v>
      </c>
      <c r="B16" s="82" t="s">
        <v>94</v>
      </c>
      <c r="C16" s="82">
        <v>12</v>
      </c>
      <c r="D16" s="82">
        <v>112</v>
      </c>
      <c r="E16" s="82">
        <v>2</v>
      </c>
      <c r="F16" s="84">
        <v>2.69</v>
      </c>
      <c r="G16" s="84">
        <f t="shared" si="0"/>
        <v>2001.36</v>
      </c>
    </row>
    <row r="17" spans="1:7" ht="16.5" x14ac:dyDescent="0.3">
      <c r="A17" s="82" t="s">
        <v>82</v>
      </c>
      <c r="B17" s="82" t="s">
        <v>95</v>
      </c>
      <c r="C17" s="82">
        <v>24</v>
      </c>
      <c r="D17" s="82">
        <v>224</v>
      </c>
      <c r="E17" s="82">
        <v>4</v>
      </c>
      <c r="F17" s="84">
        <v>5.38</v>
      </c>
      <c r="G17" s="84">
        <f t="shared" si="0"/>
        <v>4002.72</v>
      </c>
    </row>
    <row r="18" spans="1:7" ht="16.5" x14ac:dyDescent="0.3">
      <c r="A18" s="82" t="s">
        <v>80</v>
      </c>
      <c r="B18" s="82" t="s">
        <v>93</v>
      </c>
      <c r="C18" s="82">
        <v>6</v>
      </c>
      <c r="D18" s="82">
        <v>56</v>
      </c>
      <c r="E18" s="82">
        <v>1</v>
      </c>
      <c r="F18" s="84">
        <v>1.349</v>
      </c>
      <c r="G18" s="84">
        <f t="shared" si="0"/>
        <v>1003.6559999999999</v>
      </c>
    </row>
    <row r="19" spans="1:7" ht="16.5" x14ac:dyDescent="0.3">
      <c r="A19" s="82"/>
      <c r="B19" s="82"/>
      <c r="C19" s="82"/>
      <c r="D19" s="82"/>
      <c r="E19" s="82"/>
      <c r="F19" s="82"/>
      <c r="G19" s="82"/>
    </row>
    <row r="20" spans="1:7" ht="16.5" x14ac:dyDescent="0.3">
      <c r="A20" s="81" t="s">
        <v>117</v>
      </c>
      <c r="B20" s="82"/>
      <c r="C20" s="82"/>
      <c r="D20" s="82"/>
      <c r="E20" s="82"/>
      <c r="F20" s="82"/>
      <c r="G20" s="82"/>
    </row>
    <row r="21" spans="1:7" ht="16.5" x14ac:dyDescent="0.3">
      <c r="A21" s="81" t="s">
        <v>125</v>
      </c>
      <c r="B21" s="81" t="s">
        <v>127</v>
      </c>
      <c r="C21" s="81" t="s">
        <v>118</v>
      </c>
    </row>
    <row r="22" spans="1:7" ht="16.5" x14ac:dyDescent="0.3">
      <c r="A22" s="82" t="s">
        <v>114</v>
      </c>
      <c r="B22" s="86">
        <v>1.497873</v>
      </c>
      <c r="C22" s="82" t="s">
        <v>122</v>
      </c>
    </row>
    <row r="23" spans="1:7" ht="16.5" x14ac:dyDescent="0.3">
      <c r="A23" s="82" t="s">
        <v>112</v>
      </c>
      <c r="B23" s="86">
        <v>0.87009999999999998</v>
      </c>
      <c r="C23" s="85" t="s">
        <v>120</v>
      </c>
    </row>
    <row r="24" spans="1:7" ht="16.5" x14ac:dyDescent="0.3">
      <c r="A24" s="82" t="s">
        <v>115</v>
      </c>
      <c r="B24" s="86">
        <v>1.5049159999999999</v>
      </c>
      <c r="C24" s="82" t="s">
        <v>123</v>
      </c>
    </row>
    <row r="25" spans="1:7" ht="16.5" x14ac:dyDescent="0.3">
      <c r="A25" s="82" t="s">
        <v>113</v>
      </c>
      <c r="B25" s="86">
        <v>72.227397999999994</v>
      </c>
      <c r="C25" s="82" t="s">
        <v>121</v>
      </c>
    </row>
    <row r="26" spans="1:7" ht="16.5" x14ac:dyDescent="0.3">
      <c r="A26" s="82" t="s">
        <v>116</v>
      </c>
      <c r="B26" s="86">
        <v>1.5483549999999999</v>
      </c>
      <c r="C26" s="82" t="s">
        <v>124</v>
      </c>
    </row>
    <row r="27" spans="1:7" ht="16.5" x14ac:dyDescent="0.3">
      <c r="A27" s="82" t="s">
        <v>111</v>
      </c>
      <c r="B27" s="86">
        <v>1.118579</v>
      </c>
      <c r="C27" s="82" t="s">
        <v>119</v>
      </c>
    </row>
    <row r="28" spans="1:7" ht="16.5" x14ac:dyDescent="0.3">
      <c r="A28" s="82"/>
      <c r="B28" s="86"/>
    </row>
    <row r="29" spans="1:7" ht="16.5" x14ac:dyDescent="0.3">
      <c r="A29" s="82"/>
      <c r="B29" s="86"/>
    </row>
    <row r="30" spans="1:7" ht="16.5" x14ac:dyDescent="0.3">
      <c r="A30" s="82"/>
      <c r="B30" s="86"/>
    </row>
    <row r="31" spans="1:7" ht="16.5" x14ac:dyDescent="0.3">
      <c r="A31" s="82"/>
      <c r="B31" s="86"/>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Inputs</vt:lpstr>
      <vt:lpstr>Costs</vt:lpstr>
      <vt:lpstr>Reference Data</vt:lpstr>
      <vt:lpstr>Currency</vt:lpstr>
      <vt:lpstr>FrontEndServers</vt:lpstr>
      <vt:lpstr>High_Available_deployment?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 Rodríguez Hernández</dc:creator>
  <cp:lastModifiedBy>David J. Rodríguez Hernández</cp:lastModifiedBy>
  <dcterms:created xsi:type="dcterms:W3CDTF">2016-12-17T11:54:06Z</dcterms:created>
  <dcterms:modified xsi:type="dcterms:W3CDTF">2017-05-30T20:08:05Z</dcterms:modified>
</cp:coreProperties>
</file>