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gurl\Documents\GitHub\Audio-DSP\Power\"/>
    </mc:Choice>
  </mc:AlternateContent>
  <xr:revisionPtr revIDLastSave="0" documentId="13_ncr:1_{7ED971C3-40E6-45BA-8A8B-D4D1182AE36D}" xr6:coauthVersionLast="47" xr6:coauthVersionMax="47" xr10:uidLastSave="{00000000-0000-0000-0000-000000000000}"/>
  <bookViews>
    <workbookView xWindow="-120" yWindow="-120" windowWidth="29040" windowHeight="15720" xr2:uid="{0386BEA3-3A4B-447E-8F21-6C368767869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9" i="1" l="1"/>
  <c r="L4" i="2"/>
  <c r="L2" i="2"/>
  <c r="A2" i="2"/>
  <c r="C2" i="2"/>
  <c r="D2" i="2"/>
  <c r="E2" i="2"/>
  <c r="F2" i="2"/>
  <c r="G2" i="2"/>
  <c r="H2" i="2"/>
  <c r="I2" i="2"/>
  <c r="J2" i="2"/>
  <c r="K2" i="2"/>
  <c r="O2" i="2"/>
  <c r="A3" i="2"/>
  <c r="B3" i="2"/>
  <c r="C3" i="2"/>
  <c r="D3" i="2"/>
  <c r="E3" i="2"/>
  <c r="F3" i="2"/>
  <c r="G3" i="2"/>
  <c r="H3" i="2"/>
  <c r="I3" i="2"/>
  <c r="J3" i="2"/>
  <c r="L3" i="2"/>
  <c r="O3" i="2"/>
  <c r="P3" i="2"/>
  <c r="A4" i="2"/>
  <c r="B4" i="2"/>
  <c r="C4" i="2"/>
  <c r="E4" i="2"/>
  <c r="F4" i="2"/>
  <c r="G4" i="2"/>
  <c r="H4" i="2"/>
  <c r="I4" i="2"/>
  <c r="J4" i="2"/>
  <c r="K4" i="2"/>
  <c r="O4" i="2"/>
  <c r="A5" i="2"/>
  <c r="B5" i="2"/>
  <c r="C5" i="2"/>
  <c r="D5" i="2"/>
  <c r="E5" i="2"/>
  <c r="F5" i="2"/>
  <c r="G5" i="2"/>
  <c r="H5" i="2"/>
  <c r="I5" i="2"/>
  <c r="J5" i="2"/>
  <c r="K5" i="2"/>
  <c r="L5" i="2"/>
  <c r="O5" i="2"/>
  <c r="P5" i="2"/>
  <c r="A6" i="2"/>
  <c r="B6" i="2"/>
  <c r="C6" i="2"/>
  <c r="D6" i="2"/>
  <c r="E6" i="2"/>
  <c r="F6" i="2"/>
  <c r="G6" i="2"/>
  <c r="H6" i="2"/>
  <c r="I6" i="2"/>
  <c r="J6" i="2"/>
  <c r="K6" i="2"/>
  <c r="L6" i="2"/>
  <c r="O6" i="2"/>
  <c r="P6" i="2"/>
  <c r="A7" i="2"/>
  <c r="B7" i="2"/>
  <c r="C7" i="2"/>
  <c r="D7" i="2"/>
  <c r="E7" i="2"/>
  <c r="F7" i="2"/>
  <c r="G7" i="2"/>
  <c r="H7" i="2"/>
  <c r="I7" i="2"/>
  <c r="J7" i="2"/>
  <c r="L7" i="2"/>
  <c r="O7" i="2"/>
  <c r="P7" i="2"/>
  <c r="A8" i="2"/>
  <c r="B8" i="2"/>
  <c r="C8" i="2"/>
  <c r="D8" i="2"/>
  <c r="E8" i="2"/>
  <c r="F8" i="2"/>
  <c r="G8" i="2"/>
  <c r="H8" i="2"/>
  <c r="I8" i="2"/>
  <c r="K8" i="2"/>
  <c r="L8" i="2"/>
  <c r="O8" i="2"/>
  <c r="A9" i="2"/>
  <c r="B9" i="2"/>
  <c r="C9" i="2"/>
  <c r="D9" i="2"/>
  <c r="E9" i="2"/>
  <c r="F9" i="2"/>
  <c r="G9" i="2"/>
  <c r="H9" i="2"/>
  <c r="I9" i="2"/>
  <c r="K9" i="2"/>
  <c r="L9" i="2"/>
  <c r="O9" i="2"/>
  <c r="A10" i="2"/>
  <c r="B10" i="2"/>
  <c r="C10" i="2"/>
  <c r="D10" i="2"/>
  <c r="E10" i="2"/>
  <c r="F10" i="2"/>
  <c r="G10" i="2"/>
  <c r="H10" i="2"/>
  <c r="I10" i="2"/>
  <c r="J10" i="2"/>
  <c r="K10" i="2"/>
  <c r="L10" i="2"/>
  <c r="O10" i="2"/>
  <c r="P10" i="2"/>
  <c r="A11" i="2"/>
  <c r="B11" i="2"/>
  <c r="C11" i="2"/>
  <c r="D11" i="2"/>
  <c r="E11" i="2"/>
  <c r="F11" i="2"/>
  <c r="G11" i="2"/>
  <c r="H11" i="2"/>
  <c r="I11" i="2"/>
  <c r="J11" i="2"/>
  <c r="K11" i="2"/>
  <c r="L11" i="2"/>
  <c r="O11" i="2"/>
  <c r="P11" i="2"/>
  <c r="A12" i="2"/>
  <c r="B12" i="2"/>
  <c r="C12" i="2"/>
  <c r="D12" i="2"/>
  <c r="E12" i="2"/>
  <c r="F12" i="2"/>
  <c r="G12" i="2"/>
  <c r="H12" i="2"/>
  <c r="I12" i="2"/>
  <c r="J12" i="2"/>
  <c r="K12" i="2"/>
  <c r="L12" i="2"/>
  <c r="O12" i="2"/>
  <c r="P12" i="2"/>
  <c r="AN8" i="1"/>
  <c r="AN13" i="1"/>
  <c r="AN14" i="1"/>
  <c r="M11" i="2" s="1"/>
  <c r="AN15" i="1"/>
  <c r="M12" i="2" s="1"/>
  <c r="R4" i="1"/>
  <c r="R5" i="1"/>
  <c r="R6" i="1"/>
  <c r="R7" i="1"/>
  <c r="R8" i="1"/>
  <c r="R9" i="1"/>
  <c r="R10" i="1"/>
  <c r="R11" i="1"/>
  <c r="R12" i="1"/>
  <c r="R13" i="1"/>
  <c r="R14" i="1"/>
  <c r="R3" i="1"/>
  <c r="P3" i="1"/>
  <c r="F3" i="1"/>
  <c r="P10" i="1"/>
  <c r="P11" i="1"/>
  <c r="P12" i="1"/>
  <c r="P13" i="1"/>
  <c r="P14" i="1"/>
  <c r="N10" i="1"/>
  <c r="N11" i="1"/>
  <c r="N12" i="1"/>
  <c r="N13" i="1"/>
  <c r="N14" i="1"/>
  <c r="L10" i="1"/>
  <c r="L11" i="1"/>
  <c r="L12" i="1"/>
  <c r="L13" i="1"/>
  <c r="L14" i="1"/>
  <c r="J10" i="1"/>
  <c r="J11" i="1"/>
  <c r="J12" i="1"/>
  <c r="J13" i="1"/>
  <c r="J14" i="1"/>
  <c r="H10" i="1"/>
  <c r="H11" i="1"/>
  <c r="H12" i="1"/>
  <c r="H13" i="1"/>
  <c r="H14" i="1"/>
  <c r="H9" i="1"/>
  <c r="F11" i="1"/>
  <c r="F12" i="1"/>
  <c r="F13" i="1"/>
  <c r="F14" i="1"/>
  <c r="F10" i="1"/>
  <c r="F9" i="1"/>
  <c r="D14" i="1"/>
  <c r="D13" i="1"/>
  <c r="D12" i="1"/>
  <c r="D11" i="1"/>
  <c r="D10" i="1"/>
  <c r="D9" i="1"/>
  <c r="F5" i="1"/>
  <c r="F4" i="1"/>
  <c r="P9" i="1"/>
  <c r="P8" i="1"/>
  <c r="P7" i="1"/>
  <c r="P6" i="1"/>
  <c r="P5" i="1"/>
  <c r="P4" i="1"/>
  <c r="N3" i="1"/>
  <c r="N9" i="1"/>
  <c r="N8" i="1"/>
  <c r="N7" i="1"/>
  <c r="N6" i="1"/>
  <c r="N5" i="1"/>
  <c r="N4" i="1"/>
  <c r="L3" i="1"/>
  <c r="D3" i="1"/>
  <c r="D4" i="1"/>
  <c r="J3" i="1"/>
  <c r="J4" i="1"/>
  <c r="L4" i="1"/>
  <c r="L5" i="1"/>
  <c r="L6" i="1"/>
  <c r="L8" i="1"/>
  <c r="L7" i="1"/>
  <c r="L9" i="1"/>
  <c r="J5" i="1"/>
  <c r="J9" i="1"/>
  <c r="J8" i="1"/>
  <c r="J7" i="1"/>
  <c r="J6" i="1"/>
  <c r="H4" i="1"/>
  <c r="D8" i="1"/>
  <c r="D7" i="1"/>
  <c r="D6" i="1"/>
  <c r="H8" i="1"/>
  <c r="H7" i="1"/>
  <c r="H6" i="1"/>
  <c r="H5" i="1"/>
  <c r="H3" i="1"/>
  <c r="F7" i="1"/>
  <c r="F6" i="1"/>
  <c r="F8" i="1"/>
  <c r="D5" i="1"/>
  <c r="AN9" i="1" l="1"/>
  <c r="AO9" i="1" s="1"/>
  <c r="N6" i="2" s="1"/>
  <c r="M5" i="2"/>
  <c r="M10" i="2"/>
  <c r="R16" i="1"/>
  <c r="R18" i="1" s="1"/>
  <c r="P16" i="1"/>
  <c r="P18" i="1" s="1"/>
  <c r="N16" i="1"/>
  <c r="N18" i="1" s="1"/>
  <c r="L16" i="1"/>
  <c r="L18" i="1" s="1"/>
  <c r="AK12" i="1" s="1"/>
  <c r="J16" i="1"/>
  <c r="J18" i="1" s="1"/>
  <c r="AK11" i="1" s="1"/>
  <c r="H16" i="1"/>
  <c r="H18" i="1" s="1"/>
  <c r="AC5" i="1" s="1"/>
  <c r="F16" i="1"/>
  <c r="F18" i="1" s="1"/>
  <c r="AL6" i="1" s="1"/>
  <c r="D16" i="1"/>
  <c r="D18" i="1" s="1"/>
  <c r="AE7" i="1" s="1"/>
  <c r="M6" i="2" l="1"/>
  <c r="AO5" i="1"/>
  <c r="AP5" i="1"/>
  <c r="AO11" i="1"/>
  <c r="AP11" i="1"/>
  <c r="AP7" i="1"/>
  <c r="AO7" i="1"/>
  <c r="AO12" i="1"/>
  <c r="AP12" i="1"/>
  <c r="AN10" i="1"/>
  <c r="M7" i="2" s="1"/>
  <c r="K7" i="2"/>
  <c r="AN12" i="1"/>
  <c r="J9" i="2"/>
  <c r="AN11" i="1"/>
  <c r="J8" i="2"/>
  <c r="AN5" i="1"/>
  <c r="B2" i="2"/>
  <c r="AN7" i="1"/>
  <c r="D4" i="2"/>
  <c r="M9" i="2" l="1"/>
  <c r="M8" i="2"/>
  <c r="M2" i="2"/>
  <c r="N2" i="2"/>
  <c r="AN6" i="1"/>
  <c r="K3" i="2"/>
  <c r="M4" i="2"/>
  <c r="P9" i="2" l="1"/>
  <c r="N9" i="2"/>
  <c r="AO14" i="1"/>
  <c r="N8" i="2"/>
  <c r="AO13" i="1"/>
  <c r="N10" i="2" s="1"/>
  <c r="P2" i="2"/>
  <c r="AO6" i="1"/>
  <c r="N3" i="2" s="1"/>
  <c r="M3" i="2"/>
  <c r="P4" i="2"/>
  <c r="N4" i="2"/>
  <c r="AO8" i="1"/>
  <c r="N11" i="2" l="1"/>
  <c r="AO10" i="1"/>
  <c r="N7" i="2" s="1"/>
  <c r="N5" i="2"/>
  <c r="AO15" i="1" l="1"/>
  <c r="N12" i="2" s="1"/>
  <c r="P8" i="2"/>
</calcChain>
</file>

<file path=xl/sharedStrings.xml><?xml version="1.0" encoding="utf-8"?>
<sst xmlns="http://schemas.openxmlformats.org/spreadsheetml/2006/main" count="84" uniqueCount="58">
  <si>
    <t>5V</t>
  </si>
  <si>
    <t>Current in mA</t>
  </si>
  <si>
    <t>5V(clean)</t>
  </si>
  <si>
    <t>FPGA</t>
  </si>
  <si>
    <t>ADC</t>
  </si>
  <si>
    <t>DAC</t>
  </si>
  <si>
    <t>Amount</t>
  </si>
  <si>
    <t>Discrete</t>
  </si>
  <si>
    <t>Datasheet</t>
  </si>
  <si>
    <t>Calculation</t>
  </si>
  <si>
    <t>Simulation</t>
  </si>
  <si>
    <t>Estimation</t>
  </si>
  <si>
    <t>Total</t>
  </si>
  <si>
    <t>Total with margin</t>
  </si>
  <si>
    <t>17(quicent)+50(output)</t>
  </si>
  <si>
    <t xml:space="preserve">Op-amp LM4562 </t>
  </si>
  <si>
    <t>Rationale</t>
  </si>
  <si>
    <t>Component</t>
  </si>
  <si>
    <t>Icc = 28 Idd = 30</t>
  </si>
  <si>
    <t>LCD 20x4 204LCDI2C</t>
  </si>
  <si>
    <t>Microcontroller?</t>
  </si>
  <si>
    <t>Margin%</t>
  </si>
  <si>
    <t>3,3V(resonable)</t>
  </si>
  <si>
    <t>OPA1632</t>
  </si>
  <si>
    <t>Relay EA2-12NJ</t>
  </si>
  <si>
    <t>12V(clean)</t>
  </si>
  <si>
    <t>-12V(clean)</t>
  </si>
  <si>
    <t>12V(Buck)</t>
  </si>
  <si>
    <t>18V</t>
  </si>
  <si>
    <t>3,3V(reasonable)</t>
  </si>
  <si>
    <t>5V(Buck)</t>
  </si>
  <si>
    <t>5V(Clean)</t>
  </si>
  <si>
    <t>12V(Clean)</t>
  </si>
  <si>
    <t>-12V(Clean)</t>
  </si>
  <si>
    <t>in</t>
  </si>
  <si>
    <t>in2</t>
  </si>
  <si>
    <t>in3</t>
  </si>
  <si>
    <t>in4</t>
  </si>
  <si>
    <t>in5</t>
  </si>
  <si>
    <t>in6</t>
  </si>
  <si>
    <t>in7</t>
  </si>
  <si>
    <t>Efficiency</t>
  </si>
  <si>
    <t>Idd =10, If(backlight)=1080 EL, Power supply = 5; "Nexxion uses max 500mA"</t>
  </si>
  <si>
    <t>Resistors: 5mA, Leds:5mA</t>
  </si>
  <si>
    <t>-15V(buck)</t>
  </si>
  <si>
    <t>15V(Buck)</t>
  </si>
  <si>
    <t>in8</t>
  </si>
  <si>
    <t>Column1</t>
  </si>
  <si>
    <t>15V(buck)</t>
  </si>
  <si>
    <t>12V(Buck)2</t>
  </si>
  <si>
    <t xml:space="preserve">Power </t>
  </si>
  <si>
    <t>12V(Buck)FPGA</t>
  </si>
  <si>
    <t>+15V(buck)</t>
  </si>
  <si>
    <t>8V(Buck)</t>
  </si>
  <si>
    <t>Total current</t>
  </si>
  <si>
    <t>Power disspation liniar reg</t>
  </si>
  <si>
    <t>Lin pw diss</t>
  </si>
  <si>
    <t>Total current(mA)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</si>
</sst>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/>
      <top/>
      <bottom/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1" applyNumberFormat="0" applyAlignment="0" applyProtection="0"/>
    <xf numFmtId="0" fontId="6" fillId="0" borderId="30" applyNumberFormat="0" applyFill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5" borderId="2" xfId="4"/>
    <xf numFmtId="0" fontId="5" fillId="5" borderId="1" xfId="5"/>
    <xf numFmtId="0" fontId="1" fillId="2" borderId="0" xfId="1"/>
    <xf numFmtId="0" fontId="3" fillId="4" borderId="0" xfId="3"/>
    <xf numFmtId="0" fontId="6" fillId="0" borderId="4" xfId="0" applyFont="1" applyBorder="1" applyAlignment="1">
      <alignment vertical="center"/>
    </xf>
    <xf numFmtId="0" fontId="0" fillId="0" borderId="4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5" xfId="0" applyBorder="1"/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9" borderId="2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7" borderId="10" xfId="0" applyFill="1" applyBorder="1" applyAlignment="1">
      <alignment horizontal="center" vertical="center"/>
    </xf>
    <xf numFmtId="0" fontId="4" fillId="5" borderId="11" xfId="4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3" fillId="4" borderId="11" xfId="3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8" borderId="10" xfId="0" quotePrefix="1" applyFill="1" applyBorder="1" applyAlignment="1">
      <alignment horizontal="center" vertical="center"/>
    </xf>
    <xf numFmtId="0" fontId="0" fillId="7" borderId="9" xfId="0" quotePrefix="1" applyFill="1" applyBorder="1" applyAlignment="1">
      <alignment horizontal="center" vertical="center"/>
    </xf>
    <xf numFmtId="0" fontId="0" fillId="7" borderId="10" xfId="0" quotePrefix="1" applyFill="1" applyBorder="1" applyAlignment="1">
      <alignment horizontal="center" vertical="center"/>
    </xf>
    <xf numFmtId="0" fontId="0" fillId="10" borderId="8" xfId="0" quotePrefix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5" borderId="3" xfId="4" applyBorder="1" applyAlignment="1">
      <alignment horizontal="center" vertical="center"/>
    </xf>
    <xf numFmtId="0" fontId="3" fillId="4" borderId="3" xfId="3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5" borderId="10" xfId="4" applyBorder="1" applyAlignment="1">
      <alignment horizontal="center" vertical="center"/>
    </xf>
    <xf numFmtId="0" fontId="2" fillId="3" borderId="12" xfId="2" applyBorder="1" applyAlignment="1">
      <alignment horizontal="center" vertical="center"/>
    </xf>
    <xf numFmtId="0" fontId="2" fillId="3" borderId="24" xfId="2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6" borderId="1" xfId="6" applyAlignment="1">
      <alignment horizontal="center" vertical="center"/>
    </xf>
    <xf numFmtId="0" fontId="7" fillId="6" borderId="1" xfId="6" applyAlignment="1">
      <alignment horizontal="center"/>
    </xf>
    <xf numFmtId="0" fontId="7" fillId="6" borderId="26" xfId="6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8" borderId="13" xfId="0" quotePrefix="1" applyFill="1" applyBorder="1" applyAlignment="1">
      <alignment horizontal="center" vertical="center"/>
    </xf>
    <xf numFmtId="0" fontId="7" fillId="6" borderId="26" xfId="6" applyBorder="1" applyAlignment="1">
      <alignment horizontal="center"/>
    </xf>
    <xf numFmtId="0" fontId="7" fillId="6" borderId="27" xfId="6" applyBorder="1" applyAlignment="1">
      <alignment horizontal="center" vertical="center"/>
    </xf>
    <xf numFmtId="0" fontId="3" fillId="4" borderId="11" xfId="3" applyBorder="1" applyAlignment="1">
      <alignment horizontal="center"/>
    </xf>
    <xf numFmtId="0" fontId="0" fillId="9" borderId="10" xfId="0" quotePrefix="1" applyFill="1" applyBorder="1" applyAlignment="1">
      <alignment horizontal="center" vertical="center"/>
    </xf>
    <xf numFmtId="0" fontId="4" fillId="5" borderId="28" xfId="4" applyBorder="1" applyAlignment="1">
      <alignment horizontal="center" vertical="center"/>
    </xf>
    <xf numFmtId="0" fontId="0" fillId="8" borderId="13" xfId="0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7" fillId="6" borderId="29" xfId="6" applyBorder="1" applyAlignment="1">
      <alignment horizontal="center" vertical="center"/>
    </xf>
    <xf numFmtId="0" fontId="7" fillId="6" borderId="29" xfId="6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2" fillId="3" borderId="24" xfId="2" applyBorder="1" applyAlignment="1">
      <alignment horizontal="center"/>
    </xf>
    <xf numFmtId="0" fontId="0" fillId="9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0" fillId="0" borderId="13" xfId="0" applyBorder="1"/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6" fillId="0" borderId="30" xfId="7" applyAlignment="1">
      <alignment horizontal="center" vertical="center"/>
    </xf>
    <xf numFmtId="0" fontId="6" fillId="0" borderId="30" xfId="7" quotePrefix="1" applyAlignment="1">
      <alignment horizontal="center" vertical="center"/>
    </xf>
    <xf numFmtId="0" fontId="0" fillId="0" borderId="13" xfId="0" applyBorder="1" applyAlignment="1">
      <alignment horizontal="center"/>
    </xf>
  </cellXfs>
  <cellStyles count="8">
    <cellStyle name="Bad" xfId="2" builtinId="27"/>
    <cellStyle name="Calculation" xfId="5" builtinId="22"/>
    <cellStyle name="Good" xfId="1" builtinId="26"/>
    <cellStyle name="Input" xfId="6" builtinId="20"/>
    <cellStyle name="Neutral" xfId="3" builtinId="28"/>
    <cellStyle name="Normal" xfId="0" builtinId="0"/>
    <cellStyle name="Output" xfId="4" builtinId="21"/>
    <cellStyle name="Total" xfId="7" builtinId="25"/>
  </cellStyles>
  <dxfs count="3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585542</xdr:colOff>
      <xdr:row>14</xdr:row>
      <xdr:rowOff>190499</xdr:rowOff>
    </xdr:from>
    <xdr:to>
      <xdr:col>39</xdr:col>
      <xdr:colOff>380733</xdr:colOff>
      <xdr:row>57</xdr:row>
      <xdr:rowOff>75385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2B9D2-072D-FE0D-6F73-A02F8B2D25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42513" y="2902323"/>
          <a:ext cx="6141553" cy="809879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7FB8B3-86BD-4D61-91E5-93192587A80D}" name="Table5" displayName="Table5" ref="B2:U18" totalsRowShown="0" headerRowDxfId="38" dataDxfId="37">
  <autoFilter ref="B2:U18" xr:uid="{7F7FB8B3-86BD-4D61-91E5-93192587A80D}"/>
  <tableColumns count="20">
    <tableColumn id="1" xr3:uid="{0E89D57D-B642-4D24-B593-20B0456F1CA1}" name="Component" dataDxfId="36"/>
    <tableColumn id="11" xr3:uid="{94792FC0-337C-430D-9948-11910C297B0E}" name="in" dataDxfId="35"/>
    <tableColumn id="2" xr3:uid="{DBFA0D5F-E316-497A-BA9B-9705EADBA124}" name="5V(clean)" dataDxfId="34"/>
    <tableColumn id="12" xr3:uid="{3943823B-D5FF-4DEF-8D3C-EDD2FEEC4AF1}" name="in2" dataDxfId="33"/>
    <tableColumn id="3" xr3:uid="{BA3D6261-B407-4E64-9DC4-2F298BDFF867}" name="5V" dataDxfId="32"/>
    <tableColumn id="13" xr3:uid="{1B90206A-DA22-4777-BFFF-02C4A2AF409D}" name="in3" dataDxfId="31"/>
    <tableColumn id="4" xr3:uid="{4B3CEE27-602C-40D6-88E0-F1DC9D7BFECE}" name="3,3V(resonable)" dataDxfId="30"/>
    <tableColumn id="14" xr3:uid="{ED4BFFD8-CD1D-44AE-9F5E-F4EDD9CC9432}" name="in4" dataDxfId="29"/>
    <tableColumn id="5" xr3:uid="{11BD7687-BA38-46FC-9DC2-5E0F20DFD20D}" name="12V(clean)" dataDxfId="28"/>
    <tableColumn id="15" xr3:uid="{F9F784DE-1A7D-473B-B2A0-D35F5994A803}" name="in5" dataDxfId="27"/>
    <tableColumn id="6" xr3:uid="{5D20A13C-A942-45B9-B850-2589E8B991CB}" name="-12V(clean)" dataDxfId="26"/>
    <tableColumn id="16" xr3:uid="{31E60C8E-1307-4690-A0F8-A21C45A5991F}" name="in6" dataDxfId="25"/>
    <tableColumn id="10" xr3:uid="{560A25ED-ADBF-43B7-B0FC-C862C0F03188}" name="-15V(buck)" dataDxfId="24"/>
    <tableColumn id="17" xr3:uid="{4B126E75-DBAA-410C-80F4-9C0AF4F191F3}" name="in7" dataDxfId="23"/>
    <tableColumn id="9" xr3:uid="{CC1AF3C4-8113-4581-A2B1-BE1AF8F4D194}" name="12V(Buck)" dataDxfId="22"/>
    <tableColumn id="20" xr3:uid="{8DBBFD1A-B7DE-454E-A532-3747653DD53F}" name="in8" dataDxfId="21"/>
    <tableColumn id="19" xr3:uid="{D5877A32-C332-4C7E-A561-86008B743BBF}" name="15V(Buck)" dataDxfId="20"/>
    <tableColumn id="18" xr3:uid="{B178ABCC-C00F-4D66-91CD-A33E3B5A892B}" name="18V" dataDxfId="19"/>
    <tableColumn id="7" xr3:uid="{4DCC6D70-A695-4A54-98CE-683BEAC44C64}" name="Amount" dataDxfId="18"/>
    <tableColumn id="8" xr3:uid="{6A2A7C7D-913C-4A8F-834E-020BF1AB36BD}" name="Rationale" dataDxfId="1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AE7B62-AF6C-49F4-8814-912520D1590D}" name="Table1" displayName="Table1" ref="AB4:AP15" totalsRowShown="0" headerRowDxfId="16">
  <autoFilter ref="AB4:AP15" xr:uid="{C8AE7B62-AF6C-49F4-8814-912520D1590D}"/>
  <tableColumns count="15">
    <tableColumn id="1" xr3:uid="{B7437D30-BD2A-4869-8D9C-B73257F56C96}" name="Component" dataDxfId="15"/>
    <tableColumn id="2" xr3:uid="{2FE39D24-5676-47D9-9ACD-8D167042FBC4}" name="5V" dataDxfId="14"/>
    <tableColumn id="3" xr3:uid="{CE5F969F-2814-4899-AD91-B6D9FCAEBAA1}" name="5V(clean)" dataDxfId="13"/>
    <tableColumn id="15" xr3:uid="{4B083723-B87D-4282-B4A5-8CA8A4FB01BB}" name="8V(Buck)" dataDxfId="3"/>
    <tableColumn id="11" xr3:uid="{BBDB06BB-17DA-4D30-9695-1329DA27B381}" name="12V(Buck)" dataDxfId="12"/>
    <tableColumn id="4" xr3:uid="{C59D4320-00AB-4C7D-80AF-5F3C87DDAF75}" name="12V(Buck)2" dataDxfId="11"/>
    <tableColumn id="5" xr3:uid="{2B95F5D5-A4CE-4D79-BA14-C7D12907EDDB}" name="12V(clean)" dataDxfId="10"/>
    <tableColumn id="6" xr3:uid="{94BC6B2F-1B2C-4362-812C-23B1691E634B}" name="-12V(clean)" dataDxfId="9"/>
    <tableColumn id="10" xr3:uid="{687D5AD9-87F5-4399-9E93-BB945E69C014}" name="15V(buck)" dataDxfId="8"/>
    <tableColumn id="7" xr3:uid="{4423E226-ADD6-4A8B-BF9A-2814C880CE29}" name="-15V(buck)" dataDxfId="7"/>
    <tableColumn id="8" xr3:uid="{F65CF11A-4ED2-40F5-9F70-5B1F5E47909E}" name="18V" dataDxfId="6"/>
    <tableColumn id="9" xr3:uid="{8D4C847D-7509-4A79-9534-8762EAD1E6E2}" name="Efficiency" dataDxfId="5" dataCellStyle="Input"/>
    <tableColumn id="16" xr3:uid="{FA81E918-536A-4E6A-BF9A-F9F2BA853372}" name="Total current(mA)" dataDxfId="2">
      <calculatedColumnFormula>(SUM(Table1[[#This Row],[5V]:[18V]])*((1-(Table1[[#This Row],[Efficiency]]/100))+1))</calculatedColumnFormula>
    </tableColumn>
    <tableColumn id="12" xr3:uid="{016F18A3-47E5-4CE9-B4E1-69C03F7902AD}" name="Power " dataDxfId="4">
      <calculatedColumnFormula>SUM(Table1[[#This Row],[5V]:[18V]])*((1-(Table1[[#This Row],[Efficiency]]/100))+1)</calculatedColumnFormula>
    </tableColumn>
    <tableColumn id="14" xr3:uid="{CA74AF0F-A39B-4616-84ED-EDBB74A04307}" name="Lin pw diss" dataDxfId="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0B4835-3CF3-426C-9BF5-116CD3AF05A8}" name="Table4" displayName="Table4" ref="A1:P12" totalsRowShown="0" headerRowDxfId="1">
  <autoFilter ref="A1:P12" xr:uid="{DF0B4835-3CF3-426C-9BF5-116CD3AF05A8}"/>
  <tableColumns count="16">
    <tableColumn id="1" xr3:uid="{CF12117D-5534-4454-B8B7-EC3142915F94}" name="Component">
      <calculatedColumnFormula>Sheet1!AB5</calculatedColumnFormula>
    </tableColumn>
    <tableColumn id="2" xr3:uid="{313BE852-50A1-4A43-A124-E6C02EF6FE0F}" name="5V">
      <calculatedColumnFormula>Sheet1!AC5</calculatedColumnFormula>
    </tableColumn>
    <tableColumn id="3" xr3:uid="{1CB4C490-F452-4BEF-8FE0-DF288075CA4E}" name="5V(clean)">
      <calculatedColumnFormula>Sheet1!AD5</calculatedColumnFormula>
    </tableColumn>
    <tableColumn id="4" xr3:uid="{6CD1892C-A6A7-4260-B059-4CD4D6FCAD81}" name="8V(Buck)">
      <calculatedColumnFormula>Sheet1!AE5</calculatedColumnFormula>
    </tableColumn>
    <tableColumn id="5" xr3:uid="{0FAA9DB9-3113-4A53-AAF2-6D92C8FA89F0}" name="12V(Buck)">
      <calculatedColumnFormula>Sheet1!AF5</calculatedColumnFormula>
    </tableColumn>
    <tableColumn id="6" xr3:uid="{F74320CF-00F5-4024-9FC3-41F0D672B3F3}" name="12V(Buck)2">
      <calculatedColumnFormula>Sheet1!AG5</calculatedColumnFormula>
    </tableColumn>
    <tableColumn id="7" xr3:uid="{1E35EF41-C636-4096-A72A-33F4867ACBA4}" name="12V(clean)">
      <calculatedColumnFormula>Sheet1!AH5</calculatedColumnFormula>
    </tableColumn>
    <tableColumn id="8" xr3:uid="{818AD0D5-A71E-493E-8874-AB28AD4B75E1}" name="-12V(clean)">
      <calculatedColumnFormula>Sheet1!AI5</calculatedColumnFormula>
    </tableColumn>
    <tableColumn id="9" xr3:uid="{749FF0E6-543A-436A-A9FF-300CDC04DDBF}" name="15V(buck)">
      <calculatedColumnFormula>Sheet1!AJ5</calculatedColumnFormula>
    </tableColumn>
    <tableColumn id="10" xr3:uid="{93E2BA89-E650-4081-AD08-BBE45A59FDC2}" name="-15V(buck)">
      <calculatedColumnFormula>Sheet1!AK5</calculatedColumnFormula>
    </tableColumn>
    <tableColumn id="11" xr3:uid="{8FEA31B6-9D00-43E7-85F5-78A76B618080}" name="18V">
      <calculatedColumnFormula>Sheet1!AL5</calculatedColumnFormula>
    </tableColumn>
    <tableColumn id="12" xr3:uid="{5A869AD5-3D52-4C7D-A3A5-9E8A5A9D9D3C}" name="Efficiency">
      <calculatedColumnFormula>Sheet1!AM5</calculatedColumnFormula>
    </tableColumn>
    <tableColumn id="13" xr3:uid="{5E31D991-C462-4281-B120-AA933C26CF19}" name="Total current">
      <calculatedColumnFormula>Sheet1!AN5</calculatedColumnFormula>
    </tableColumn>
    <tableColumn id="14" xr3:uid="{F3034AF5-881A-422D-9EAC-8F389BBD3FFD}" name="Power ">
      <calculatedColumnFormula>Sheet1!AO5</calculatedColumnFormula>
    </tableColumn>
    <tableColumn id="15" xr3:uid="{4A45D01D-7A9A-409D-9F82-1158D5644DC6}" name="Column1">
      <calculatedColumnFormula>Sheet1!#REF!</calculatedColumnFormula>
    </tableColumn>
    <tableColumn id="16" xr3:uid="{65319D19-49F4-4956-A0D7-8E40E0617030}" name="Power disspation liniar reg">
      <calculatedColumnFormula>Sheet1!AP5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3217554-EEC1-4040-A404-1BFD18CEEF9F}">
  <we:reference id="wa200000113" version="1.0.0.0" store="en-US" storeType="OMEX"/>
  <we:alternateReferences>
    <we:reference id="wa200000113" version="1.0.0.0" store="wa20000011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3C02-D4D6-43AE-A09F-8E8828FEE200}">
  <dimension ref="A1:AP382"/>
  <sheetViews>
    <sheetView tabSelected="1" topLeftCell="AB1" zoomScaleNormal="100" workbookViewId="0">
      <selection activeCell="AM11" sqref="AM11"/>
    </sheetView>
  </sheetViews>
  <sheetFormatPr defaultRowHeight="15" x14ac:dyDescent="0.25"/>
  <cols>
    <col min="1" max="1" width="6.42578125" customWidth="1"/>
    <col min="2" max="2" width="26.28515625" customWidth="1"/>
    <col min="3" max="3" width="5.7109375" customWidth="1"/>
    <col min="4" max="4" width="15.7109375" customWidth="1"/>
    <col min="5" max="5" width="5.7109375" customWidth="1"/>
    <col min="6" max="6" width="15.7109375" customWidth="1"/>
    <col min="7" max="7" width="5.7109375" customWidth="1"/>
    <col min="8" max="8" width="15.7109375" customWidth="1"/>
    <col min="9" max="9" width="5.7109375" customWidth="1"/>
    <col min="10" max="10" width="15.7109375" customWidth="1"/>
    <col min="11" max="11" width="5.7109375" customWidth="1"/>
    <col min="12" max="12" width="15.7109375" customWidth="1"/>
    <col min="13" max="13" width="5.7109375" style="2" customWidth="1"/>
    <col min="14" max="14" width="15.7109375" customWidth="1"/>
    <col min="15" max="15" width="5.7109375" customWidth="1"/>
    <col min="16" max="16" width="15.7109375" customWidth="1"/>
    <col min="17" max="17" width="5.7109375" customWidth="1"/>
    <col min="18" max="18" width="15.7109375" customWidth="1"/>
    <col min="19" max="19" width="15.85546875" customWidth="1"/>
    <col min="21" max="21" width="72.85546875" customWidth="1"/>
    <col min="25" max="25" width="13.85546875" customWidth="1"/>
    <col min="26" max="26" width="20.28515625" customWidth="1"/>
    <col min="27" max="27" width="7" customWidth="1"/>
    <col min="28" max="28" width="19.5703125" customWidth="1"/>
    <col min="29" max="38" width="10.7109375" customWidth="1"/>
    <col min="40" max="40" width="17.140625" customWidth="1"/>
    <col min="41" max="41" width="14" customWidth="1"/>
    <col min="42" max="42" width="16.140625" customWidth="1"/>
    <col min="43" max="43" width="35.42578125" customWidth="1"/>
  </cols>
  <sheetData>
    <row r="1" spans="1:42" s="16" customFormat="1" ht="15.75" thickBot="1" x14ac:dyDescent="0.3">
      <c r="A1" s="30"/>
      <c r="C1" s="73" t="s">
        <v>1</v>
      </c>
      <c r="D1" s="73"/>
      <c r="E1" s="74"/>
      <c r="F1" s="74"/>
      <c r="G1" s="74"/>
      <c r="H1" s="74"/>
      <c r="I1" s="74"/>
      <c r="M1" s="17"/>
    </row>
    <row r="2" spans="1:42" ht="15.75" thickBot="1" x14ac:dyDescent="0.3">
      <c r="B2" s="65" t="s">
        <v>17</v>
      </c>
      <c r="C2" s="64" t="s">
        <v>34</v>
      </c>
      <c r="D2" s="31" t="s">
        <v>2</v>
      </c>
      <c r="E2" s="61" t="s">
        <v>35</v>
      </c>
      <c r="F2" s="33" t="s">
        <v>0</v>
      </c>
      <c r="G2" s="60" t="s">
        <v>36</v>
      </c>
      <c r="H2" s="35" t="s">
        <v>22</v>
      </c>
      <c r="I2" s="36" t="s">
        <v>37</v>
      </c>
      <c r="J2" s="31" t="s">
        <v>25</v>
      </c>
      <c r="K2" s="19" t="s">
        <v>38</v>
      </c>
      <c r="L2" s="37" t="s">
        <v>26</v>
      </c>
      <c r="M2" s="54" t="s">
        <v>39</v>
      </c>
      <c r="N2" s="38" t="s">
        <v>44</v>
      </c>
      <c r="O2" s="39" t="s">
        <v>40</v>
      </c>
      <c r="P2" s="40" t="s">
        <v>27</v>
      </c>
      <c r="Q2" s="58" t="s">
        <v>46</v>
      </c>
      <c r="R2" s="58" t="s">
        <v>45</v>
      </c>
      <c r="S2" s="41" t="s">
        <v>28</v>
      </c>
      <c r="T2" s="49" t="s">
        <v>6</v>
      </c>
      <c r="U2" s="49" t="s">
        <v>16</v>
      </c>
    </row>
    <row r="3" spans="1:42" x14ac:dyDescent="0.25">
      <c r="B3" s="26" t="s">
        <v>4</v>
      </c>
      <c r="C3" s="62">
        <v>45</v>
      </c>
      <c r="D3" s="46">
        <f>Table5[[#This Row],[in]]*Table5[[#This Row],[Amount]]</f>
        <v>90</v>
      </c>
      <c r="E3" s="52"/>
      <c r="F3" s="59">
        <f>Table5[[#This Row],[in2]]*Table5[[#This Row],[Amount]]</f>
        <v>0</v>
      </c>
      <c r="G3" s="52">
        <v>27</v>
      </c>
      <c r="H3" s="46">
        <f>Table5[[#This Row],[in3]]*Table5[[#This Row],[Amount]]</f>
        <v>54</v>
      </c>
      <c r="I3" s="50"/>
      <c r="J3" s="10">
        <f>Table5[[#This Row],[in4]]*Table5[[#This Row],[Amount]]</f>
        <v>0</v>
      </c>
      <c r="K3" s="50"/>
      <c r="L3" s="11">
        <f>Table5[[#This Row],[in5]]*Table5[[#This Row],[Amount]]</f>
        <v>0</v>
      </c>
      <c r="M3" s="52"/>
      <c r="N3" s="11">
        <f>Table5[[#This Row],[in6]]*Table5[[#This Row],[Amount]]</f>
        <v>0</v>
      </c>
      <c r="O3" s="50"/>
      <c r="P3" s="11">
        <f>Table5[[#This Row],[in7]]*Table5[[#This Row],[Amount]]</f>
        <v>0</v>
      </c>
      <c r="Q3" s="50"/>
      <c r="R3" s="11">
        <f>Table5[[#This Row],[in8]]*Table5[[#This Row],[Amount]]</f>
        <v>0</v>
      </c>
      <c r="S3" s="29"/>
      <c r="T3" s="20">
        <v>2</v>
      </c>
      <c r="U3" s="20"/>
      <c r="AC3" s="75" t="s">
        <v>1</v>
      </c>
      <c r="AD3" s="76"/>
      <c r="AE3" s="76"/>
      <c r="AF3" s="76"/>
      <c r="AG3" s="76"/>
      <c r="AH3" s="76"/>
      <c r="AI3" s="76"/>
    </row>
    <row r="4" spans="1:42" x14ac:dyDescent="0.25">
      <c r="B4" s="26" t="s">
        <v>5</v>
      </c>
      <c r="C4" s="62">
        <v>30</v>
      </c>
      <c r="D4" s="32">
        <f>Table5[[#This Row],[in]]*Table5[[#This Row],[Amount]]</f>
        <v>90</v>
      </c>
      <c r="E4" s="52"/>
      <c r="F4" s="59">
        <f>Table5[[#This Row],[in2]]*Table5[[#This Row],[Amount]]</f>
        <v>0</v>
      </c>
      <c r="G4" s="52">
        <v>40</v>
      </c>
      <c r="H4" s="32">
        <f>Table5[[#This Row],[in3]]*Table5[[#This Row],[Amount]]</f>
        <v>120</v>
      </c>
      <c r="I4" s="50"/>
      <c r="J4" s="11">
        <f>Table5[[#This Row],[in4]]*Table5[[#This Row],[Amount]]</f>
        <v>0</v>
      </c>
      <c r="K4" s="50"/>
      <c r="L4" s="11">
        <f>Table5[[#This Row],[in5]]*Table5[[#This Row],[Amount]]</f>
        <v>0</v>
      </c>
      <c r="M4" s="52"/>
      <c r="N4" s="11">
        <f>Table5[[#This Row],[in6]]*Table5[[#This Row],[Amount]]</f>
        <v>0</v>
      </c>
      <c r="O4" s="50"/>
      <c r="P4" s="11">
        <f>Table5[[#This Row],[in7]]*Table5[[#This Row],[Amount]]</f>
        <v>0</v>
      </c>
      <c r="Q4" s="50"/>
      <c r="R4" s="11">
        <f>Table5[[#This Row],[in8]]*Table5[[#This Row],[Amount]]</f>
        <v>0</v>
      </c>
      <c r="S4" s="29"/>
      <c r="T4" s="29">
        <v>3</v>
      </c>
      <c r="U4" s="43" t="s">
        <v>18</v>
      </c>
      <c r="AB4" s="8" t="s">
        <v>17</v>
      </c>
      <c r="AC4" s="1" t="s">
        <v>0</v>
      </c>
      <c r="AD4" s="2" t="s">
        <v>2</v>
      </c>
      <c r="AE4" s="2" t="s">
        <v>53</v>
      </c>
      <c r="AF4" s="2" t="s">
        <v>27</v>
      </c>
      <c r="AG4" s="2" t="s">
        <v>49</v>
      </c>
      <c r="AH4" s="2" t="s">
        <v>25</v>
      </c>
      <c r="AI4" s="3" t="s">
        <v>26</v>
      </c>
      <c r="AJ4" s="3" t="s">
        <v>48</v>
      </c>
      <c r="AK4" s="3" t="s">
        <v>44</v>
      </c>
      <c r="AL4" s="3" t="s">
        <v>28</v>
      </c>
      <c r="AM4" t="s">
        <v>41</v>
      </c>
      <c r="AN4" t="s">
        <v>57</v>
      </c>
      <c r="AO4" s="2" t="s">
        <v>50</v>
      </c>
      <c r="AP4" s="2" t="s">
        <v>56</v>
      </c>
    </row>
    <row r="5" spans="1:42" x14ac:dyDescent="0.25">
      <c r="B5" s="26" t="s">
        <v>3</v>
      </c>
      <c r="C5" s="62"/>
      <c r="D5" s="11">
        <f>Table5[[#This Row],[in]]*Table5[[#This Row],[Amount]]</f>
        <v>0</v>
      </c>
      <c r="E5" s="62"/>
      <c r="F5" s="11">
        <f>Table5[[#This Row],[in2]]*Table5[[#This Row],[Amount]]</f>
        <v>0</v>
      </c>
      <c r="G5" s="52"/>
      <c r="H5" s="14">
        <f>Table5[[#This Row],[in3]]*Table5[[#This Row],[Amount]]</f>
        <v>0</v>
      </c>
      <c r="I5" s="50"/>
      <c r="J5" s="14">
        <f>Table5[[#This Row],[in4]]*Table5[[#This Row],[Amount]]</f>
        <v>0</v>
      </c>
      <c r="K5" s="50"/>
      <c r="L5" s="11">
        <f>Table5[[#This Row],[in5]]*Table5[[#This Row],[Amount]]</f>
        <v>0</v>
      </c>
      <c r="M5" s="52"/>
      <c r="N5" s="11">
        <f>Table5[[#This Row],[in6]]*Table5[[#This Row],[Amount]]</f>
        <v>0</v>
      </c>
      <c r="O5" s="50">
        <v>2000</v>
      </c>
      <c r="P5" s="59">
        <f>Table5[[#This Row],[in7]]*Table5[[#This Row],[Amount]]</f>
        <v>2000</v>
      </c>
      <c r="Q5" s="52"/>
      <c r="R5" s="11">
        <f>Table5[[#This Row],[in8]]*Table5[[#This Row],[Amount]]</f>
        <v>0</v>
      </c>
      <c r="S5" s="29"/>
      <c r="T5" s="29">
        <v>1</v>
      </c>
      <c r="U5" s="29"/>
      <c r="AB5" s="2" t="s">
        <v>29</v>
      </c>
      <c r="AC5" s="82">
        <f>H18</f>
        <v>202.4</v>
      </c>
      <c r="AD5" s="2"/>
      <c r="AE5" s="2"/>
      <c r="AF5" s="2"/>
      <c r="AG5" s="2"/>
      <c r="AH5" s="2"/>
      <c r="AI5" s="2"/>
      <c r="AJ5" s="2"/>
      <c r="AK5" s="2"/>
      <c r="AL5" s="2"/>
      <c r="AM5" s="50">
        <v>66</v>
      </c>
      <c r="AN5" s="2">
        <f>(SUM(Table1[[#This Row],[5V]:[18V]])*((1-(Table1[[#This Row],[Efficiency]]/100))+1))</f>
        <v>271.21599999999995</v>
      </c>
      <c r="AO5" s="2">
        <f>Table1[[#This Row],[5V]]*5/1000</f>
        <v>1.012</v>
      </c>
      <c r="AP5" s="2">
        <f>Table1[[#This Row],[5V]]*1.7/1000</f>
        <v>0.34408</v>
      </c>
    </row>
    <row r="6" spans="1:42" x14ac:dyDescent="0.25">
      <c r="B6" s="26" t="s">
        <v>24</v>
      </c>
      <c r="C6" s="62"/>
      <c r="D6" s="11">
        <f>Table5[[#This Row],[in]]*Table5[[#This Row],[Amount]]</f>
        <v>0</v>
      </c>
      <c r="E6" s="62"/>
      <c r="F6" s="11">
        <f>Table5[[#This Row],[in2]]*Table5[[#This Row],[Amount]]</f>
        <v>0</v>
      </c>
      <c r="G6" s="50"/>
      <c r="H6" s="14">
        <f>Table5[[#This Row],[in3]]*Table5[[#This Row],[Amount]]</f>
        <v>0</v>
      </c>
      <c r="I6" s="50"/>
      <c r="J6" s="14">
        <f>Table5[[#This Row],[in4]]*Table5[[#This Row],[Amount]]</f>
        <v>0</v>
      </c>
      <c r="K6" s="50"/>
      <c r="L6" s="11">
        <f>Table5[[#This Row],[in5]]*Table5[[#This Row],[Amount]]</f>
        <v>0</v>
      </c>
      <c r="M6" s="52"/>
      <c r="N6" s="11">
        <f>Table5[[#This Row],[in6]]*Table5[[#This Row],[Amount]]</f>
        <v>0</v>
      </c>
      <c r="O6" s="50">
        <v>12</v>
      </c>
      <c r="P6" s="11">
        <f>Table5[[#This Row],[in7]]*Table5[[#This Row],[Amount]]</f>
        <v>24</v>
      </c>
      <c r="Q6" s="50"/>
      <c r="R6" s="11">
        <f>Table5[[#This Row],[in8]]*Table5[[#This Row],[Amount]]</f>
        <v>0</v>
      </c>
      <c r="S6" s="29"/>
      <c r="T6" s="29">
        <v>2</v>
      </c>
      <c r="U6" s="29"/>
      <c r="AB6" s="1" t="s">
        <v>30</v>
      </c>
      <c r="AC6" s="2"/>
      <c r="AD6" s="2"/>
      <c r="AE6" s="2"/>
      <c r="AF6" s="2"/>
      <c r="AG6" s="2"/>
      <c r="AH6" s="2"/>
      <c r="AI6" s="2"/>
      <c r="AJ6" s="2"/>
      <c r="AK6" s="2"/>
      <c r="AL6" s="82">
        <f>F18</f>
        <v>1221</v>
      </c>
      <c r="AM6" s="50">
        <v>90</v>
      </c>
      <c r="AN6" s="2">
        <f>(SUM(Table1[[#This Row],[5V]:[18V]])*((1-(Table1[[#This Row],[Efficiency]]/100))+1))</f>
        <v>1343.1000000000001</v>
      </c>
      <c r="AO6" s="83">
        <f>(AN6*5/1000)+((2-(Table1[[#This Row],[Efficiency]]/100))*AO5)</f>
        <v>7.8287000000000004</v>
      </c>
      <c r="AP6" s="2"/>
    </row>
    <row r="7" spans="1:42" x14ac:dyDescent="0.25">
      <c r="B7" s="26" t="s">
        <v>23</v>
      </c>
      <c r="C7" s="62"/>
      <c r="D7" s="11">
        <f>Table5[[#This Row],[in]]*Table5[[#This Row],[Amount]]</f>
        <v>0</v>
      </c>
      <c r="E7" s="62"/>
      <c r="F7" s="11">
        <f>Table5[[#This Row],[in2]]*Table5[[#This Row],[Amount]]</f>
        <v>0</v>
      </c>
      <c r="G7" s="50"/>
      <c r="H7" s="14">
        <f>Table5[[#This Row],[in3]]*Table5[[#This Row],[Amount]]</f>
        <v>0</v>
      </c>
      <c r="I7" s="50">
        <v>67</v>
      </c>
      <c r="J7" s="32">
        <f>Table5[[#This Row],[in4]]*Table5[[#This Row],[Amount]]</f>
        <v>670</v>
      </c>
      <c r="K7" s="50">
        <v>67</v>
      </c>
      <c r="L7" s="32">
        <f>Table5[[#This Row],[in5]]*Table5[[#This Row],[Amount]]</f>
        <v>670</v>
      </c>
      <c r="M7" s="52"/>
      <c r="N7" s="11">
        <f>Table5[[#This Row],[in6]]*Table5[[#This Row],[Amount]]</f>
        <v>0</v>
      </c>
      <c r="O7" s="50"/>
      <c r="P7" s="11">
        <f>Table5[[#This Row],[in7]]*Table5[[#This Row],[Amount]]</f>
        <v>0</v>
      </c>
      <c r="Q7" s="50"/>
      <c r="R7" s="11">
        <f>Table5[[#This Row],[in8]]*Table5[[#This Row],[Amount]]</f>
        <v>0</v>
      </c>
      <c r="S7" s="29"/>
      <c r="T7" s="29">
        <v>10</v>
      </c>
      <c r="U7" s="43" t="s">
        <v>14</v>
      </c>
      <c r="AB7" s="2" t="s">
        <v>31</v>
      </c>
      <c r="AC7" s="2"/>
      <c r="AD7" s="2"/>
      <c r="AE7" s="82">
        <f>D18</f>
        <v>209.00000000000003</v>
      </c>
      <c r="AF7" s="2"/>
      <c r="AG7" s="2"/>
      <c r="AH7" s="2"/>
      <c r="AI7" s="2"/>
      <c r="AJ7" s="2"/>
      <c r="AK7" s="2"/>
      <c r="AL7" s="2"/>
      <c r="AM7" s="50">
        <v>62.5</v>
      </c>
      <c r="AN7" s="2">
        <f>(SUM(Table1[[#This Row],[5V]:[18V]])*((1-(Table1[[#This Row],[Efficiency]]/100))+1))</f>
        <v>287.37500000000006</v>
      </c>
      <c r="AO7" s="2">
        <f>Table1[[#This Row],[8V(Buck)]]*8/1000</f>
        <v>1.6720000000000002</v>
      </c>
      <c r="AP7" s="2">
        <f>3*Table1[[#This Row],[8V(Buck)]]/1000</f>
        <v>0.62700000000000011</v>
      </c>
    </row>
    <row r="8" spans="1:42" x14ac:dyDescent="0.25">
      <c r="B8" s="26" t="s">
        <v>19</v>
      </c>
      <c r="C8" s="62"/>
      <c r="D8" s="11">
        <f>Table5[[#This Row],[in]]*Table5[[#This Row],[Amount]]</f>
        <v>0</v>
      </c>
      <c r="E8" s="62">
        <v>1100</v>
      </c>
      <c r="F8" s="34">
        <f>Table5[[#This Row],[in2]]*Table5[[#This Row],[Amount]]</f>
        <v>1100</v>
      </c>
      <c r="G8" s="50"/>
      <c r="H8" s="14">
        <f>Table5[[#This Row],[in3]]*Table5[[#This Row],[Amount]]</f>
        <v>0</v>
      </c>
      <c r="I8" s="50"/>
      <c r="J8" s="14">
        <f>Table5[[#This Row],[in4]]*Table5[[#This Row],[Amount]]</f>
        <v>0</v>
      </c>
      <c r="K8" s="50"/>
      <c r="L8" s="11">
        <f>Table5[[#This Row],[in5]]*Table5[[#This Row],[Amount]]</f>
        <v>0</v>
      </c>
      <c r="M8" s="52"/>
      <c r="N8" s="11">
        <f>Table5[[#This Row],[in6]]*Table5[[#This Row],[Amount]]</f>
        <v>0</v>
      </c>
      <c r="O8" s="50"/>
      <c r="P8" s="11">
        <f>Table5[[#This Row],[in7]]*Table5[[#This Row],[Amount]]</f>
        <v>0</v>
      </c>
      <c r="Q8" s="50"/>
      <c r="R8" s="11">
        <f>Table5[[#This Row],[in8]]*Table5[[#This Row],[Amount]]</f>
        <v>0</v>
      </c>
      <c r="S8" s="29"/>
      <c r="T8" s="29">
        <v>1</v>
      </c>
      <c r="U8" s="44" t="s">
        <v>42</v>
      </c>
      <c r="AB8" s="2" t="s">
        <v>53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50">
        <v>90</v>
      </c>
      <c r="AN8" s="2">
        <f>(SUM(Table1[[#This Row],[5V]:[18V]])*((1-(Table1[[#This Row],[Efficiency]]/100))+1))</f>
        <v>0</v>
      </c>
      <c r="AO8" s="83">
        <f>(AN8/1000)*8+((2-(Table1[[#This Row],[Efficiency]]/100))*AO7)</f>
        <v>1.8392000000000004</v>
      </c>
      <c r="AP8" s="2"/>
    </row>
    <row r="9" spans="1:42" ht="15.75" thickBot="1" x14ac:dyDescent="0.3">
      <c r="B9" s="26" t="s">
        <v>15</v>
      </c>
      <c r="C9" s="62"/>
      <c r="D9" s="11">
        <f>Table5[[#This Row],[in]]*Table5[[#This Row],[Amount]]</f>
        <v>0</v>
      </c>
      <c r="E9" s="62"/>
      <c r="F9" s="11">
        <f>Table5[[#This Row],[in2]]*Table5[[#This Row],[Amount]]</f>
        <v>0</v>
      </c>
      <c r="G9" s="50"/>
      <c r="H9" s="14">
        <f>Table5[[#This Row],[in3]]*Table5[[#This Row],[Amount]]</f>
        <v>0</v>
      </c>
      <c r="I9" s="50">
        <v>38</v>
      </c>
      <c r="J9" s="32">
        <f>Table5[[#This Row],[in4]]*Table5[[#This Row],[Amount]]</f>
        <v>304</v>
      </c>
      <c r="K9" s="50">
        <v>38</v>
      </c>
      <c r="L9" s="32">
        <f>Table5[[#This Row],[in5]]*Table5[[#This Row],[Amount]]</f>
        <v>304</v>
      </c>
      <c r="M9" s="52"/>
      <c r="N9" s="11">
        <f>Table5[[#This Row],[in6]]*Table5[[#This Row],[Amount]]</f>
        <v>0</v>
      </c>
      <c r="O9" s="50"/>
      <c r="P9" s="11">
        <f>Table5[[#This Row],[in7]]*Table5[[#This Row],[Amount]]</f>
        <v>0</v>
      </c>
      <c r="Q9" s="50"/>
      <c r="R9" s="11">
        <f>Table5[[#This Row],[in8]]*Table5[[#This Row],[Amount]]</f>
        <v>0</v>
      </c>
      <c r="S9" s="29"/>
      <c r="T9" s="29">
        <v>8</v>
      </c>
      <c r="U9" s="2"/>
      <c r="AB9" s="2" t="s">
        <v>51</v>
      </c>
      <c r="AC9" s="2"/>
      <c r="AD9" s="2"/>
      <c r="AE9" s="2"/>
      <c r="AF9" s="2"/>
      <c r="AG9" s="2"/>
      <c r="AH9" s="2"/>
      <c r="AI9" s="2"/>
      <c r="AJ9" s="2"/>
      <c r="AK9" s="2"/>
      <c r="AL9" s="82">
        <f>P5</f>
        <v>2000</v>
      </c>
      <c r="AM9" s="50">
        <v>90</v>
      </c>
      <c r="AN9" s="2">
        <f>(SUM(Table1[[#This Row],[5V]:[18V]])*((1-(Table1[[#This Row],[Efficiency]]/100))+1))</f>
        <v>2200</v>
      </c>
      <c r="AO9" s="83">
        <f>AN9*12/1000</f>
        <v>26.4</v>
      </c>
      <c r="AP9" s="2"/>
    </row>
    <row r="10" spans="1:42" ht="15.75" thickBot="1" x14ac:dyDescent="0.3">
      <c r="B10" s="26" t="s">
        <v>7</v>
      </c>
      <c r="C10" s="62">
        <v>10</v>
      </c>
      <c r="D10" s="57">
        <f>Table5[[#This Row],[in]]*Table5[[#This Row],[Amount]]</f>
        <v>10</v>
      </c>
      <c r="E10" s="62">
        <v>10</v>
      </c>
      <c r="F10" s="34">
        <f>Table5[[#This Row],[in2]]*Table5[[#This Row],[Amount]]</f>
        <v>10</v>
      </c>
      <c r="G10" s="50">
        <v>10</v>
      </c>
      <c r="H10" s="57">
        <f>Table5[[#This Row],[in3]]*Table5[[#This Row],[Amount]]</f>
        <v>10</v>
      </c>
      <c r="I10" s="50">
        <v>10</v>
      </c>
      <c r="J10" s="34">
        <f>Table5[[#This Row],[in4]]*Table5[[#This Row],[Amount]]</f>
        <v>10</v>
      </c>
      <c r="K10" s="50">
        <v>10</v>
      </c>
      <c r="L10" s="34">
        <f>Table5[[#This Row],[in5]]*Table5[[#This Row],[Amount]]</f>
        <v>10</v>
      </c>
      <c r="M10" s="52">
        <v>10</v>
      </c>
      <c r="N10" s="34">
        <f>Table5[[#This Row],[in6]]*Table5[[#This Row],[Amount]]</f>
        <v>10</v>
      </c>
      <c r="O10" s="50">
        <v>10</v>
      </c>
      <c r="P10" s="34">
        <f>Table5[[#This Row],[in7]]*Table5[[#This Row],[Amount]]</f>
        <v>10</v>
      </c>
      <c r="Q10" s="50">
        <v>10</v>
      </c>
      <c r="R10" s="34">
        <f>Table5[[#This Row],[in8]]*Table5[[#This Row],[Amount]]</f>
        <v>10</v>
      </c>
      <c r="S10" s="26"/>
      <c r="T10" s="29">
        <v>1</v>
      </c>
      <c r="U10" s="45" t="s">
        <v>43</v>
      </c>
      <c r="AB10" s="2" t="s">
        <v>27</v>
      </c>
      <c r="AC10" s="2"/>
      <c r="AD10" s="2"/>
      <c r="AE10" s="2"/>
      <c r="AF10" s="2"/>
      <c r="AG10" s="2"/>
      <c r="AH10" s="2"/>
      <c r="AI10" s="2"/>
      <c r="AJ10" s="2"/>
      <c r="AK10" s="2"/>
      <c r="AL10" s="82">
        <v>34</v>
      </c>
      <c r="AM10" s="50">
        <v>90</v>
      </c>
      <c r="AN10" s="2">
        <f>(SUM(Table1[[#This Row],[5V]:[18V]])*((1-(Table1[[#This Row],[Efficiency]]/100))+1))</f>
        <v>37.400000000000006</v>
      </c>
      <c r="AO10" s="83">
        <f>(AN10*12/1000)+((2-(Table1[[#This Row],[Efficiency]]/100))*AO14)</f>
        <v>10.084054200000002</v>
      </c>
      <c r="AP10" s="2"/>
    </row>
    <row r="11" spans="1:42" x14ac:dyDescent="0.25">
      <c r="B11" s="26"/>
      <c r="C11" s="62"/>
      <c r="D11" s="11">
        <f>Table5[[#This Row],[in]]*Table5[[#This Row],[Amount]]</f>
        <v>0</v>
      </c>
      <c r="E11" s="62"/>
      <c r="F11" s="11">
        <f>Table5[[#This Row],[in2]]*Table5[[#This Row],[Amount]]</f>
        <v>0</v>
      </c>
      <c r="G11" s="50"/>
      <c r="H11" s="14">
        <f>Table5[[#This Row],[in3]]*Table5[[#This Row],[Amount]]</f>
        <v>0</v>
      </c>
      <c r="I11" s="50"/>
      <c r="J11" s="14">
        <f>Table5[[#This Row],[in4]]*Table5[[#This Row],[Amount]]</f>
        <v>0</v>
      </c>
      <c r="K11" s="50"/>
      <c r="L11" s="14">
        <f>Table5[[#This Row],[in5]]*Table5[[#This Row],[Amount]]</f>
        <v>0</v>
      </c>
      <c r="M11" s="52"/>
      <c r="N11" s="11">
        <f>Table5[[#This Row],[in6]]*Table5[[#This Row],[Amount]]</f>
        <v>0</v>
      </c>
      <c r="O11" s="50"/>
      <c r="P11" s="11">
        <f>Table5[[#This Row],[in7]]*Table5[[#This Row],[Amount]]</f>
        <v>0</v>
      </c>
      <c r="Q11" s="50"/>
      <c r="R11" s="11">
        <f>Table5[[#This Row],[in8]]*Table5[[#This Row],[Amount]]</f>
        <v>0</v>
      </c>
      <c r="S11" s="29"/>
      <c r="T11" s="29"/>
      <c r="U11" s="29"/>
      <c r="AB11" s="2" t="s">
        <v>32</v>
      </c>
      <c r="AC11" s="2"/>
      <c r="AD11" s="2"/>
      <c r="AE11" s="2"/>
      <c r="AF11" s="2"/>
      <c r="AG11" s="2"/>
      <c r="AH11" s="2"/>
      <c r="AI11" s="2"/>
      <c r="AJ11" s="2"/>
      <c r="AK11" s="82">
        <f>J18/2</f>
        <v>541.20000000000005</v>
      </c>
      <c r="AL11" s="2"/>
      <c r="AM11" s="50">
        <v>80</v>
      </c>
      <c r="AN11" s="2">
        <f>(SUM(Table1[[#This Row],[5V]:[18V]])*((1-(Table1[[#This Row],[Efficiency]]/100))+1))</f>
        <v>649.44000000000005</v>
      </c>
      <c r="AO11" s="2">
        <f>Table1[[#This Row],[-15V(buck)]]*15/1000</f>
        <v>8.1180000000000003</v>
      </c>
      <c r="AP11" s="2">
        <f>3*Table1[[#This Row],[-15V(buck)]]/1000</f>
        <v>1.6236000000000002</v>
      </c>
    </row>
    <row r="12" spans="1:42" x14ac:dyDescent="0.25">
      <c r="A12" s="9"/>
      <c r="B12" s="14"/>
      <c r="C12" s="63"/>
      <c r="D12" s="14">
        <f>Table5[[#This Row],[in]]*Table5[[#This Row],[Amount]]</f>
        <v>0</v>
      </c>
      <c r="E12" s="63"/>
      <c r="F12" s="11">
        <f>Table5[[#This Row],[in2]]*Table5[[#This Row],[Amount]]</f>
        <v>0</v>
      </c>
      <c r="G12" s="51"/>
      <c r="H12" s="14">
        <f>Table5[[#This Row],[in3]]*Table5[[#This Row],[Amount]]</f>
        <v>0</v>
      </c>
      <c r="I12" s="51"/>
      <c r="J12" s="14">
        <f>Table5[[#This Row],[in4]]*Table5[[#This Row],[Amount]]</f>
        <v>0</v>
      </c>
      <c r="K12" s="51"/>
      <c r="L12" s="14">
        <f>Table5[[#This Row],[in5]]*Table5[[#This Row],[Amount]]</f>
        <v>0</v>
      </c>
      <c r="M12" s="55"/>
      <c r="N12" s="11">
        <f>Table5[[#This Row],[in6]]*Table5[[#This Row],[Amount]]</f>
        <v>0</v>
      </c>
      <c r="O12" s="51"/>
      <c r="P12" s="11">
        <f>Table5[[#This Row],[in7]]*Table5[[#This Row],[Amount]]</f>
        <v>0</v>
      </c>
      <c r="Q12" s="50"/>
      <c r="R12" s="11">
        <f>Table5[[#This Row],[in8]]*Table5[[#This Row],[Amount]]</f>
        <v>0</v>
      </c>
      <c r="S12" s="26"/>
      <c r="T12" s="26"/>
      <c r="U12" s="26"/>
      <c r="AB12" s="3" t="s">
        <v>33</v>
      </c>
      <c r="AC12" s="2"/>
      <c r="AD12" s="2"/>
      <c r="AE12" s="2"/>
      <c r="AF12" s="2"/>
      <c r="AG12" s="2"/>
      <c r="AH12" s="2"/>
      <c r="AI12" s="2"/>
      <c r="AJ12" s="2"/>
      <c r="AK12" s="82">
        <f>L18/2</f>
        <v>541.20000000000005</v>
      </c>
      <c r="AL12" s="2"/>
      <c r="AM12" s="50">
        <v>80</v>
      </c>
      <c r="AN12" s="2">
        <f>(SUM(Table1[[#This Row],[5V]:[18V]])*((1-(Table1[[#This Row],[Efficiency]]/100))+1))</f>
        <v>649.44000000000005</v>
      </c>
      <c r="AO12" s="2">
        <f>Table1[[#This Row],[-15V(buck)]]*15/1000</f>
        <v>8.1180000000000003</v>
      </c>
      <c r="AP12" s="2">
        <f>3*Table1[[#This Row],[-15V(buck)]]/1000</f>
        <v>1.6236000000000002</v>
      </c>
    </row>
    <row r="13" spans="1:42" x14ac:dyDescent="0.25">
      <c r="B13" s="26"/>
      <c r="C13" s="62"/>
      <c r="D13" s="11">
        <f>Table5[[#This Row],[in]]*Table5[[#This Row],[Amount]]</f>
        <v>0</v>
      </c>
      <c r="E13" s="62"/>
      <c r="F13" s="11">
        <f>Table5[[#This Row],[in2]]*Table5[[#This Row],[Amount]]</f>
        <v>0</v>
      </c>
      <c r="G13" s="50"/>
      <c r="H13" s="14">
        <f>Table5[[#This Row],[in3]]*Table5[[#This Row],[Amount]]</f>
        <v>0</v>
      </c>
      <c r="I13" s="50"/>
      <c r="J13" s="14">
        <f>Table5[[#This Row],[in4]]*Table5[[#This Row],[Amount]]</f>
        <v>0</v>
      </c>
      <c r="K13" s="50"/>
      <c r="L13" s="14">
        <f>Table5[[#This Row],[in5]]*Table5[[#This Row],[Amount]]</f>
        <v>0</v>
      </c>
      <c r="M13" s="52"/>
      <c r="N13" s="11">
        <f>Table5[[#This Row],[in6]]*Table5[[#This Row],[Amount]]</f>
        <v>0</v>
      </c>
      <c r="O13" s="50"/>
      <c r="P13" s="11">
        <f>Table5[[#This Row],[in7]]*Table5[[#This Row],[Amount]]</f>
        <v>0</v>
      </c>
      <c r="Q13" s="50"/>
      <c r="R13" s="11">
        <f>Table5[[#This Row],[in8]]*Table5[[#This Row],[Amount]]</f>
        <v>0</v>
      </c>
      <c r="S13" s="29"/>
      <c r="T13" s="29"/>
      <c r="U13" s="29"/>
      <c r="AB13" s="3" t="s">
        <v>52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50">
        <v>90</v>
      </c>
      <c r="AN13" s="2">
        <f>(SUM(Table1[[#This Row],[5V]:[18V]])*((1-(Table1[[#This Row],[Efficiency]]/100))+1))</f>
        <v>0</v>
      </c>
      <c r="AO13" s="83">
        <f>(AN13*15/1000)+((2-(Table1[[#This Row],[Efficiency]]/100))*AO11)</f>
        <v>8.929800000000002</v>
      </c>
      <c r="AP13" s="2"/>
    </row>
    <row r="14" spans="1:42" x14ac:dyDescent="0.25">
      <c r="B14" s="26"/>
      <c r="C14" s="62"/>
      <c r="D14" s="11">
        <f>Table5[[#This Row],[in]]*Table5[[#This Row],[Amount]]</f>
        <v>0</v>
      </c>
      <c r="E14" s="62"/>
      <c r="F14" s="11">
        <f>Table5[[#This Row],[in2]]*Table5[[#This Row],[Amount]]</f>
        <v>0</v>
      </c>
      <c r="G14" s="50"/>
      <c r="H14" s="53">
        <f>Table5[[#This Row],[in3]]*Table5[[#This Row],[Amount]]</f>
        <v>0</v>
      </c>
      <c r="I14" s="52"/>
      <c r="J14" s="14">
        <f>Table5[[#This Row],[in4]]*Table5[[#This Row],[Amount]]</f>
        <v>0</v>
      </c>
      <c r="K14" s="50"/>
      <c r="L14" s="14">
        <f>Table5[[#This Row],[in5]]*Table5[[#This Row],[Amount]]</f>
        <v>0</v>
      </c>
      <c r="M14" s="52"/>
      <c r="N14" s="11">
        <f>Table5[[#This Row],[in6]]*Table5[[#This Row],[Amount]]</f>
        <v>0</v>
      </c>
      <c r="O14" s="50"/>
      <c r="P14" s="11">
        <f>Table5[[#This Row],[in7]]*Table5[[#This Row],[Amount]]</f>
        <v>0</v>
      </c>
      <c r="Q14" s="50"/>
      <c r="R14" s="11">
        <f>Table5[[#This Row],[in8]]*Table5[[#This Row],[Amount]]</f>
        <v>0</v>
      </c>
      <c r="S14" s="29"/>
      <c r="T14" s="29"/>
      <c r="U14" s="29"/>
      <c r="AB14" s="3" t="s">
        <v>44</v>
      </c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50">
        <v>92.1</v>
      </c>
      <c r="AN14" s="2">
        <f>(SUM(Table1[[#This Row],[5V]:[18V]])*((1-(Table1[[#This Row],[Efficiency]]/100))+1))</f>
        <v>0</v>
      </c>
      <c r="AO14" s="2">
        <f>(AN14*15/1000)+((2-(Table1[[#This Row],[Efficiency]]/100))*AO12)</f>
        <v>8.7593220000000009</v>
      </c>
      <c r="AP14" s="2"/>
    </row>
    <row r="15" spans="1:42" ht="15.75" thickBot="1" x14ac:dyDescent="0.3">
      <c r="B15" s="66" t="s">
        <v>20</v>
      </c>
      <c r="C15" s="62"/>
      <c r="D15" s="47"/>
      <c r="E15" s="62"/>
      <c r="F15" s="47"/>
      <c r="G15" s="50"/>
      <c r="H15" s="47"/>
      <c r="I15" s="50"/>
      <c r="J15" s="47"/>
      <c r="K15" s="56"/>
      <c r="L15" s="47"/>
      <c r="M15" s="52"/>
      <c r="N15" s="47"/>
      <c r="O15" s="50"/>
      <c r="P15" s="47"/>
      <c r="Q15" s="50"/>
      <c r="R15" s="47"/>
      <c r="S15" s="48"/>
      <c r="T15" s="48"/>
      <c r="U15" s="48"/>
      <c r="AB15" s="85" t="s">
        <v>28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50">
        <v>90</v>
      </c>
      <c r="AN15" s="84">
        <f>(SUM(Table1[[#This Row],[5V]:[18V]])*((1-(Table1[[#This Row],[Efficiency]]/100))+1))</f>
        <v>0</v>
      </c>
      <c r="AO15" s="84">
        <f>((2-(Table1[[#This Row],[Efficiency]]/100))*SUM(AO13,AO10,AO9,AO8,AO6))</f>
        <v>60.589929620000007</v>
      </c>
      <c r="AP15" s="2"/>
    </row>
    <row r="16" spans="1:42" x14ac:dyDescent="0.25">
      <c r="B16" s="25" t="s">
        <v>12</v>
      </c>
      <c r="C16" s="28"/>
      <c r="D16" s="2">
        <f>SUM(D3:D15)</f>
        <v>190</v>
      </c>
      <c r="E16" s="23"/>
      <c r="F16" s="15">
        <f>SUM(F3:F15)</f>
        <v>1110</v>
      </c>
      <c r="G16" s="23"/>
      <c r="H16" s="2">
        <f>SUM(H3:H15)</f>
        <v>184</v>
      </c>
      <c r="I16" s="23"/>
      <c r="J16" s="15">
        <f>SUM(J3:J15)</f>
        <v>984</v>
      </c>
      <c r="K16" s="23"/>
      <c r="L16" s="29">
        <f>SUM(L3:L15)</f>
        <v>984</v>
      </c>
      <c r="M16" s="67"/>
      <c r="N16" s="10">
        <f>SUM(N3:N15)</f>
        <v>10</v>
      </c>
      <c r="O16" s="67"/>
      <c r="P16" s="10">
        <f>SUM(P3:P15)</f>
        <v>2034</v>
      </c>
      <c r="Q16" s="70"/>
      <c r="R16" s="10">
        <f>SUM(R3:R14)</f>
        <v>10</v>
      </c>
      <c r="S16" s="20"/>
      <c r="T16" s="20"/>
      <c r="U16" s="11"/>
      <c r="AB16" s="2"/>
    </row>
    <row r="17" spans="2:28" x14ac:dyDescent="0.25">
      <c r="B17" s="25" t="s">
        <v>21</v>
      </c>
      <c r="C17" s="21"/>
      <c r="D17" s="2">
        <v>10</v>
      </c>
      <c r="E17" s="23"/>
      <c r="F17" s="2">
        <v>10</v>
      </c>
      <c r="G17" s="23"/>
      <c r="H17" s="2">
        <v>10</v>
      </c>
      <c r="I17" s="23"/>
      <c r="J17" s="2">
        <v>10</v>
      </c>
      <c r="K17" s="23"/>
      <c r="L17" s="2">
        <v>10</v>
      </c>
      <c r="M17" s="68"/>
      <c r="N17" s="2">
        <v>10</v>
      </c>
      <c r="O17" s="68"/>
      <c r="P17" s="2">
        <v>10</v>
      </c>
      <c r="Q17" s="71"/>
      <c r="R17" s="2">
        <v>10</v>
      </c>
      <c r="S17" s="29"/>
      <c r="T17" s="29"/>
      <c r="U17" s="11"/>
      <c r="AB17" s="2"/>
    </row>
    <row r="18" spans="2:28" ht="15.75" thickBot="1" x14ac:dyDescent="0.3">
      <c r="B18" s="27" t="s">
        <v>13</v>
      </c>
      <c r="C18" s="22"/>
      <c r="D18" s="12">
        <f>D16*(D17/100+(1))</f>
        <v>209.00000000000003</v>
      </c>
      <c r="E18" s="24"/>
      <c r="F18" s="12">
        <f>F16*(F17/100+(1))</f>
        <v>1221</v>
      </c>
      <c r="G18" s="24"/>
      <c r="H18" s="18">
        <f>H16*(H17/100+(1))</f>
        <v>202.4</v>
      </c>
      <c r="I18" s="24"/>
      <c r="J18" s="18">
        <f>J16*(J17/100+(1))</f>
        <v>1082.4000000000001</v>
      </c>
      <c r="K18" s="24"/>
      <c r="L18" s="18">
        <f>L16*(L17/100+(1))</f>
        <v>1082.4000000000001</v>
      </c>
      <c r="M18" s="69"/>
      <c r="N18" s="13">
        <f>N16*(N17/100+(1))</f>
        <v>11</v>
      </c>
      <c r="O18" s="69"/>
      <c r="P18" s="13">
        <f>P16*(P17/100+(1))</f>
        <v>2237.4</v>
      </c>
      <c r="Q18" s="72"/>
      <c r="R18" s="13">
        <f>R16*(R17/100+(1))</f>
        <v>11</v>
      </c>
      <c r="S18" s="42"/>
      <c r="T18" s="42"/>
      <c r="U18" s="13"/>
      <c r="AB18" s="2"/>
    </row>
    <row r="19" spans="2:28" x14ac:dyDescent="0.25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86"/>
      <c r="O19" s="86"/>
      <c r="P19" s="86"/>
      <c r="Q19" s="86"/>
      <c r="R19" s="86"/>
      <c r="S19" s="86"/>
      <c r="T19" s="86"/>
      <c r="U19" s="86"/>
      <c r="AB19" s="2"/>
    </row>
    <row r="20" spans="2:28" x14ac:dyDescent="0.25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80"/>
      <c r="O20" s="80"/>
      <c r="P20" s="80"/>
      <c r="Q20" s="80"/>
      <c r="R20" s="80"/>
      <c r="S20" s="80"/>
      <c r="T20" s="80"/>
      <c r="U20" s="80"/>
    </row>
    <row r="21" spans="2:28" x14ac:dyDescent="0.25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80"/>
      <c r="O21" s="80"/>
      <c r="P21" s="80"/>
      <c r="Q21" s="80"/>
      <c r="R21" s="80"/>
      <c r="S21" s="80"/>
      <c r="T21" s="80"/>
      <c r="U21" s="80"/>
    </row>
    <row r="22" spans="2:28" x14ac:dyDescent="0.25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80"/>
      <c r="O22" s="80"/>
      <c r="P22" s="80"/>
      <c r="Q22" s="80"/>
      <c r="R22" s="80"/>
      <c r="S22" s="80"/>
      <c r="T22" s="80"/>
      <c r="U22" s="80"/>
    </row>
    <row r="23" spans="2:28" x14ac:dyDescent="0.25">
      <c r="B23" s="4" t="s">
        <v>8</v>
      </c>
      <c r="C23" s="79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</row>
    <row r="24" spans="2:28" x14ac:dyDescent="0.25">
      <c r="B24" s="5" t="s">
        <v>9</v>
      </c>
      <c r="C24" s="81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</row>
    <row r="25" spans="2:28" x14ac:dyDescent="0.25">
      <c r="B25" s="6" t="s">
        <v>10</v>
      </c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</row>
    <row r="26" spans="2:28" x14ac:dyDescent="0.25">
      <c r="B26" s="7" t="s">
        <v>11</v>
      </c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</row>
    <row r="27" spans="2:28" x14ac:dyDescent="0.25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80"/>
      <c r="O27" s="80"/>
      <c r="P27" s="80"/>
      <c r="Q27" s="80"/>
      <c r="R27" s="80"/>
      <c r="S27" s="80"/>
      <c r="T27" s="80"/>
      <c r="U27" s="80"/>
    </row>
    <row r="28" spans="2:28" x14ac:dyDescent="0.25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80"/>
      <c r="O28" s="80"/>
      <c r="P28" s="80"/>
      <c r="Q28" s="80"/>
      <c r="R28" s="80"/>
      <c r="S28" s="80"/>
      <c r="T28" s="80"/>
      <c r="U28" s="80"/>
    </row>
    <row r="29" spans="2:28" x14ac:dyDescent="0.25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80"/>
      <c r="O29" s="80"/>
      <c r="P29" s="80"/>
      <c r="Q29" s="80"/>
      <c r="R29" s="80"/>
      <c r="S29" s="80"/>
      <c r="T29" s="80"/>
      <c r="U29" s="80"/>
    </row>
    <row r="30" spans="2:28" x14ac:dyDescent="0.25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80"/>
      <c r="O30" s="80"/>
      <c r="P30" s="80"/>
      <c r="Q30" s="80"/>
      <c r="R30" s="80"/>
      <c r="S30" s="80"/>
      <c r="T30" s="80"/>
      <c r="U30" s="80"/>
    </row>
    <row r="31" spans="2:28" x14ac:dyDescent="0.25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80"/>
      <c r="O31" s="80"/>
      <c r="P31" s="80"/>
      <c r="Q31" s="80"/>
      <c r="R31" s="80"/>
      <c r="S31" s="80"/>
      <c r="T31" s="80"/>
      <c r="U31" s="80"/>
    </row>
    <row r="32" spans="2:28" x14ac:dyDescent="0.25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80"/>
      <c r="O32" s="80"/>
      <c r="P32" s="80"/>
      <c r="Q32" s="80"/>
      <c r="R32" s="80"/>
      <c r="S32" s="80"/>
      <c r="T32" s="80"/>
      <c r="U32" s="80"/>
    </row>
    <row r="33" spans="2:21" x14ac:dyDescent="0.25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80"/>
      <c r="O33" s="80"/>
      <c r="P33" s="80"/>
      <c r="Q33" s="80"/>
      <c r="R33" s="80"/>
      <c r="S33" s="80"/>
      <c r="T33" s="80"/>
      <c r="U33" s="80"/>
    </row>
    <row r="34" spans="2:21" x14ac:dyDescent="0.25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80"/>
      <c r="O34" s="80"/>
      <c r="P34" s="80"/>
      <c r="Q34" s="80"/>
      <c r="R34" s="80"/>
      <c r="S34" s="80"/>
      <c r="T34" s="80"/>
      <c r="U34" s="80"/>
    </row>
    <row r="35" spans="2:21" x14ac:dyDescent="0.25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80"/>
      <c r="O35" s="80"/>
      <c r="P35" s="80"/>
      <c r="Q35" s="80"/>
      <c r="R35" s="80"/>
      <c r="S35" s="80"/>
      <c r="T35" s="80"/>
      <c r="U35" s="80"/>
    </row>
    <row r="36" spans="2:21" x14ac:dyDescent="0.25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</row>
    <row r="37" spans="2:21" x14ac:dyDescent="0.25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</row>
    <row r="38" spans="2:21" x14ac:dyDescent="0.25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</row>
    <row r="39" spans="2:21" x14ac:dyDescent="0.25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</row>
    <row r="40" spans="2:21" x14ac:dyDescent="0.25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</row>
    <row r="41" spans="2:21" x14ac:dyDescent="0.25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</row>
    <row r="42" spans="2:21" x14ac:dyDescent="0.25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</row>
    <row r="43" spans="2:21" x14ac:dyDescent="0.25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</row>
    <row r="44" spans="2:21" x14ac:dyDescent="0.25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</row>
    <row r="45" spans="2:21" x14ac:dyDescent="0.25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</row>
    <row r="46" spans="2:21" x14ac:dyDescent="0.25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</row>
    <row r="47" spans="2:21" x14ac:dyDescent="0.25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</row>
    <row r="48" spans="2:21" x14ac:dyDescent="0.25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</row>
    <row r="49" spans="2:21" x14ac:dyDescent="0.25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</row>
    <row r="50" spans="2:21" x14ac:dyDescent="0.25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</row>
    <row r="51" spans="2:21" x14ac:dyDescent="0.25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</row>
    <row r="52" spans="2:21" x14ac:dyDescent="0.25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</row>
    <row r="53" spans="2:21" x14ac:dyDescent="0.25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</row>
    <row r="54" spans="2:21" x14ac:dyDescent="0.25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</row>
    <row r="55" spans="2:21" x14ac:dyDescent="0.25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</row>
    <row r="56" spans="2:21" x14ac:dyDescent="0.25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</row>
    <row r="57" spans="2:21" x14ac:dyDescent="0.2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</row>
    <row r="58" spans="2:21" x14ac:dyDescent="0.25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</row>
    <row r="59" spans="2:21" x14ac:dyDescent="0.25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</row>
    <row r="60" spans="2:21" x14ac:dyDescent="0.25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</row>
    <row r="61" spans="2:21" x14ac:dyDescent="0.25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</row>
    <row r="62" spans="2:21" x14ac:dyDescent="0.25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</row>
    <row r="63" spans="2:21" x14ac:dyDescent="0.25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</row>
    <row r="64" spans="2:21" x14ac:dyDescent="0.25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</row>
    <row r="65" spans="2:21" x14ac:dyDescent="0.25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</row>
    <row r="66" spans="2:21" x14ac:dyDescent="0.25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</row>
    <row r="67" spans="2:21" x14ac:dyDescent="0.25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</row>
    <row r="68" spans="2:21" x14ac:dyDescent="0.25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</row>
    <row r="69" spans="2:21" x14ac:dyDescent="0.25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</row>
    <row r="70" spans="2:21" x14ac:dyDescent="0.25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</row>
    <row r="71" spans="2:21" x14ac:dyDescent="0.25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</row>
    <row r="72" spans="2:21" x14ac:dyDescent="0.25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</row>
    <row r="73" spans="2:21" x14ac:dyDescent="0.25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</row>
    <row r="74" spans="2:21" x14ac:dyDescent="0.25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</row>
    <row r="75" spans="2:21" x14ac:dyDescent="0.25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</row>
    <row r="76" spans="2:21" x14ac:dyDescent="0.25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</row>
    <row r="77" spans="2:21" x14ac:dyDescent="0.25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</row>
    <row r="78" spans="2:21" x14ac:dyDescent="0.25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</row>
    <row r="79" spans="2:21" x14ac:dyDescent="0.25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</row>
    <row r="80" spans="2:21" x14ac:dyDescent="0.25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</row>
    <row r="81" spans="2:21" x14ac:dyDescent="0.25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</row>
    <row r="82" spans="2:21" x14ac:dyDescent="0.25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</row>
    <row r="83" spans="2:21" x14ac:dyDescent="0.25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</row>
    <row r="84" spans="2:21" x14ac:dyDescent="0.25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</row>
    <row r="85" spans="2:21" x14ac:dyDescent="0.25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</row>
    <row r="86" spans="2:21" x14ac:dyDescent="0.25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</row>
    <row r="87" spans="2:21" x14ac:dyDescent="0.25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</row>
    <row r="88" spans="2:21" x14ac:dyDescent="0.25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</row>
    <row r="89" spans="2:21" x14ac:dyDescent="0.25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</row>
    <row r="90" spans="2:21" x14ac:dyDescent="0.25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</row>
    <row r="91" spans="2:21" x14ac:dyDescent="0.25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</row>
    <row r="92" spans="2:21" x14ac:dyDescent="0.25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</row>
    <row r="93" spans="2:21" x14ac:dyDescent="0.25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</row>
    <row r="94" spans="2:21" x14ac:dyDescent="0.25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</row>
    <row r="95" spans="2:21" x14ac:dyDescent="0.25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</row>
    <row r="96" spans="2:21" x14ac:dyDescent="0.25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</row>
    <row r="97" spans="2:21" x14ac:dyDescent="0.25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</row>
    <row r="98" spans="2:21" x14ac:dyDescent="0.25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</row>
    <row r="99" spans="2:21" x14ac:dyDescent="0.25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</row>
    <row r="100" spans="2:21" x14ac:dyDescent="0.25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</row>
    <row r="101" spans="2:21" x14ac:dyDescent="0.25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</row>
    <row r="102" spans="2:21" x14ac:dyDescent="0.25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</row>
    <row r="103" spans="2:21" x14ac:dyDescent="0.25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</row>
    <row r="104" spans="2:21" x14ac:dyDescent="0.25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</row>
    <row r="105" spans="2:21" x14ac:dyDescent="0.25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</row>
    <row r="106" spans="2:21" x14ac:dyDescent="0.25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</row>
    <row r="107" spans="2:21" x14ac:dyDescent="0.25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</row>
    <row r="108" spans="2:21" x14ac:dyDescent="0.25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</row>
    <row r="109" spans="2:21" x14ac:dyDescent="0.25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</row>
    <row r="110" spans="2:21" x14ac:dyDescent="0.25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</row>
    <row r="111" spans="2:21" x14ac:dyDescent="0.25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</row>
    <row r="112" spans="2:21" x14ac:dyDescent="0.25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</row>
    <row r="113" spans="2:21" x14ac:dyDescent="0.25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</row>
    <row r="114" spans="2:21" x14ac:dyDescent="0.25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</row>
    <row r="115" spans="2:21" x14ac:dyDescent="0.25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</row>
    <row r="116" spans="2:21" x14ac:dyDescent="0.25"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</row>
    <row r="117" spans="2:21" x14ac:dyDescent="0.25"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</row>
    <row r="118" spans="2:21" x14ac:dyDescent="0.25"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</row>
    <row r="119" spans="2:21" x14ac:dyDescent="0.25"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</row>
    <row r="120" spans="2:21" x14ac:dyDescent="0.25"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</row>
    <row r="121" spans="2:21" x14ac:dyDescent="0.25"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</row>
    <row r="122" spans="2:21" x14ac:dyDescent="0.25"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</row>
    <row r="123" spans="2:21" x14ac:dyDescent="0.25"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</row>
    <row r="124" spans="2:21" x14ac:dyDescent="0.25"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</row>
    <row r="125" spans="2:21" x14ac:dyDescent="0.25"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</row>
    <row r="126" spans="2:21" x14ac:dyDescent="0.25"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</row>
    <row r="127" spans="2:21" x14ac:dyDescent="0.25"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</row>
    <row r="128" spans="2:21" x14ac:dyDescent="0.25"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</row>
    <row r="129" spans="2:21" x14ac:dyDescent="0.25"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</row>
    <row r="130" spans="2:21" x14ac:dyDescent="0.25"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</row>
    <row r="131" spans="2:21" x14ac:dyDescent="0.25"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</row>
    <row r="132" spans="2:21" x14ac:dyDescent="0.25"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</row>
    <row r="133" spans="2:21" x14ac:dyDescent="0.25"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</row>
    <row r="134" spans="2:21" x14ac:dyDescent="0.25"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</row>
    <row r="135" spans="2:21" x14ac:dyDescent="0.25"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</row>
    <row r="136" spans="2:21" x14ac:dyDescent="0.25"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</row>
    <row r="137" spans="2:21" x14ac:dyDescent="0.25"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</row>
    <row r="138" spans="2:21" x14ac:dyDescent="0.25"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</row>
    <row r="139" spans="2:21" x14ac:dyDescent="0.25"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</row>
    <row r="140" spans="2:21" x14ac:dyDescent="0.25"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</row>
    <row r="141" spans="2:21" x14ac:dyDescent="0.25"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</row>
    <row r="142" spans="2:21" x14ac:dyDescent="0.25"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</row>
    <row r="143" spans="2:21" x14ac:dyDescent="0.25"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</row>
    <row r="144" spans="2:21" x14ac:dyDescent="0.25"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</row>
    <row r="145" spans="2:21" x14ac:dyDescent="0.25"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</row>
    <row r="146" spans="2:21" x14ac:dyDescent="0.25"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</row>
    <row r="147" spans="2:21" x14ac:dyDescent="0.25"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</row>
    <row r="148" spans="2:21" x14ac:dyDescent="0.25"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</row>
    <row r="149" spans="2:21" x14ac:dyDescent="0.25"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</row>
    <row r="150" spans="2:21" x14ac:dyDescent="0.25"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</row>
    <row r="151" spans="2:21" x14ac:dyDescent="0.25"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</row>
    <row r="152" spans="2:21" x14ac:dyDescent="0.25"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</row>
    <row r="153" spans="2:21" x14ac:dyDescent="0.25"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</row>
    <row r="154" spans="2:21" x14ac:dyDescent="0.25"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</row>
    <row r="155" spans="2:21" x14ac:dyDescent="0.25"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</row>
    <row r="156" spans="2:21" x14ac:dyDescent="0.25"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</row>
    <row r="157" spans="2:21" x14ac:dyDescent="0.25"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</row>
    <row r="158" spans="2:21" x14ac:dyDescent="0.25"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</row>
    <row r="159" spans="2:21" x14ac:dyDescent="0.25"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</row>
    <row r="160" spans="2:21" x14ac:dyDescent="0.25"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</row>
    <row r="161" spans="2:21" x14ac:dyDescent="0.25"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</row>
    <row r="162" spans="2:21" x14ac:dyDescent="0.25"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</row>
    <row r="163" spans="2:21" x14ac:dyDescent="0.25"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</row>
    <row r="164" spans="2:21" x14ac:dyDescent="0.25"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</row>
    <row r="165" spans="2:21" x14ac:dyDescent="0.25"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</row>
    <row r="166" spans="2:21" x14ac:dyDescent="0.25"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</row>
    <row r="167" spans="2:21" x14ac:dyDescent="0.25"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</row>
    <row r="168" spans="2:21" x14ac:dyDescent="0.25"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</row>
    <row r="169" spans="2:21" x14ac:dyDescent="0.25"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</row>
    <row r="170" spans="2:21" x14ac:dyDescent="0.25"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</row>
    <row r="171" spans="2:21" x14ac:dyDescent="0.25"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</row>
    <row r="172" spans="2:21" x14ac:dyDescent="0.25"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</row>
    <row r="173" spans="2:21" x14ac:dyDescent="0.25"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</row>
    <row r="174" spans="2:21" x14ac:dyDescent="0.25"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</row>
    <row r="175" spans="2:21" x14ac:dyDescent="0.25"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</row>
    <row r="176" spans="2:21" x14ac:dyDescent="0.25"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</row>
    <row r="177" spans="2:21" x14ac:dyDescent="0.25"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</row>
    <row r="178" spans="2:21" x14ac:dyDescent="0.25"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</row>
    <row r="179" spans="2:21" x14ac:dyDescent="0.25"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</row>
    <row r="180" spans="2:21" x14ac:dyDescent="0.25"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</row>
    <row r="181" spans="2:21" x14ac:dyDescent="0.25"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</row>
    <row r="182" spans="2:21" x14ac:dyDescent="0.25"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</row>
    <row r="183" spans="2:21" x14ac:dyDescent="0.25"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</row>
    <row r="184" spans="2:21" x14ac:dyDescent="0.25"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</row>
    <row r="185" spans="2:21" x14ac:dyDescent="0.25"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</row>
    <row r="186" spans="2:21" x14ac:dyDescent="0.25"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</row>
    <row r="187" spans="2:21" x14ac:dyDescent="0.25"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</row>
    <row r="188" spans="2:21" x14ac:dyDescent="0.25"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</row>
    <row r="189" spans="2:21" x14ac:dyDescent="0.25"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</row>
    <row r="190" spans="2:21" x14ac:dyDescent="0.25"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</row>
    <row r="191" spans="2:21" x14ac:dyDescent="0.25"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</row>
    <row r="192" spans="2:21" x14ac:dyDescent="0.25"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</row>
    <row r="193" spans="2:21" x14ac:dyDescent="0.25"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</row>
    <row r="194" spans="2:21" x14ac:dyDescent="0.25"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</row>
    <row r="195" spans="2:21" x14ac:dyDescent="0.25"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</row>
    <row r="196" spans="2:21" x14ac:dyDescent="0.25"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</row>
    <row r="197" spans="2:21" x14ac:dyDescent="0.25"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</row>
    <row r="198" spans="2:21" x14ac:dyDescent="0.25"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</row>
    <row r="199" spans="2:21" x14ac:dyDescent="0.25"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</row>
    <row r="200" spans="2:21" x14ac:dyDescent="0.25"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</row>
    <row r="201" spans="2:21" x14ac:dyDescent="0.25"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</row>
    <row r="202" spans="2:21" x14ac:dyDescent="0.25"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</row>
    <row r="203" spans="2:21" x14ac:dyDescent="0.25"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</row>
    <row r="204" spans="2:21" x14ac:dyDescent="0.25"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</row>
    <row r="205" spans="2:21" x14ac:dyDescent="0.25"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</row>
    <row r="206" spans="2:21" x14ac:dyDescent="0.25"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</row>
    <row r="207" spans="2:21" x14ac:dyDescent="0.25"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</row>
    <row r="208" spans="2:21" x14ac:dyDescent="0.25"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</row>
    <row r="209" spans="2:21" x14ac:dyDescent="0.25"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</row>
    <row r="210" spans="2:21" x14ac:dyDescent="0.25"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</row>
    <row r="211" spans="2:21" x14ac:dyDescent="0.25"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</row>
    <row r="212" spans="2:21" x14ac:dyDescent="0.25"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</row>
    <row r="213" spans="2:21" x14ac:dyDescent="0.25"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</row>
    <row r="214" spans="2:21" x14ac:dyDescent="0.25"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</row>
    <row r="215" spans="2:21" x14ac:dyDescent="0.25"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</row>
    <row r="216" spans="2:21" x14ac:dyDescent="0.25"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</row>
    <row r="217" spans="2:21" x14ac:dyDescent="0.25"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</row>
    <row r="218" spans="2:21" x14ac:dyDescent="0.25"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</row>
    <row r="219" spans="2:21" x14ac:dyDescent="0.25"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</row>
    <row r="220" spans="2:21" x14ac:dyDescent="0.25"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</row>
    <row r="221" spans="2:21" x14ac:dyDescent="0.25"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</row>
    <row r="222" spans="2:21" x14ac:dyDescent="0.25"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</row>
    <row r="223" spans="2:21" x14ac:dyDescent="0.25"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</row>
    <row r="224" spans="2:21" x14ac:dyDescent="0.25"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</row>
    <row r="225" spans="2:21" x14ac:dyDescent="0.25"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</row>
    <row r="226" spans="2:21" x14ac:dyDescent="0.25"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</row>
    <row r="227" spans="2:21" x14ac:dyDescent="0.25"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</row>
    <row r="228" spans="2:21" x14ac:dyDescent="0.25"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</row>
    <row r="229" spans="2:21" x14ac:dyDescent="0.25"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</row>
    <row r="230" spans="2:21" x14ac:dyDescent="0.25"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</row>
    <row r="231" spans="2:21" x14ac:dyDescent="0.25"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</row>
    <row r="232" spans="2:21" x14ac:dyDescent="0.25"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</row>
    <row r="233" spans="2:21" x14ac:dyDescent="0.25"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</row>
    <row r="234" spans="2:21" x14ac:dyDescent="0.25"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</row>
    <row r="235" spans="2:21" x14ac:dyDescent="0.25"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</row>
    <row r="236" spans="2:21" x14ac:dyDescent="0.25"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</row>
    <row r="237" spans="2:21" x14ac:dyDescent="0.25"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</row>
    <row r="238" spans="2:21" x14ac:dyDescent="0.25"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</row>
    <row r="239" spans="2:21" x14ac:dyDescent="0.25"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</row>
    <row r="240" spans="2:21" x14ac:dyDescent="0.25"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</row>
    <row r="241" spans="2:21" x14ac:dyDescent="0.25"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</row>
    <row r="242" spans="2:21" x14ac:dyDescent="0.25"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</row>
    <row r="243" spans="2:21" x14ac:dyDescent="0.25"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</row>
    <row r="244" spans="2:21" x14ac:dyDescent="0.25"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</row>
    <row r="245" spans="2:21" x14ac:dyDescent="0.25"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</row>
    <row r="246" spans="2:21" x14ac:dyDescent="0.25"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</row>
    <row r="247" spans="2:21" x14ac:dyDescent="0.25"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</row>
    <row r="248" spans="2:21" x14ac:dyDescent="0.25"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</row>
    <row r="249" spans="2:21" x14ac:dyDescent="0.25"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</row>
    <row r="250" spans="2:21" x14ac:dyDescent="0.25"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</row>
    <row r="251" spans="2:21" x14ac:dyDescent="0.25"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</row>
    <row r="252" spans="2:21" x14ac:dyDescent="0.25"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</row>
    <row r="253" spans="2:21" x14ac:dyDescent="0.25"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</row>
    <row r="254" spans="2:21" x14ac:dyDescent="0.25"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</row>
    <row r="255" spans="2:21" x14ac:dyDescent="0.25"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</row>
    <row r="256" spans="2:21" x14ac:dyDescent="0.25"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</row>
    <row r="257" spans="2:21" x14ac:dyDescent="0.25"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</row>
    <row r="258" spans="2:21" x14ac:dyDescent="0.25"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</row>
    <row r="259" spans="2:21" x14ac:dyDescent="0.25"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</row>
    <row r="260" spans="2:21" x14ac:dyDescent="0.25"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</row>
    <row r="261" spans="2:21" x14ac:dyDescent="0.25"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</row>
    <row r="262" spans="2:21" x14ac:dyDescent="0.25"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</row>
    <row r="263" spans="2:21" x14ac:dyDescent="0.25"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</row>
    <row r="264" spans="2:21" x14ac:dyDescent="0.25"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</row>
    <row r="265" spans="2:21" x14ac:dyDescent="0.25"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</row>
    <row r="266" spans="2:21" x14ac:dyDescent="0.25"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</row>
    <row r="267" spans="2:21" x14ac:dyDescent="0.25"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</row>
    <row r="268" spans="2:21" x14ac:dyDescent="0.25"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</row>
    <row r="269" spans="2:21" x14ac:dyDescent="0.25"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</row>
    <row r="270" spans="2:21" x14ac:dyDescent="0.25"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</row>
    <row r="271" spans="2:21" x14ac:dyDescent="0.25"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</row>
    <row r="272" spans="2:21" x14ac:dyDescent="0.25"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</row>
    <row r="273" spans="2:21" x14ac:dyDescent="0.25"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</row>
    <row r="274" spans="2:21" x14ac:dyDescent="0.25"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</row>
    <row r="275" spans="2:21" x14ac:dyDescent="0.25"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</row>
    <row r="276" spans="2:21" x14ac:dyDescent="0.25"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</row>
    <row r="277" spans="2:21" x14ac:dyDescent="0.25"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</row>
    <row r="278" spans="2:21" x14ac:dyDescent="0.25"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</row>
    <row r="279" spans="2:21" x14ac:dyDescent="0.25"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</row>
    <row r="280" spans="2:21" x14ac:dyDescent="0.25"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</row>
    <row r="281" spans="2:21" x14ac:dyDescent="0.25"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</row>
    <row r="282" spans="2:21" x14ac:dyDescent="0.25"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</row>
    <row r="283" spans="2:21" x14ac:dyDescent="0.25"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</row>
    <row r="284" spans="2:21" x14ac:dyDescent="0.25"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</row>
    <row r="285" spans="2:21" x14ac:dyDescent="0.25"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</row>
    <row r="286" spans="2:21" x14ac:dyDescent="0.25"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</row>
    <row r="287" spans="2:21" x14ac:dyDescent="0.25"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</row>
    <row r="288" spans="2:21" x14ac:dyDescent="0.25"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</row>
    <row r="289" spans="2:21" x14ac:dyDescent="0.25"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</row>
    <row r="290" spans="2:21" x14ac:dyDescent="0.25"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</row>
    <row r="291" spans="2:21" x14ac:dyDescent="0.25"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</row>
    <row r="292" spans="2:21" x14ac:dyDescent="0.25"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</row>
    <row r="293" spans="2:21" x14ac:dyDescent="0.25"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</row>
    <row r="294" spans="2:21" x14ac:dyDescent="0.25"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</row>
    <row r="295" spans="2:21" x14ac:dyDescent="0.25"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</row>
    <row r="296" spans="2:21" x14ac:dyDescent="0.25"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</row>
    <row r="297" spans="2:21" x14ac:dyDescent="0.25"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</row>
    <row r="298" spans="2:21" x14ac:dyDescent="0.25"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</row>
    <row r="299" spans="2:21" x14ac:dyDescent="0.25"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</row>
    <row r="300" spans="2:21" x14ac:dyDescent="0.25"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</row>
    <row r="301" spans="2:21" x14ac:dyDescent="0.25"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</row>
    <row r="302" spans="2:21" x14ac:dyDescent="0.25"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</row>
    <row r="303" spans="2:21" x14ac:dyDescent="0.25"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</row>
    <row r="304" spans="2:21" x14ac:dyDescent="0.25"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</row>
    <row r="305" spans="2:21" x14ac:dyDescent="0.25"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</row>
    <row r="306" spans="2:21" x14ac:dyDescent="0.25"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</row>
    <row r="307" spans="2:21" x14ac:dyDescent="0.25"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</row>
    <row r="308" spans="2:21" x14ac:dyDescent="0.25"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</row>
    <row r="309" spans="2:21" x14ac:dyDescent="0.25"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</row>
    <row r="310" spans="2:21" x14ac:dyDescent="0.25"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</row>
    <row r="311" spans="2:21" x14ac:dyDescent="0.25"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</row>
    <row r="312" spans="2:21" x14ac:dyDescent="0.25"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</row>
    <row r="313" spans="2:21" x14ac:dyDescent="0.25"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</row>
    <row r="314" spans="2:21" x14ac:dyDescent="0.25"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</row>
    <row r="315" spans="2:21" x14ac:dyDescent="0.25"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</row>
    <row r="316" spans="2:21" x14ac:dyDescent="0.25"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</row>
    <row r="317" spans="2:21" x14ac:dyDescent="0.25"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</row>
    <row r="318" spans="2:21" x14ac:dyDescent="0.25"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</row>
    <row r="319" spans="2:21" x14ac:dyDescent="0.25"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</row>
    <row r="320" spans="2:21" x14ac:dyDescent="0.25"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</row>
    <row r="321" spans="2:21" x14ac:dyDescent="0.25"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</row>
    <row r="322" spans="2:21" x14ac:dyDescent="0.25"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</row>
    <row r="323" spans="2:21" x14ac:dyDescent="0.25"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</row>
    <row r="324" spans="2:21" x14ac:dyDescent="0.25"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</row>
    <row r="325" spans="2:21" x14ac:dyDescent="0.25"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</row>
    <row r="326" spans="2:21" x14ac:dyDescent="0.25"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</row>
    <row r="327" spans="2:21" x14ac:dyDescent="0.25"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</row>
    <row r="328" spans="2:21" x14ac:dyDescent="0.25"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</row>
    <row r="329" spans="2:21" x14ac:dyDescent="0.25"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</row>
    <row r="330" spans="2:21" x14ac:dyDescent="0.25"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</row>
    <row r="331" spans="2:21" x14ac:dyDescent="0.25"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</row>
    <row r="332" spans="2:21" x14ac:dyDescent="0.25"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</row>
    <row r="333" spans="2:21" x14ac:dyDescent="0.25"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</row>
    <row r="334" spans="2:21" x14ac:dyDescent="0.25"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</row>
    <row r="335" spans="2:21" x14ac:dyDescent="0.25"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</row>
    <row r="336" spans="2:21" x14ac:dyDescent="0.25"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</row>
    <row r="337" spans="2:21" x14ac:dyDescent="0.25"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</row>
    <row r="338" spans="2:21" x14ac:dyDescent="0.25"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</row>
    <row r="339" spans="2:21" x14ac:dyDescent="0.25"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</row>
    <row r="340" spans="2:21" x14ac:dyDescent="0.25"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</row>
    <row r="341" spans="2:21" x14ac:dyDescent="0.25"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</row>
    <row r="342" spans="2:21" x14ac:dyDescent="0.25"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</row>
    <row r="343" spans="2:21" x14ac:dyDescent="0.25"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</row>
    <row r="344" spans="2:21" x14ac:dyDescent="0.25"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</row>
    <row r="345" spans="2:21" x14ac:dyDescent="0.25"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</row>
    <row r="346" spans="2:21" x14ac:dyDescent="0.25"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</row>
    <row r="347" spans="2:21" x14ac:dyDescent="0.25"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</row>
    <row r="348" spans="2:21" x14ac:dyDescent="0.25"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</row>
    <row r="349" spans="2:21" x14ac:dyDescent="0.25"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</row>
    <row r="350" spans="2:21" x14ac:dyDescent="0.25"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</row>
    <row r="351" spans="2:21" x14ac:dyDescent="0.25"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</row>
    <row r="352" spans="2:21" x14ac:dyDescent="0.25"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</row>
    <row r="353" spans="2:21" x14ac:dyDescent="0.25"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</row>
    <row r="354" spans="2:21" x14ac:dyDescent="0.25"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</row>
    <row r="355" spans="2:21" x14ac:dyDescent="0.25"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</row>
    <row r="356" spans="2:21" x14ac:dyDescent="0.25"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</row>
    <row r="357" spans="2:21" x14ac:dyDescent="0.25"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</row>
    <row r="358" spans="2:21" x14ac:dyDescent="0.25"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</row>
    <row r="359" spans="2:21" x14ac:dyDescent="0.25"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</row>
    <row r="360" spans="2:21" x14ac:dyDescent="0.25"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</row>
    <row r="361" spans="2:21" x14ac:dyDescent="0.25"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</row>
    <row r="362" spans="2:21" x14ac:dyDescent="0.25"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</row>
    <row r="363" spans="2:21" x14ac:dyDescent="0.25"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</row>
    <row r="364" spans="2:21" x14ac:dyDescent="0.25"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</row>
    <row r="365" spans="2:21" x14ac:dyDescent="0.25"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</row>
    <row r="366" spans="2:21" x14ac:dyDescent="0.25"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</row>
    <row r="367" spans="2:21" x14ac:dyDescent="0.25"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</row>
    <row r="368" spans="2:21" x14ac:dyDescent="0.25"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</row>
    <row r="369" spans="2:21" x14ac:dyDescent="0.25"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</row>
    <row r="370" spans="2:21" x14ac:dyDescent="0.25"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</row>
    <row r="371" spans="2:21" x14ac:dyDescent="0.25"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</row>
    <row r="372" spans="2:21" x14ac:dyDescent="0.25"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</row>
    <row r="373" spans="2:21" x14ac:dyDescent="0.25"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</row>
    <row r="374" spans="2:21" x14ac:dyDescent="0.25"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</row>
    <row r="375" spans="2:21" x14ac:dyDescent="0.25"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</row>
    <row r="376" spans="2:21" x14ac:dyDescent="0.25"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</row>
    <row r="377" spans="2:21" x14ac:dyDescent="0.25"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</row>
    <row r="378" spans="2:21" x14ac:dyDescent="0.25"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</row>
    <row r="379" spans="2:21" x14ac:dyDescent="0.25"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</row>
    <row r="380" spans="2:21" x14ac:dyDescent="0.25"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</row>
    <row r="381" spans="2:21" x14ac:dyDescent="0.25"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</row>
    <row r="382" spans="2:21" x14ac:dyDescent="0.25"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</row>
  </sheetData>
  <mergeCells count="383">
    <mergeCell ref="B379:U379"/>
    <mergeCell ref="B380:U380"/>
    <mergeCell ref="B381:U381"/>
    <mergeCell ref="B382:U382"/>
    <mergeCell ref="B374:U374"/>
    <mergeCell ref="B375:U375"/>
    <mergeCell ref="B376:U376"/>
    <mergeCell ref="B377:U377"/>
    <mergeCell ref="B378:U378"/>
    <mergeCell ref="B369:U369"/>
    <mergeCell ref="B370:U370"/>
    <mergeCell ref="B371:U371"/>
    <mergeCell ref="B372:U372"/>
    <mergeCell ref="B373:U373"/>
    <mergeCell ref="B364:U364"/>
    <mergeCell ref="B365:U365"/>
    <mergeCell ref="B366:U366"/>
    <mergeCell ref="B367:U367"/>
    <mergeCell ref="B368:U368"/>
    <mergeCell ref="B359:U359"/>
    <mergeCell ref="B360:U360"/>
    <mergeCell ref="B361:U361"/>
    <mergeCell ref="B362:U362"/>
    <mergeCell ref="B363:U363"/>
    <mergeCell ref="B354:U354"/>
    <mergeCell ref="B355:U355"/>
    <mergeCell ref="B356:U356"/>
    <mergeCell ref="B357:U357"/>
    <mergeCell ref="B358:U358"/>
    <mergeCell ref="B349:U349"/>
    <mergeCell ref="B350:U350"/>
    <mergeCell ref="B351:U351"/>
    <mergeCell ref="B352:U352"/>
    <mergeCell ref="B353:U353"/>
    <mergeCell ref="B344:U344"/>
    <mergeCell ref="B345:U345"/>
    <mergeCell ref="B346:U346"/>
    <mergeCell ref="B347:U347"/>
    <mergeCell ref="B348:U348"/>
    <mergeCell ref="B339:U339"/>
    <mergeCell ref="B340:U340"/>
    <mergeCell ref="B341:U341"/>
    <mergeCell ref="B342:U342"/>
    <mergeCell ref="B343:U343"/>
    <mergeCell ref="B334:U334"/>
    <mergeCell ref="B335:U335"/>
    <mergeCell ref="B336:U336"/>
    <mergeCell ref="B337:U337"/>
    <mergeCell ref="B338:U338"/>
    <mergeCell ref="B329:U329"/>
    <mergeCell ref="B330:U330"/>
    <mergeCell ref="B331:U331"/>
    <mergeCell ref="B332:U332"/>
    <mergeCell ref="B333:U333"/>
    <mergeCell ref="B324:U324"/>
    <mergeCell ref="B325:U325"/>
    <mergeCell ref="B326:U326"/>
    <mergeCell ref="B327:U327"/>
    <mergeCell ref="B328:U328"/>
    <mergeCell ref="B319:U319"/>
    <mergeCell ref="B320:U320"/>
    <mergeCell ref="B321:U321"/>
    <mergeCell ref="B322:U322"/>
    <mergeCell ref="B323:U323"/>
    <mergeCell ref="B314:U314"/>
    <mergeCell ref="B315:U315"/>
    <mergeCell ref="B316:U316"/>
    <mergeCell ref="B317:U317"/>
    <mergeCell ref="B318:U318"/>
    <mergeCell ref="B309:U309"/>
    <mergeCell ref="B310:U310"/>
    <mergeCell ref="B311:U311"/>
    <mergeCell ref="B312:U312"/>
    <mergeCell ref="B313:U313"/>
    <mergeCell ref="B304:U304"/>
    <mergeCell ref="B305:U305"/>
    <mergeCell ref="B306:U306"/>
    <mergeCell ref="B307:U307"/>
    <mergeCell ref="B308:U308"/>
    <mergeCell ref="B299:U299"/>
    <mergeCell ref="B300:U300"/>
    <mergeCell ref="B301:U301"/>
    <mergeCell ref="B302:U302"/>
    <mergeCell ref="B303:U303"/>
    <mergeCell ref="B294:U294"/>
    <mergeCell ref="B295:U295"/>
    <mergeCell ref="B296:U296"/>
    <mergeCell ref="B297:U297"/>
    <mergeCell ref="B298:U298"/>
    <mergeCell ref="B289:U289"/>
    <mergeCell ref="B290:U290"/>
    <mergeCell ref="B291:U291"/>
    <mergeCell ref="B292:U292"/>
    <mergeCell ref="B293:U293"/>
    <mergeCell ref="B284:U284"/>
    <mergeCell ref="B285:U285"/>
    <mergeCell ref="B286:U286"/>
    <mergeCell ref="B287:U287"/>
    <mergeCell ref="B288:U288"/>
    <mergeCell ref="B279:U279"/>
    <mergeCell ref="B280:U280"/>
    <mergeCell ref="B281:U281"/>
    <mergeCell ref="B282:U282"/>
    <mergeCell ref="B283:U283"/>
    <mergeCell ref="B274:U274"/>
    <mergeCell ref="B275:U275"/>
    <mergeCell ref="B276:U276"/>
    <mergeCell ref="B277:U277"/>
    <mergeCell ref="B278:U278"/>
    <mergeCell ref="B269:U269"/>
    <mergeCell ref="B270:U270"/>
    <mergeCell ref="B271:U271"/>
    <mergeCell ref="B272:U272"/>
    <mergeCell ref="B273:U273"/>
    <mergeCell ref="B264:U264"/>
    <mergeCell ref="B265:U265"/>
    <mergeCell ref="B266:U266"/>
    <mergeCell ref="B267:U267"/>
    <mergeCell ref="B268:U268"/>
    <mergeCell ref="B259:U259"/>
    <mergeCell ref="B260:U260"/>
    <mergeCell ref="B261:U261"/>
    <mergeCell ref="B262:U262"/>
    <mergeCell ref="B263:U263"/>
    <mergeCell ref="B254:U254"/>
    <mergeCell ref="B255:U255"/>
    <mergeCell ref="B256:U256"/>
    <mergeCell ref="B257:U257"/>
    <mergeCell ref="B258:U258"/>
    <mergeCell ref="B249:U249"/>
    <mergeCell ref="B250:U250"/>
    <mergeCell ref="B251:U251"/>
    <mergeCell ref="B252:U252"/>
    <mergeCell ref="B253:U253"/>
    <mergeCell ref="B244:U244"/>
    <mergeCell ref="B245:U245"/>
    <mergeCell ref="B246:U246"/>
    <mergeCell ref="B247:U247"/>
    <mergeCell ref="B248:U248"/>
    <mergeCell ref="B239:U239"/>
    <mergeCell ref="B240:U240"/>
    <mergeCell ref="B241:U241"/>
    <mergeCell ref="B242:U242"/>
    <mergeCell ref="B243:U243"/>
    <mergeCell ref="B234:U234"/>
    <mergeCell ref="B235:U235"/>
    <mergeCell ref="B236:U236"/>
    <mergeCell ref="B237:U237"/>
    <mergeCell ref="B238:U238"/>
    <mergeCell ref="B229:U229"/>
    <mergeCell ref="B230:U230"/>
    <mergeCell ref="B231:U231"/>
    <mergeCell ref="B232:U232"/>
    <mergeCell ref="B233:U233"/>
    <mergeCell ref="B224:U224"/>
    <mergeCell ref="B225:U225"/>
    <mergeCell ref="B226:U226"/>
    <mergeCell ref="B227:U227"/>
    <mergeCell ref="B228:U228"/>
    <mergeCell ref="B219:U219"/>
    <mergeCell ref="B220:U220"/>
    <mergeCell ref="B221:U221"/>
    <mergeCell ref="B222:U222"/>
    <mergeCell ref="B223:U223"/>
    <mergeCell ref="B214:U214"/>
    <mergeCell ref="B215:U215"/>
    <mergeCell ref="B216:U216"/>
    <mergeCell ref="B217:U217"/>
    <mergeCell ref="B218:U218"/>
    <mergeCell ref="B209:U209"/>
    <mergeCell ref="B210:U210"/>
    <mergeCell ref="B211:U211"/>
    <mergeCell ref="B212:U212"/>
    <mergeCell ref="B213:U213"/>
    <mergeCell ref="B204:U204"/>
    <mergeCell ref="B205:U205"/>
    <mergeCell ref="B206:U206"/>
    <mergeCell ref="B207:U207"/>
    <mergeCell ref="B208:U208"/>
    <mergeCell ref="B199:U199"/>
    <mergeCell ref="B200:U200"/>
    <mergeCell ref="B201:U201"/>
    <mergeCell ref="B202:U202"/>
    <mergeCell ref="B203:U203"/>
    <mergeCell ref="B194:U194"/>
    <mergeCell ref="B195:U195"/>
    <mergeCell ref="B196:U196"/>
    <mergeCell ref="B197:U197"/>
    <mergeCell ref="B198:U198"/>
    <mergeCell ref="B189:U189"/>
    <mergeCell ref="B190:U190"/>
    <mergeCell ref="B191:U191"/>
    <mergeCell ref="B192:U192"/>
    <mergeCell ref="B193:U193"/>
    <mergeCell ref="B184:U184"/>
    <mergeCell ref="B185:U185"/>
    <mergeCell ref="B186:U186"/>
    <mergeCell ref="B187:U187"/>
    <mergeCell ref="B188:U188"/>
    <mergeCell ref="B179:U179"/>
    <mergeCell ref="B180:U180"/>
    <mergeCell ref="B181:U181"/>
    <mergeCell ref="B182:U182"/>
    <mergeCell ref="B183:U183"/>
    <mergeCell ref="B174:U174"/>
    <mergeCell ref="B175:U175"/>
    <mergeCell ref="B176:U176"/>
    <mergeCell ref="B177:U177"/>
    <mergeCell ref="B178:U178"/>
    <mergeCell ref="B169:U169"/>
    <mergeCell ref="B170:U170"/>
    <mergeCell ref="B171:U171"/>
    <mergeCell ref="B172:U172"/>
    <mergeCell ref="B173:U173"/>
    <mergeCell ref="B164:U164"/>
    <mergeCell ref="B165:U165"/>
    <mergeCell ref="B166:U166"/>
    <mergeCell ref="B167:U167"/>
    <mergeCell ref="B168:U168"/>
    <mergeCell ref="B159:U159"/>
    <mergeCell ref="B160:U160"/>
    <mergeCell ref="B161:U161"/>
    <mergeCell ref="B162:U162"/>
    <mergeCell ref="B163:U163"/>
    <mergeCell ref="B154:U154"/>
    <mergeCell ref="B155:U155"/>
    <mergeCell ref="B156:U156"/>
    <mergeCell ref="B157:U157"/>
    <mergeCell ref="B158:U158"/>
    <mergeCell ref="B149:U149"/>
    <mergeCell ref="B150:U150"/>
    <mergeCell ref="B151:U151"/>
    <mergeCell ref="B152:U152"/>
    <mergeCell ref="B153:U153"/>
    <mergeCell ref="B144:U144"/>
    <mergeCell ref="B145:U145"/>
    <mergeCell ref="B146:U146"/>
    <mergeCell ref="B147:U147"/>
    <mergeCell ref="B148:U148"/>
    <mergeCell ref="B139:U139"/>
    <mergeCell ref="B140:U140"/>
    <mergeCell ref="B141:U141"/>
    <mergeCell ref="B142:U142"/>
    <mergeCell ref="B143:U143"/>
    <mergeCell ref="B134:U134"/>
    <mergeCell ref="B135:U135"/>
    <mergeCell ref="B136:U136"/>
    <mergeCell ref="B137:U137"/>
    <mergeCell ref="B138:U138"/>
    <mergeCell ref="B129:U129"/>
    <mergeCell ref="B130:U130"/>
    <mergeCell ref="B131:U131"/>
    <mergeCell ref="B132:U132"/>
    <mergeCell ref="B133:U133"/>
    <mergeCell ref="B124:U124"/>
    <mergeCell ref="B125:U125"/>
    <mergeCell ref="B126:U126"/>
    <mergeCell ref="B127:U127"/>
    <mergeCell ref="B128:U128"/>
    <mergeCell ref="B119:U119"/>
    <mergeCell ref="B120:U120"/>
    <mergeCell ref="B121:U121"/>
    <mergeCell ref="B122:U122"/>
    <mergeCell ref="B123:U123"/>
    <mergeCell ref="B114:U114"/>
    <mergeCell ref="B115:U115"/>
    <mergeCell ref="B116:U116"/>
    <mergeCell ref="B117:U117"/>
    <mergeCell ref="B118:U118"/>
    <mergeCell ref="B109:U109"/>
    <mergeCell ref="B110:U110"/>
    <mergeCell ref="B111:U111"/>
    <mergeCell ref="B112:U112"/>
    <mergeCell ref="B113:U113"/>
    <mergeCell ref="B104:U104"/>
    <mergeCell ref="B105:U105"/>
    <mergeCell ref="B106:U106"/>
    <mergeCell ref="B107:U107"/>
    <mergeCell ref="B108:U108"/>
    <mergeCell ref="B99:U99"/>
    <mergeCell ref="B100:U100"/>
    <mergeCell ref="B101:U101"/>
    <mergeCell ref="B102:U102"/>
    <mergeCell ref="B103:U103"/>
    <mergeCell ref="B94:U94"/>
    <mergeCell ref="B95:U95"/>
    <mergeCell ref="B96:U96"/>
    <mergeCell ref="B97:U97"/>
    <mergeCell ref="B98:U98"/>
    <mergeCell ref="B89:U89"/>
    <mergeCell ref="B90:U90"/>
    <mergeCell ref="B91:U91"/>
    <mergeCell ref="B92:U92"/>
    <mergeCell ref="B93:U93"/>
    <mergeCell ref="B84:U84"/>
    <mergeCell ref="B85:U85"/>
    <mergeCell ref="B86:U86"/>
    <mergeCell ref="B87:U87"/>
    <mergeCell ref="B88:U88"/>
    <mergeCell ref="B36:U36"/>
    <mergeCell ref="B37:U37"/>
    <mergeCell ref="B38:U38"/>
    <mergeCell ref="B39:U39"/>
    <mergeCell ref="B40:U40"/>
    <mergeCell ref="B41:U41"/>
    <mergeCell ref="B42:U42"/>
    <mergeCell ref="B43:U43"/>
    <mergeCell ref="B44:U44"/>
    <mergeCell ref="B45:U45"/>
    <mergeCell ref="B46:U46"/>
    <mergeCell ref="B47:U47"/>
    <mergeCell ref="B79:U79"/>
    <mergeCell ref="B80:U80"/>
    <mergeCell ref="B81:U81"/>
    <mergeCell ref="B82:U82"/>
    <mergeCell ref="B83:U83"/>
    <mergeCell ref="B74:U74"/>
    <mergeCell ref="B75:U75"/>
    <mergeCell ref="B76:U76"/>
    <mergeCell ref="B77:U77"/>
    <mergeCell ref="B78:U78"/>
    <mergeCell ref="B69:U69"/>
    <mergeCell ref="B70:U70"/>
    <mergeCell ref="B71:U71"/>
    <mergeCell ref="B72:U72"/>
    <mergeCell ref="B73:U73"/>
    <mergeCell ref="B64:U64"/>
    <mergeCell ref="B65:U65"/>
    <mergeCell ref="B66:U66"/>
    <mergeCell ref="B67:U67"/>
    <mergeCell ref="B68:U68"/>
    <mergeCell ref="B59:U59"/>
    <mergeCell ref="B60:U60"/>
    <mergeCell ref="B61:U61"/>
    <mergeCell ref="B62:U62"/>
    <mergeCell ref="B63:U63"/>
    <mergeCell ref="B54:U54"/>
    <mergeCell ref="B55:U55"/>
    <mergeCell ref="B56:U56"/>
    <mergeCell ref="B57:U57"/>
    <mergeCell ref="B58:U58"/>
    <mergeCell ref="B49:U49"/>
    <mergeCell ref="B50:U50"/>
    <mergeCell ref="B51:U51"/>
    <mergeCell ref="B52:U52"/>
    <mergeCell ref="B53:U53"/>
    <mergeCell ref="B48:U48"/>
    <mergeCell ref="N34:U34"/>
    <mergeCell ref="N35:U35"/>
    <mergeCell ref="N29:U29"/>
    <mergeCell ref="N30:U30"/>
    <mergeCell ref="N31:U31"/>
    <mergeCell ref="N32:U32"/>
    <mergeCell ref="N33:U33"/>
    <mergeCell ref="B32:M32"/>
    <mergeCell ref="B33:M33"/>
    <mergeCell ref="B34:M34"/>
    <mergeCell ref="B35:M35"/>
    <mergeCell ref="B19:M19"/>
    <mergeCell ref="C23:M23"/>
    <mergeCell ref="C24:M24"/>
    <mergeCell ref="C25:M25"/>
    <mergeCell ref="C26:M26"/>
    <mergeCell ref="B29:M29"/>
    <mergeCell ref="B30:M30"/>
    <mergeCell ref="B21:M21"/>
    <mergeCell ref="B22:M22"/>
    <mergeCell ref="B31:M31"/>
    <mergeCell ref="C1:I1"/>
    <mergeCell ref="AC3:AI3"/>
    <mergeCell ref="B20:M20"/>
    <mergeCell ref="B27:M27"/>
    <mergeCell ref="B28:M28"/>
    <mergeCell ref="N19:U19"/>
    <mergeCell ref="N20:U20"/>
    <mergeCell ref="N21:U21"/>
    <mergeCell ref="N22:U22"/>
    <mergeCell ref="N23:U23"/>
    <mergeCell ref="N24:U24"/>
    <mergeCell ref="N25:U25"/>
    <mergeCell ref="N26:U26"/>
    <mergeCell ref="N27:U27"/>
    <mergeCell ref="N28:U28"/>
  </mergeCells>
  <phoneticPr fontId="8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3534-74AF-4869-A2F0-6E4AEA68648E}">
  <dimension ref="A1:P12"/>
  <sheetViews>
    <sheetView workbookViewId="0">
      <selection activeCell="L6" sqref="L6"/>
    </sheetView>
  </sheetViews>
  <sheetFormatPr defaultRowHeight="15" x14ac:dyDescent="0.25"/>
  <cols>
    <col min="1" max="1" width="11" customWidth="1"/>
    <col min="2" max="2" width="5.7109375" customWidth="1"/>
    <col min="3" max="9" width="11" customWidth="1"/>
    <col min="10" max="16" width="12" customWidth="1"/>
  </cols>
  <sheetData>
    <row r="1" spans="1:16" x14ac:dyDescent="0.25">
      <c r="A1" s="8" t="s">
        <v>17</v>
      </c>
      <c r="B1" s="1" t="s">
        <v>0</v>
      </c>
      <c r="C1" s="2" t="s">
        <v>2</v>
      </c>
      <c r="D1" s="2" t="s">
        <v>53</v>
      </c>
      <c r="E1" s="2" t="s">
        <v>27</v>
      </c>
      <c r="F1" s="2" t="s">
        <v>49</v>
      </c>
      <c r="G1" s="2" t="s">
        <v>25</v>
      </c>
      <c r="H1" s="3" t="s">
        <v>26</v>
      </c>
      <c r="I1" s="3" t="s">
        <v>48</v>
      </c>
      <c r="J1" s="3" t="s">
        <v>44</v>
      </c>
      <c r="K1" s="3" t="s">
        <v>28</v>
      </c>
      <c r="L1" t="s">
        <v>41</v>
      </c>
      <c r="M1" t="s">
        <v>54</v>
      </c>
      <c r="N1" s="2" t="s">
        <v>50</v>
      </c>
      <c r="O1" s="2" t="s">
        <v>47</v>
      </c>
      <c r="P1" s="2" t="s">
        <v>55</v>
      </c>
    </row>
    <row r="2" spans="1:16" x14ac:dyDescent="0.25">
      <c r="A2" t="str">
        <f>Sheet1!AB5</f>
        <v>3,3V(reasonable)</v>
      </c>
      <c r="B2">
        <f>Sheet1!AC5</f>
        <v>202.4</v>
      </c>
      <c r="C2">
        <f>Sheet1!AD5</f>
        <v>0</v>
      </c>
      <c r="D2">
        <f>Sheet1!AE5</f>
        <v>0</v>
      </c>
      <c r="E2">
        <f>Sheet1!AF5</f>
        <v>0</v>
      </c>
      <c r="F2">
        <f>Sheet1!AG5</f>
        <v>0</v>
      </c>
      <c r="G2">
        <f>Sheet1!AH5</f>
        <v>0</v>
      </c>
      <c r="H2">
        <f>Sheet1!AI5</f>
        <v>0</v>
      </c>
      <c r="I2">
        <f>Sheet1!AJ5</f>
        <v>0</v>
      </c>
      <c r="J2">
        <f>Sheet1!AK5</f>
        <v>0</v>
      </c>
      <c r="K2">
        <f>Sheet1!AL5</f>
        <v>0</v>
      </c>
      <c r="L2">
        <f>Sheet1!AM5</f>
        <v>66</v>
      </c>
      <c r="M2">
        <f>Sheet1!AN5</f>
        <v>271.21599999999995</v>
      </c>
      <c r="N2">
        <f>Sheet1!AO5</f>
        <v>1.012</v>
      </c>
      <c r="O2" t="e">
        <f>Sheet1!#REF!</f>
        <v>#REF!</v>
      </c>
      <c r="P2">
        <f>Sheet1!AP5</f>
        <v>0.34408</v>
      </c>
    </row>
    <row r="3" spans="1:16" x14ac:dyDescent="0.25">
      <c r="A3" t="str">
        <f>Sheet1!AB6</f>
        <v>5V(Buck)</v>
      </c>
      <c r="B3">
        <f>Sheet1!AC6</f>
        <v>0</v>
      </c>
      <c r="C3">
        <f>Sheet1!AD6</f>
        <v>0</v>
      </c>
      <c r="D3">
        <f>Sheet1!AE6</f>
        <v>0</v>
      </c>
      <c r="E3">
        <f>Sheet1!AF6</f>
        <v>0</v>
      </c>
      <c r="F3">
        <f>Sheet1!AG6</f>
        <v>0</v>
      </c>
      <c r="G3">
        <f>Sheet1!AH6</f>
        <v>0</v>
      </c>
      <c r="H3">
        <f>Sheet1!AI6</f>
        <v>0</v>
      </c>
      <c r="I3">
        <f>Sheet1!AJ6</f>
        <v>0</v>
      </c>
      <c r="J3">
        <f>Sheet1!AK6</f>
        <v>0</v>
      </c>
      <c r="K3">
        <f>Sheet1!AL6</f>
        <v>1221</v>
      </c>
      <c r="L3">
        <f>Sheet1!AM6</f>
        <v>90</v>
      </c>
      <c r="M3">
        <f>Sheet1!AN6</f>
        <v>1343.1000000000001</v>
      </c>
      <c r="N3">
        <f>Sheet1!AO6</f>
        <v>7.8287000000000004</v>
      </c>
      <c r="O3" t="e">
        <f>Sheet1!#REF!</f>
        <v>#REF!</v>
      </c>
      <c r="P3">
        <f>Sheet1!AP6</f>
        <v>0</v>
      </c>
    </row>
    <row r="4" spans="1:16" x14ac:dyDescent="0.25">
      <c r="A4" t="str">
        <f>Sheet1!AB7</f>
        <v>5V(Clean)</v>
      </c>
      <c r="B4">
        <f>Sheet1!AC7</f>
        <v>0</v>
      </c>
      <c r="C4">
        <f>Sheet1!AD7</f>
        <v>0</v>
      </c>
      <c r="D4">
        <f>Sheet1!AE7</f>
        <v>209.00000000000003</v>
      </c>
      <c r="E4">
        <f>Sheet1!AF7</f>
        <v>0</v>
      </c>
      <c r="F4">
        <f>Sheet1!AG7</f>
        <v>0</v>
      </c>
      <c r="G4">
        <f>Sheet1!AH7</f>
        <v>0</v>
      </c>
      <c r="H4">
        <f>Sheet1!AI7</f>
        <v>0</v>
      </c>
      <c r="I4">
        <f>Sheet1!AJ7</f>
        <v>0</v>
      </c>
      <c r="J4">
        <f>Sheet1!AK7</f>
        <v>0</v>
      </c>
      <c r="K4">
        <f>Sheet1!AL7</f>
        <v>0</v>
      </c>
      <c r="L4">
        <f>Sheet1!AM7</f>
        <v>62.5</v>
      </c>
      <c r="M4">
        <f>Sheet1!AN7</f>
        <v>287.37500000000006</v>
      </c>
      <c r="N4">
        <f>Sheet1!AO7</f>
        <v>1.6720000000000002</v>
      </c>
      <c r="O4" t="e">
        <f>Sheet1!#REF!</f>
        <v>#REF!</v>
      </c>
      <c r="P4">
        <f>Sheet1!AP7</f>
        <v>0.62700000000000011</v>
      </c>
    </row>
    <row r="5" spans="1:16" x14ac:dyDescent="0.25">
      <c r="A5" t="str">
        <f>Sheet1!AB8</f>
        <v>8V(Buck)</v>
      </c>
      <c r="B5">
        <f>Sheet1!AC8</f>
        <v>0</v>
      </c>
      <c r="C5">
        <f>Sheet1!AD8</f>
        <v>0</v>
      </c>
      <c r="D5">
        <f>Sheet1!AE8</f>
        <v>0</v>
      </c>
      <c r="E5">
        <f>Sheet1!AF8</f>
        <v>0</v>
      </c>
      <c r="F5">
        <f>Sheet1!AG8</f>
        <v>0</v>
      </c>
      <c r="G5">
        <f>Sheet1!AH8</f>
        <v>0</v>
      </c>
      <c r="H5">
        <f>Sheet1!AI8</f>
        <v>0</v>
      </c>
      <c r="I5">
        <f>Sheet1!AJ8</f>
        <v>0</v>
      </c>
      <c r="J5">
        <f>Sheet1!AK8</f>
        <v>0</v>
      </c>
      <c r="K5">
        <f>Sheet1!AL8</f>
        <v>0</v>
      </c>
      <c r="L5">
        <f>Sheet1!AM8</f>
        <v>90</v>
      </c>
      <c r="M5">
        <f>Sheet1!AN8</f>
        <v>0</v>
      </c>
      <c r="N5">
        <f>Sheet1!AO8</f>
        <v>1.8392000000000004</v>
      </c>
      <c r="O5" t="e">
        <f>Sheet1!#REF!</f>
        <v>#REF!</v>
      </c>
      <c r="P5">
        <f>Sheet1!AP8</f>
        <v>0</v>
      </c>
    </row>
    <row r="6" spans="1:16" x14ac:dyDescent="0.25">
      <c r="A6" t="str">
        <f>Sheet1!AB9</f>
        <v>12V(Buck)FPGA</v>
      </c>
      <c r="B6">
        <f>Sheet1!AC9</f>
        <v>0</v>
      </c>
      <c r="C6">
        <f>Sheet1!AD9</f>
        <v>0</v>
      </c>
      <c r="D6">
        <f>Sheet1!AE9</f>
        <v>0</v>
      </c>
      <c r="E6">
        <f>Sheet1!AF9</f>
        <v>0</v>
      </c>
      <c r="F6">
        <f>Sheet1!AG9</f>
        <v>0</v>
      </c>
      <c r="G6">
        <f>Sheet1!AH9</f>
        <v>0</v>
      </c>
      <c r="H6">
        <f>Sheet1!AI9</f>
        <v>0</v>
      </c>
      <c r="I6">
        <f>Sheet1!AJ9</f>
        <v>0</v>
      </c>
      <c r="J6">
        <f>Sheet1!AK9</f>
        <v>0</v>
      </c>
      <c r="K6">
        <f>Sheet1!AL9</f>
        <v>2000</v>
      </c>
      <c r="L6">
        <f>Sheet1!AM9</f>
        <v>90</v>
      </c>
      <c r="M6">
        <f>Sheet1!AN9</f>
        <v>2200</v>
      </c>
      <c r="N6">
        <f>Sheet1!AO9</f>
        <v>26.4</v>
      </c>
      <c r="O6" t="e">
        <f>Sheet1!#REF!</f>
        <v>#REF!</v>
      </c>
      <c r="P6">
        <f>Sheet1!AP9</f>
        <v>0</v>
      </c>
    </row>
    <row r="7" spans="1:16" x14ac:dyDescent="0.25">
      <c r="A7" t="str">
        <f>Sheet1!AB10</f>
        <v>12V(Buck)</v>
      </c>
      <c r="B7">
        <f>Sheet1!AC10</f>
        <v>0</v>
      </c>
      <c r="C7">
        <f>Sheet1!AD10</f>
        <v>0</v>
      </c>
      <c r="D7">
        <f>Sheet1!AE10</f>
        <v>0</v>
      </c>
      <c r="E7">
        <f>Sheet1!AF10</f>
        <v>0</v>
      </c>
      <c r="F7">
        <f>Sheet1!AG10</f>
        <v>0</v>
      </c>
      <c r="G7">
        <f>Sheet1!AH10</f>
        <v>0</v>
      </c>
      <c r="H7">
        <f>Sheet1!AI10</f>
        <v>0</v>
      </c>
      <c r="I7">
        <f>Sheet1!AJ10</f>
        <v>0</v>
      </c>
      <c r="J7">
        <f>Sheet1!AK10</f>
        <v>0</v>
      </c>
      <c r="K7">
        <f>Sheet1!AL10</f>
        <v>34</v>
      </c>
      <c r="L7">
        <f>Sheet1!AM10</f>
        <v>90</v>
      </c>
      <c r="M7">
        <f>Sheet1!AN10</f>
        <v>37.400000000000006</v>
      </c>
      <c r="N7">
        <f>Sheet1!AO10</f>
        <v>10.084054200000002</v>
      </c>
      <c r="O7" t="e">
        <f>Sheet1!#REF!</f>
        <v>#REF!</v>
      </c>
      <c r="P7">
        <f>Sheet1!AP10</f>
        <v>0</v>
      </c>
    </row>
    <row r="8" spans="1:16" x14ac:dyDescent="0.25">
      <c r="A8" t="str">
        <f>Sheet1!AB11</f>
        <v>12V(Clean)</v>
      </c>
      <c r="B8">
        <f>Sheet1!AC11</f>
        <v>0</v>
      </c>
      <c r="C8">
        <f>Sheet1!AD11</f>
        <v>0</v>
      </c>
      <c r="D8">
        <f>Sheet1!AE11</f>
        <v>0</v>
      </c>
      <c r="E8">
        <f>Sheet1!AF11</f>
        <v>0</v>
      </c>
      <c r="F8">
        <f>Sheet1!AG11</f>
        <v>0</v>
      </c>
      <c r="G8">
        <f>Sheet1!AH11</f>
        <v>0</v>
      </c>
      <c r="H8">
        <f>Sheet1!AI11</f>
        <v>0</v>
      </c>
      <c r="I8">
        <f>Sheet1!AJ11</f>
        <v>0</v>
      </c>
      <c r="J8">
        <f>Sheet1!AK11</f>
        <v>541.20000000000005</v>
      </c>
      <c r="K8">
        <f>Sheet1!AL11</f>
        <v>0</v>
      </c>
      <c r="L8">
        <f>Sheet1!AM11</f>
        <v>80</v>
      </c>
      <c r="M8">
        <f>Sheet1!AN11</f>
        <v>649.44000000000005</v>
      </c>
      <c r="N8">
        <f>Sheet1!AO11</f>
        <v>8.1180000000000003</v>
      </c>
      <c r="O8" t="e">
        <f>Sheet1!#REF!</f>
        <v>#REF!</v>
      </c>
      <c r="P8">
        <f>Sheet1!AP11</f>
        <v>1.6236000000000002</v>
      </c>
    </row>
    <row r="9" spans="1:16" x14ac:dyDescent="0.25">
      <c r="A9" t="str">
        <f>Sheet1!AB12</f>
        <v>-12V(Clean)</v>
      </c>
      <c r="B9">
        <f>Sheet1!AC12</f>
        <v>0</v>
      </c>
      <c r="C9">
        <f>Sheet1!AD12</f>
        <v>0</v>
      </c>
      <c r="D9">
        <f>Sheet1!AE12</f>
        <v>0</v>
      </c>
      <c r="E9">
        <f>Sheet1!AF12</f>
        <v>0</v>
      </c>
      <c r="F9">
        <f>Sheet1!AG12</f>
        <v>0</v>
      </c>
      <c r="G9">
        <f>Sheet1!AH12</f>
        <v>0</v>
      </c>
      <c r="H9">
        <f>Sheet1!AI12</f>
        <v>0</v>
      </c>
      <c r="I9">
        <f>Sheet1!AJ12</f>
        <v>0</v>
      </c>
      <c r="J9">
        <f>Sheet1!AK12</f>
        <v>541.20000000000005</v>
      </c>
      <c r="K9">
        <f>Sheet1!AL12</f>
        <v>0</v>
      </c>
      <c r="L9">
        <f>Sheet1!AM12</f>
        <v>80</v>
      </c>
      <c r="M9">
        <f>Sheet1!AN12</f>
        <v>649.44000000000005</v>
      </c>
      <c r="N9">
        <f>Sheet1!AO12</f>
        <v>8.1180000000000003</v>
      </c>
      <c r="O9" t="e">
        <f>Sheet1!#REF!</f>
        <v>#REF!</v>
      </c>
      <c r="P9">
        <f>Sheet1!AP12</f>
        <v>1.6236000000000002</v>
      </c>
    </row>
    <row r="10" spans="1:16" x14ac:dyDescent="0.25">
      <c r="A10" t="str">
        <f>Sheet1!AB13</f>
        <v>+15V(buck)</v>
      </c>
      <c r="B10">
        <f>Sheet1!AC13</f>
        <v>0</v>
      </c>
      <c r="C10">
        <f>Sheet1!AD13</f>
        <v>0</v>
      </c>
      <c r="D10">
        <f>Sheet1!AE13</f>
        <v>0</v>
      </c>
      <c r="E10">
        <f>Sheet1!AF13</f>
        <v>0</v>
      </c>
      <c r="F10">
        <f>Sheet1!AG13</f>
        <v>0</v>
      </c>
      <c r="G10">
        <f>Sheet1!AH13</f>
        <v>0</v>
      </c>
      <c r="H10">
        <f>Sheet1!AI13</f>
        <v>0</v>
      </c>
      <c r="I10">
        <f>Sheet1!AJ13</f>
        <v>0</v>
      </c>
      <c r="J10">
        <f>Sheet1!AK13</f>
        <v>0</v>
      </c>
      <c r="K10">
        <f>Sheet1!AL13</f>
        <v>0</v>
      </c>
      <c r="L10">
        <f>Sheet1!AM13</f>
        <v>90</v>
      </c>
      <c r="M10">
        <f>Sheet1!AN13</f>
        <v>0</v>
      </c>
      <c r="N10">
        <f>Sheet1!AO13</f>
        <v>8.929800000000002</v>
      </c>
      <c r="O10" t="e">
        <f>Sheet1!#REF!</f>
        <v>#REF!</v>
      </c>
      <c r="P10">
        <f>Sheet1!AP13</f>
        <v>0</v>
      </c>
    </row>
    <row r="11" spans="1:16" x14ac:dyDescent="0.25">
      <c r="A11" t="str">
        <f>Sheet1!AB14</f>
        <v>-15V(buck)</v>
      </c>
      <c r="B11">
        <f>Sheet1!AC14</f>
        <v>0</v>
      </c>
      <c r="C11">
        <f>Sheet1!AD14</f>
        <v>0</v>
      </c>
      <c r="D11">
        <f>Sheet1!AE14</f>
        <v>0</v>
      </c>
      <c r="E11">
        <f>Sheet1!AF14</f>
        <v>0</v>
      </c>
      <c r="F11">
        <f>Sheet1!AG14</f>
        <v>0</v>
      </c>
      <c r="G11">
        <f>Sheet1!AH14</f>
        <v>0</v>
      </c>
      <c r="H11">
        <f>Sheet1!AI14</f>
        <v>0</v>
      </c>
      <c r="I11">
        <f>Sheet1!AJ14</f>
        <v>0</v>
      </c>
      <c r="J11">
        <f>Sheet1!AK14</f>
        <v>0</v>
      </c>
      <c r="K11">
        <f>Sheet1!AL14</f>
        <v>0</v>
      </c>
      <c r="L11">
        <f>Sheet1!AM14</f>
        <v>92.1</v>
      </c>
      <c r="M11">
        <f>Sheet1!AN14</f>
        <v>0</v>
      </c>
      <c r="N11">
        <f>Sheet1!AO14</f>
        <v>8.7593220000000009</v>
      </c>
      <c r="O11" t="e">
        <f>Sheet1!#REF!</f>
        <v>#REF!</v>
      </c>
      <c r="P11">
        <f>Sheet1!AP14</f>
        <v>0</v>
      </c>
    </row>
    <row r="12" spans="1:16" x14ac:dyDescent="0.25">
      <c r="A12" t="str">
        <f>Sheet1!AB15</f>
        <v>18V</v>
      </c>
      <c r="B12">
        <f>Sheet1!AC15</f>
        <v>0</v>
      </c>
      <c r="C12">
        <f>Sheet1!AD15</f>
        <v>0</v>
      </c>
      <c r="D12">
        <f>Sheet1!AE15</f>
        <v>0</v>
      </c>
      <c r="E12">
        <f>Sheet1!AF15</f>
        <v>0</v>
      </c>
      <c r="F12">
        <f>Sheet1!AG15</f>
        <v>0</v>
      </c>
      <c r="G12">
        <f>Sheet1!AH15</f>
        <v>0</v>
      </c>
      <c r="H12">
        <f>Sheet1!AI15</f>
        <v>0</v>
      </c>
      <c r="I12">
        <f>Sheet1!AJ15</f>
        <v>0</v>
      </c>
      <c r="J12">
        <f>Sheet1!AK15</f>
        <v>0</v>
      </c>
      <c r="K12">
        <f>Sheet1!AL15</f>
        <v>0</v>
      </c>
      <c r="L12">
        <f>Sheet1!AM15</f>
        <v>90</v>
      </c>
      <c r="M12">
        <f>Sheet1!AN15</f>
        <v>0</v>
      </c>
      <c r="N12">
        <f>Sheet1!AO15</f>
        <v>60.589929620000007</v>
      </c>
      <c r="O12" t="e">
        <f>Sheet1!#REF!</f>
        <v>#REF!</v>
      </c>
      <c r="P12">
        <f>Sheet1!AP15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</dc:creator>
  <cp:lastModifiedBy>Mahmud</cp:lastModifiedBy>
  <dcterms:created xsi:type="dcterms:W3CDTF">2023-03-16T10:51:20Z</dcterms:created>
  <dcterms:modified xsi:type="dcterms:W3CDTF">2023-03-31T11:47:23Z</dcterms:modified>
</cp:coreProperties>
</file>