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Heinrich\Documents\Atmel Studio\7.0\MFL\"/>
    </mc:Choice>
  </mc:AlternateContent>
  <bookViews>
    <workbookView xWindow="0" yWindow="6000" windowWidth="16380" windowHeight="8190" tabRatio="644" activeTab="5"/>
  </bookViews>
  <sheets>
    <sheet name="SPI &amp; Timer" sheetId="1" r:id="rId1"/>
    <sheet name="Belegung" sheetId="2" r:id="rId2"/>
    <sheet name="MCP42050 Widerstände" sheetId="3" r:id="rId3"/>
    <sheet name="MCP42050 Widerstände Christoph" sheetId="8" r:id="rId4"/>
    <sheet name="AD5293 Widerstände" sheetId="4" r:id="rId5"/>
    <sheet name="ADC" sheetId="6" r:id="rId6"/>
    <sheet name="Botschaften" sheetId="5" r:id="rId7"/>
    <sheet name="AD5293 MAP" sheetId="7" r:id="rId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8" l="1"/>
  <c r="F8" i="8"/>
  <c r="G8" i="8" s="1"/>
  <c r="H8" i="8" s="1"/>
  <c r="F9" i="8"/>
  <c r="F10" i="8"/>
  <c r="F11" i="8"/>
  <c r="F12" i="8"/>
  <c r="F13" i="8"/>
  <c r="F14" i="8"/>
  <c r="F6" i="8"/>
  <c r="D7" i="8"/>
  <c r="D8" i="8"/>
  <c r="D9" i="8"/>
  <c r="D10" i="8"/>
  <c r="D11" i="8"/>
  <c r="D12" i="8"/>
  <c r="D13" i="8"/>
  <c r="D14" i="8"/>
  <c r="D6" i="8"/>
  <c r="G6" i="8" s="1"/>
  <c r="H6" i="8" s="1"/>
  <c r="G9" i="8"/>
  <c r="H9" i="8" s="1"/>
  <c r="G10" i="8"/>
  <c r="H10" i="8" s="1"/>
  <c r="G7" i="8" l="1"/>
  <c r="H7" i="8" s="1"/>
  <c r="G14" i="8"/>
  <c r="H14" i="8" s="1"/>
  <c r="G13" i="8"/>
  <c r="H13" i="8" s="1"/>
  <c r="G12" i="8"/>
  <c r="H12" i="8" s="1"/>
  <c r="G11" i="8"/>
  <c r="H11" i="8" s="1"/>
  <c r="E13" i="4"/>
  <c r="C13" i="4"/>
  <c r="C4" i="4"/>
  <c r="C5" i="4"/>
  <c r="C6" i="4"/>
  <c r="C7" i="4"/>
  <c r="C8" i="4"/>
  <c r="C9" i="4"/>
  <c r="C10" i="4"/>
  <c r="C11" i="4"/>
  <c r="C3" i="4"/>
  <c r="D12" i="3" l="1"/>
  <c r="G2" i="3" l="1"/>
  <c r="D1" i="4" l="1"/>
  <c r="B7" i="6" l="1"/>
  <c r="B9" i="6" s="1"/>
  <c r="F5" i="5"/>
  <c r="E5" i="5"/>
  <c r="D5" i="5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10" i="3"/>
  <c r="D9" i="3"/>
  <c r="D8" i="3"/>
  <c r="D7" i="3"/>
  <c r="D6" i="3"/>
  <c r="D5" i="3"/>
  <c r="D4" i="3"/>
  <c r="D3" i="3"/>
  <c r="D2" i="3"/>
  <c r="B8" i="1"/>
  <c r="B9" i="1" s="1"/>
  <c r="B10" i="1" s="1"/>
  <c r="B13" i="1" s="1"/>
  <c r="B3" i="1"/>
  <c r="B11" i="6" l="1"/>
  <c r="C11" i="6" s="1"/>
  <c r="B10" i="6"/>
  <c r="C10" i="6" s="1"/>
</calcChain>
</file>

<file path=xl/sharedStrings.xml><?xml version="1.0" encoding="utf-8"?>
<sst xmlns="http://schemas.openxmlformats.org/spreadsheetml/2006/main" count="216" uniqueCount="135">
  <si>
    <t>F_CPU, Hz</t>
  </si>
  <si>
    <t>SPI Divider</t>
  </si>
  <si>
    <t>SPI Freq</t>
  </si>
  <si>
    <t>Timer prescaler</t>
  </si>
  <si>
    <t>Timer clock</t>
  </si>
  <si>
    <t>Timer periode</t>
  </si>
  <si>
    <t>Timer periode, ms</t>
  </si>
  <si>
    <t>Gesuchte Periode, ms</t>
  </si>
  <si>
    <t>Counter</t>
  </si>
  <si>
    <t>bei 16 MHz = 18</t>
  </si>
  <si>
    <t>bei 14,745600 = 24</t>
  </si>
  <si>
    <t>Interface</t>
  </si>
  <si>
    <t>Label</t>
  </si>
  <si>
    <t>Richtung</t>
  </si>
  <si>
    <t>RS232</t>
  </si>
  <si>
    <t>3,5mm</t>
  </si>
  <si>
    <t>Farbe</t>
  </si>
  <si>
    <t>BECKER_TXD</t>
  </si>
  <si>
    <t>Ausgang</t>
  </si>
  <si>
    <t>PIN 2</t>
  </si>
  <si>
    <t>orange</t>
  </si>
  <si>
    <t>GND</t>
  </si>
  <si>
    <t>weiß</t>
  </si>
  <si>
    <t>PIONEER_3</t>
  </si>
  <si>
    <t>Weiß</t>
  </si>
  <si>
    <t>PIN 5</t>
  </si>
  <si>
    <t>braun</t>
  </si>
  <si>
    <t>12V</t>
  </si>
  <si>
    <t>weiß/rot</t>
  </si>
  <si>
    <t>BECKER_RXD</t>
  </si>
  <si>
    <t>Eingang</t>
  </si>
  <si>
    <t>PIN 3</t>
  </si>
  <si>
    <t>lila</t>
  </si>
  <si>
    <t>PIONEER_1</t>
  </si>
  <si>
    <t>Geflecht</t>
  </si>
  <si>
    <t>gelb/schirm</t>
  </si>
  <si>
    <t>PIONEER_2</t>
  </si>
  <si>
    <t>Braun</t>
  </si>
  <si>
    <t>Ibus</t>
  </si>
  <si>
    <t>blau/rot</t>
  </si>
  <si>
    <t>Licht</t>
  </si>
  <si>
    <t>SLEEVE</t>
  </si>
  <si>
    <t>GEFLECHT</t>
  </si>
  <si>
    <t>TIP / Spitze</t>
  </si>
  <si>
    <t>Ring</t>
  </si>
  <si>
    <t>Wert</t>
  </si>
  <si>
    <t>POT1</t>
  </si>
  <si>
    <t>POT2</t>
  </si>
  <si>
    <t>Berechnet</t>
  </si>
  <si>
    <t>Wirklichkeit</t>
  </si>
  <si>
    <t>Widerstand</t>
  </si>
  <si>
    <t>D berechnet</t>
  </si>
  <si>
    <t>D gerundet</t>
  </si>
  <si>
    <t>reäler Widerstand</t>
  </si>
  <si>
    <t>Quelle</t>
  </si>
  <si>
    <t>Länge</t>
  </si>
  <si>
    <t>Ziel</t>
  </si>
  <si>
    <t>Daten</t>
  </si>
  <si>
    <t>CRC</t>
  </si>
  <si>
    <t>Position</t>
  </si>
  <si>
    <t>Adresse</t>
  </si>
  <si>
    <t>ADC Auflösung, bit</t>
  </si>
  <si>
    <t>Eingangsspannung beim laufenden Motor, V</t>
  </si>
  <si>
    <t>Eingangsspannung beim stehenden Motor, V</t>
  </si>
  <si>
    <t>nach dem Spannungsteiler, V</t>
  </si>
  <si>
    <t>Zustände</t>
  </si>
  <si>
    <t>Schrittweite:</t>
  </si>
  <si>
    <t>ADC Referenzspannung,V</t>
  </si>
  <si>
    <t>ADC-Wert</t>
  </si>
  <si>
    <t>geht an den Eingang von Becker C3.16, also RX</t>
  </si>
  <si>
    <t>geht an den Ausgang von Becker C3.15, also TX</t>
  </si>
  <si>
    <t>grau</t>
  </si>
  <si>
    <t>Aktion</t>
  </si>
  <si>
    <t>Source</t>
  </si>
  <si>
    <t>Relevant für MFL</t>
  </si>
  <si>
    <t>Stumm</t>
  </si>
  <si>
    <t>List</t>
  </si>
  <si>
    <t>Lauter</t>
  </si>
  <si>
    <t>Leiser</t>
  </si>
  <si>
    <t>Select</t>
  </si>
  <si>
    <t>Mode</t>
  </si>
  <si>
    <t>Lied vor / nächster Sender</t>
  </si>
  <si>
    <t>Lied zurück / vorheriger Sender</t>
  </si>
  <si>
    <t>X</t>
  </si>
  <si>
    <t>D0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</si>
  <si>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</si>
  <si>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</si>
  <si>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</si>
  <si>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</si>
  <si>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</si>
  <si>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</si>
  <si>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</si>
  <si>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</si>
  <si>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</si>
  <si>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Command bits[B13:B10]</t>
  </si>
  <si>
    <t>Data bits[B9:B0]</t>
  </si>
  <si>
    <t>C0</t>
  </si>
  <si>
    <t>C3</t>
  </si>
  <si>
    <t>C2</t>
  </si>
  <si>
    <t>C1</t>
  </si>
  <si>
    <t>EMPTY</t>
  </si>
  <si>
    <t>Command</t>
  </si>
  <si>
    <t>256 + C0</t>
  </si>
  <si>
    <t>Schritt:</t>
  </si>
  <si>
    <t>NOP</t>
  </si>
  <si>
    <t>Write contents of serial register data to RDAC.</t>
  </si>
  <si>
    <t>Read RDAC wiper setting from SDO output in the next frame.</t>
  </si>
  <si>
    <t>Reset. Refresh RDAC with midscale code.</t>
  </si>
  <si>
    <t>Write contents of serial register data to control register.</t>
  </si>
  <si>
    <t>Read control register from SDO output in the next frame.</t>
  </si>
  <si>
    <t>Software power-down.</t>
  </si>
  <si>
    <t>D0 = 0 (normal mode).</t>
  </si>
  <si>
    <t>D0 = 1 (device placed in shutdown mode).</t>
  </si>
  <si>
    <t>Rab:</t>
  </si>
  <si>
    <t>Rab in Ohm</t>
  </si>
  <si>
    <t>Bedeutung</t>
  </si>
  <si>
    <t>Anzeige</t>
  </si>
  <si>
    <t>Suchlauf +</t>
  </si>
  <si>
    <t>Suchlauf -</t>
  </si>
  <si>
    <t>BT annehmen</t>
  </si>
  <si>
    <t>BT ablehnen</t>
  </si>
  <si>
    <t>Rw in Ohm</t>
  </si>
  <si>
    <t>Dpot1</t>
  </si>
  <si>
    <t>Dpot2</t>
  </si>
  <si>
    <t>Rpot2</t>
  </si>
  <si>
    <t>Rpot1</t>
  </si>
  <si>
    <t>Rgesamt</t>
  </si>
  <si>
    <t>Tolleranz in Ohm</t>
  </si>
  <si>
    <t>Innerhalb der Tolleranz?</t>
  </si>
  <si>
    <t>MFL-Taste</t>
  </si>
  <si>
    <t>+</t>
  </si>
  <si>
    <t>-</t>
  </si>
  <si>
    <t>Pfeil hoch</t>
  </si>
  <si>
    <t>Pfeil runter</t>
  </si>
  <si>
    <t>R/T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</si>
</sst>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sz val="11"/>
      <color rgb="FF000000"/>
      <name val="Calibri Light"/>
      <charset val="1"/>
    </font>
    <font>
      <b/>
      <sz val="12"/>
      <color rgb="FF000000"/>
      <name val="Calibri Light"/>
      <charset val="1"/>
    </font>
    <font>
      <sz val="12"/>
      <color rgb="FF000000"/>
      <name val="Calibri Light"/>
      <charset val="1"/>
    </font>
    <font>
      <b/>
      <i/>
      <sz val="12"/>
      <color rgb="FF000000"/>
      <name val="Calibri Light"/>
      <charset val="1"/>
    </font>
    <font>
      <b/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/>
    <xf numFmtId="0" fontId="3" fillId="0" borderId="3" xfId="0" applyFont="1" applyBorder="1"/>
    <xf numFmtId="0" fontId="0" fillId="0" borderId="4" xfId="0" applyFont="1" applyBorder="1"/>
    <xf numFmtId="0" fontId="2" fillId="0" borderId="0" xfId="0" applyFont="1" applyFill="1" applyBorder="1"/>
    <xf numFmtId="0" fontId="0" fillId="3" borderId="0" xfId="0" applyFill="1"/>
    <xf numFmtId="0" fontId="0" fillId="2" borderId="5" xfId="0" applyFill="1" applyBorder="1"/>
    <xf numFmtId="0" fontId="5" fillId="3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/>
    <xf numFmtId="0" fontId="0" fillId="2" borderId="0" xfId="0" applyFill="1"/>
    <xf numFmtId="0" fontId="0" fillId="4" borderId="0" xfId="0" applyFill="1"/>
    <xf numFmtId="0" fontId="5" fillId="0" borderId="0" xfId="0" applyFont="1"/>
    <xf numFmtId="0" fontId="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B12" sqref="B12"/>
    </sheetView>
  </sheetViews>
  <sheetFormatPr baseColWidth="10" defaultColWidth="9.140625" defaultRowHeight="15" x14ac:dyDescent="0.25"/>
  <cols>
    <col min="1" max="1" width="19.42578125" customWidth="1"/>
    <col min="2" max="2" width="10.42578125" customWidth="1"/>
  </cols>
  <sheetData>
    <row r="1" spans="1:7" x14ac:dyDescent="0.25">
      <c r="A1" s="1" t="s">
        <v>0</v>
      </c>
      <c r="B1" s="1">
        <v>16000000</v>
      </c>
      <c r="C1" s="1"/>
      <c r="D1" s="1"/>
      <c r="E1" s="1"/>
      <c r="F1" s="1"/>
      <c r="G1" s="1"/>
    </row>
    <row r="2" spans="1:7" x14ac:dyDescent="0.25">
      <c r="A2" s="1" t="s">
        <v>1</v>
      </c>
      <c r="B2" s="1">
        <v>16</v>
      </c>
      <c r="C2" s="1"/>
      <c r="D2" s="1"/>
      <c r="E2" s="1"/>
      <c r="F2" s="1"/>
      <c r="G2" s="1"/>
    </row>
    <row r="3" spans="1:7" x14ac:dyDescent="0.25">
      <c r="A3" s="1" t="s">
        <v>2</v>
      </c>
      <c r="B3" s="1">
        <f>B1/B2</f>
        <v>1000000</v>
      </c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 t="s">
        <v>3</v>
      </c>
      <c r="B7" s="1">
        <v>1024</v>
      </c>
      <c r="C7" s="1"/>
      <c r="D7" s="1"/>
      <c r="E7" s="1"/>
      <c r="F7" s="1"/>
      <c r="G7" s="1"/>
    </row>
    <row r="8" spans="1:7" x14ac:dyDescent="0.25">
      <c r="A8" s="1" t="s">
        <v>4</v>
      </c>
      <c r="B8" s="1">
        <f>B1/B7</f>
        <v>15625</v>
      </c>
      <c r="C8" s="1"/>
      <c r="D8" s="1"/>
      <c r="E8" s="1"/>
      <c r="F8" s="1"/>
      <c r="G8" s="1"/>
    </row>
    <row r="9" spans="1:7" x14ac:dyDescent="0.25">
      <c r="A9" s="1" t="s">
        <v>5</v>
      </c>
      <c r="B9" s="1">
        <f>1/B8</f>
        <v>6.3999999999999997E-5</v>
      </c>
      <c r="C9" s="1"/>
      <c r="D9" s="1"/>
      <c r="E9" s="1"/>
      <c r="F9" s="1"/>
      <c r="G9" s="1"/>
    </row>
    <row r="10" spans="1:7" x14ac:dyDescent="0.25">
      <c r="A10" s="1" t="s">
        <v>6</v>
      </c>
      <c r="B10" s="1">
        <f>B9*1000</f>
        <v>6.4000000000000001E-2</v>
      </c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 t="s">
        <v>7</v>
      </c>
      <c r="B12" s="1">
        <v>1.7</v>
      </c>
      <c r="C12" s="1"/>
      <c r="D12" s="1"/>
      <c r="E12" s="1"/>
      <c r="F12" s="1"/>
      <c r="G12" s="1"/>
    </row>
    <row r="13" spans="1:7" x14ac:dyDescent="0.25">
      <c r="A13" s="1" t="s">
        <v>8</v>
      </c>
      <c r="B13" s="1">
        <f>B12/B10</f>
        <v>26.5625</v>
      </c>
      <c r="C13" s="1"/>
      <c r="D13" s="1" t="s">
        <v>9</v>
      </c>
      <c r="E13" s="1"/>
      <c r="F13" s="1" t="s">
        <v>10</v>
      </c>
      <c r="G1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F12" sqref="F12"/>
    </sheetView>
  </sheetViews>
  <sheetFormatPr baseColWidth="10" defaultColWidth="10.7109375" defaultRowHeight="15" x14ac:dyDescent="0.25"/>
  <cols>
    <col min="1" max="1" width="12.140625" customWidth="1"/>
    <col min="2" max="2" width="15.85546875" customWidth="1"/>
    <col min="3" max="3" width="9.85546875" customWidth="1"/>
    <col min="4" max="4" width="7" customWidth="1"/>
    <col min="5" max="5" width="9" customWidth="1"/>
    <col min="6" max="6" width="12.28515625" customWidth="1"/>
    <col min="7" max="7" width="45.42578125" bestFit="1" customWidth="1"/>
  </cols>
  <sheetData>
    <row r="1" spans="1:7" ht="15.75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/>
    </row>
    <row r="2" spans="1:7" ht="15.75" x14ac:dyDescent="0.25">
      <c r="A2" s="3">
        <v>1</v>
      </c>
      <c r="B2" s="3" t="s">
        <v>17</v>
      </c>
      <c r="C2" s="3" t="s">
        <v>18</v>
      </c>
      <c r="D2" s="3" t="s">
        <v>19</v>
      </c>
      <c r="E2" s="3"/>
      <c r="F2" s="3" t="s">
        <v>20</v>
      </c>
      <c r="G2" s="3" t="s">
        <v>69</v>
      </c>
    </row>
    <row r="3" spans="1:7" ht="15.75" x14ac:dyDescent="0.25">
      <c r="A3" s="3">
        <v>2</v>
      </c>
      <c r="B3" s="3" t="s">
        <v>21</v>
      </c>
      <c r="C3" s="3"/>
      <c r="D3" s="3"/>
      <c r="E3" s="3"/>
      <c r="F3" s="3" t="s">
        <v>22</v>
      </c>
      <c r="G3" s="3"/>
    </row>
    <row r="4" spans="1:7" ht="15.75" x14ac:dyDescent="0.25">
      <c r="A4" s="3">
        <v>3</v>
      </c>
      <c r="B4" s="3" t="s">
        <v>23</v>
      </c>
      <c r="C4" s="3" t="s">
        <v>18</v>
      </c>
      <c r="D4" s="3"/>
      <c r="E4" s="3" t="s">
        <v>24</v>
      </c>
      <c r="F4" s="3" t="s">
        <v>22</v>
      </c>
      <c r="G4" s="3"/>
    </row>
    <row r="5" spans="1:7" ht="15.75" x14ac:dyDescent="0.25">
      <c r="A5" s="3">
        <v>4</v>
      </c>
      <c r="B5" s="3" t="s">
        <v>21</v>
      </c>
      <c r="C5" s="3"/>
      <c r="D5" s="3" t="s">
        <v>25</v>
      </c>
      <c r="E5" s="3"/>
      <c r="F5" s="3" t="s">
        <v>26</v>
      </c>
      <c r="G5" s="3"/>
    </row>
    <row r="6" spans="1:7" ht="15.75" x14ac:dyDescent="0.25">
      <c r="A6" s="3">
        <v>5</v>
      </c>
      <c r="B6" s="3" t="s">
        <v>27</v>
      </c>
      <c r="C6" s="3"/>
      <c r="D6" s="3"/>
      <c r="E6" s="3"/>
      <c r="F6" s="3" t="s">
        <v>28</v>
      </c>
      <c r="G6" s="3"/>
    </row>
    <row r="7" spans="1:7" ht="15.75" x14ac:dyDescent="0.25">
      <c r="A7" s="3">
        <v>6</v>
      </c>
      <c r="B7" s="3" t="s">
        <v>29</v>
      </c>
      <c r="C7" s="3" t="s">
        <v>30</v>
      </c>
      <c r="D7" s="3" t="s">
        <v>31</v>
      </c>
      <c r="E7" s="3"/>
      <c r="F7" s="3" t="s">
        <v>32</v>
      </c>
      <c r="G7" s="3" t="s">
        <v>70</v>
      </c>
    </row>
    <row r="8" spans="1:7" ht="15.75" x14ac:dyDescent="0.25">
      <c r="A8" s="3">
        <v>7</v>
      </c>
      <c r="B8" s="3" t="s">
        <v>33</v>
      </c>
      <c r="C8" s="3" t="s">
        <v>18</v>
      </c>
      <c r="D8" s="3"/>
      <c r="E8" s="3" t="s">
        <v>34</v>
      </c>
      <c r="F8" s="3" t="s">
        <v>35</v>
      </c>
      <c r="G8" s="3"/>
    </row>
    <row r="9" spans="1:7" ht="15.75" x14ac:dyDescent="0.25">
      <c r="A9" s="3">
        <v>8</v>
      </c>
      <c r="B9" s="3" t="s">
        <v>36</v>
      </c>
      <c r="C9" s="3"/>
      <c r="D9" s="3"/>
      <c r="E9" s="3" t="s">
        <v>37</v>
      </c>
      <c r="F9" s="3" t="s">
        <v>26</v>
      </c>
      <c r="G9" s="3"/>
    </row>
    <row r="10" spans="1:7" ht="15.75" x14ac:dyDescent="0.25">
      <c r="A10" s="3">
        <v>9</v>
      </c>
      <c r="B10" s="3" t="s">
        <v>38</v>
      </c>
      <c r="C10" s="3" t="s">
        <v>30</v>
      </c>
      <c r="D10" s="3"/>
      <c r="E10" s="3"/>
      <c r="F10" s="3" t="s">
        <v>39</v>
      </c>
      <c r="G10" s="3"/>
    </row>
    <row r="11" spans="1:7" ht="15.75" x14ac:dyDescent="0.25">
      <c r="A11" s="3">
        <v>10</v>
      </c>
      <c r="B11" s="3" t="s">
        <v>40</v>
      </c>
      <c r="C11" s="3" t="s">
        <v>30</v>
      </c>
      <c r="D11" s="3"/>
      <c r="E11" s="3"/>
      <c r="F11" s="3" t="s">
        <v>71</v>
      </c>
      <c r="G11" s="3"/>
    </row>
    <row r="16" spans="1:7" x14ac:dyDescent="0.25">
      <c r="B16" t="s">
        <v>41</v>
      </c>
      <c r="C16" t="s">
        <v>42</v>
      </c>
    </row>
    <row r="17" spans="2:3" x14ac:dyDescent="0.25">
      <c r="B17" t="s">
        <v>43</v>
      </c>
      <c r="C17" t="s">
        <v>24</v>
      </c>
    </row>
    <row r="18" spans="2:3" x14ac:dyDescent="0.25">
      <c r="B18" t="s">
        <v>44</v>
      </c>
      <c r="C18" t="s">
        <v>37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D2" sqref="D2"/>
    </sheetView>
  </sheetViews>
  <sheetFormatPr baseColWidth="10" defaultColWidth="10.7109375" defaultRowHeight="15" x14ac:dyDescent="0.25"/>
  <cols>
    <col min="1" max="1" width="9.28515625" customWidth="1"/>
    <col min="2" max="2" width="8.7109375" customWidth="1"/>
    <col min="3" max="3" width="6.7109375" bestFit="1" customWidth="1"/>
    <col min="4" max="4" width="12.42578125" bestFit="1" customWidth="1"/>
    <col min="5" max="5" width="14.140625" bestFit="1" customWidth="1"/>
  </cols>
  <sheetData>
    <row r="1" spans="1:7" ht="15.75" x14ac:dyDescent="0.25">
      <c r="A1" s="4" t="s">
        <v>45</v>
      </c>
      <c r="B1" s="4" t="s">
        <v>46</v>
      </c>
      <c r="C1" s="4" t="s">
        <v>47</v>
      </c>
      <c r="D1" s="4" t="s">
        <v>48</v>
      </c>
      <c r="E1" s="4" t="s">
        <v>49</v>
      </c>
    </row>
    <row r="2" spans="1:7" ht="15.75" x14ac:dyDescent="0.25">
      <c r="A2" s="5">
        <v>2200</v>
      </c>
      <c r="B2" s="5">
        <v>250</v>
      </c>
      <c r="C2" s="5">
        <v>251</v>
      </c>
      <c r="D2" s="5">
        <f t="shared" ref="D2:D10" si="0">(((50000 * (256-B2))/256)+52)+(((50000 * (256-C2))/256)+52)</f>
        <v>2252.4375</v>
      </c>
      <c r="E2" s="5">
        <v>2500</v>
      </c>
      <c r="G2">
        <f>50000/256</f>
        <v>195.3125</v>
      </c>
    </row>
    <row r="3" spans="1:7" ht="15.75" x14ac:dyDescent="0.25">
      <c r="A3" s="5">
        <v>4400</v>
      </c>
      <c r="B3" s="5">
        <v>240</v>
      </c>
      <c r="C3" s="5">
        <v>250</v>
      </c>
      <c r="D3" s="5">
        <f t="shared" si="0"/>
        <v>4400.875</v>
      </c>
      <c r="E3" s="5">
        <v>4667</v>
      </c>
    </row>
    <row r="4" spans="1:7" ht="15.75" x14ac:dyDescent="0.25">
      <c r="A4" s="5">
        <v>6600</v>
      </c>
      <c r="B4" s="5">
        <v>240</v>
      </c>
      <c r="C4" s="5">
        <v>240</v>
      </c>
      <c r="D4" s="5">
        <f t="shared" si="0"/>
        <v>6354</v>
      </c>
      <c r="E4" s="5">
        <v>6650</v>
      </c>
    </row>
    <row r="5" spans="1:7" ht="15.75" x14ac:dyDescent="0.25">
      <c r="A5" s="5">
        <v>8800</v>
      </c>
      <c r="B5" s="5">
        <v>237</v>
      </c>
      <c r="C5" s="5">
        <v>230</v>
      </c>
      <c r="D5" s="5">
        <f t="shared" si="0"/>
        <v>8893.0625</v>
      </c>
      <c r="E5" s="5">
        <v>9200</v>
      </c>
    </row>
    <row r="6" spans="1:7" ht="15.75" x14ac:dyDescent="0.25">
      <c r="A6" s="5">
        <v>12100</v>
      </c>
      <c r="B6" s="5">
        <v>226</v>
      </c>
      <c r="C6" s="5">
        <v>225</v>
      </c>
      <c r="D6" s="5">
        <f t="shared" si="0"/>
        <v>12018.0625</v>
      </c>
      <c r="E6" s="5">
        <v>12370</v>
      </c>
    </row>
    <row r="7" spans="1:7" ht="15.75" x14ac:dyDescent="0.25">
      <c r="A7" s="5">
        <v>16800</v>
      </c>
      <c r="B7" s="5">
        <v>214</v>
      </c>
      <c r="C7" s="5">
        <v>214</v>
      </c>
      <c r="D7" s="5">
        <f t="shared" si="0"/>
        <v>16510.25</v>
      </c>
      <c r="E7" s="5">
        <v>16910</v>
      </c>
    </row>
    <row r="8" spans="1:7" ht="15.75" x14ac:dyDescent="0.25">
      <c r="A8" s="5">
        <v>23600</v>
      </c>
      <c r="B8" s="5">
        <v>196</v>
      </c>
      <c r="C8" s="5">
        <v>196</v>
      </c>
      <c r="D8" s="5">
        <f t="shared" si="0"/>
        <v>23541.5</v>
      </c>
      <c r="E8" s="5">
        <v>24000</v>
      </c>
    </row>
    <row r="9" spans="1:7" ht="15.75" x14ac:dyDescent="0.25">
      <c r="A9" s="5">
        <v>33600</v>
      </c>
      <c r="B9" s="5">
        <v>162</v>
      </c>
      <c r="C9" s="5">
        <v>182</v>
      </c>
      <c r="D9" s="5">
        <f t="shared" si="0"/>
        <v>32916.5</v>
      </c>
      <c r="E9" s="5">
        <v>33500</v>
      </c>
    </row>
    <row r="10" spans="1:7" ht="15.75" x14ac:dyDescent="0.25">
      <c r="A10" s="5">
        <v>48600</v>
      </c>
      <c r="B10" s="5">
        <v>135</v>
      </c>
      <c r="C10" s="5">
        <v>135</v>
      </c>
      <c r="D10" s="5">
        <f t="shared" si="0"/>
        <v>47369.625</v>
      </c>
      <c r="E10" s="5">
        <v>48100</v>
      </c>
    </row>
    <row r="12" spans="1:7" ht="15.75" x14ac:dyDescent="0.25">
      <c r="A12" s="5">
        <v>75000</v>
      </c>
      <c r="B12" s="5">
        <v>2</v>
      </c>
      <c r="C12" s="5">
        <v>2</v>
      </c>
      <c r="D12" s="5">
        <f>(((50000 * (256-B12))/256)+52)+(((50000 * (256-C12))/256)+52)</f>
        <v>99322.75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4" sqref="I14"/>
    </sheetView>
  </sheetViews>
  <sheetFormatPr baseColWidth="10" defaultRowHeight="15" x14ac:dyDescent="0.25"/>
  <cols>
    <col min="1" max="1" width="16.140625" bestFit="1" customWidth="1"/>
    <col min="3" max="3" width="6.28515625" bestFit="1" customWidth="1"/>
    <col min="4" max="4" width="11" bestFit="1" customWidth="1"/>
    <col min="5" max="5" width="6.28515625" bestFit="1" customWidth="1"/>
    <col min="6" max="6" width="11" bestFit="1" customWidth="1"/>
    <col min="8" max="8" width="22.85546875" bestFit="1" customWidth="1"/>
  </cols>
  <sheetData>
    <row r="1" spans="1:9" x14ac:dyDescent="0.25">
      <c r="A1" t="s">
        <v>114</v>
      </c>
      <c r="B1">
        <v>50000</v>
      </c>
    </row>
    <row r="2" spans="1:9" x14ac:dyDescent="0.25">
      <c r="A2" t="s">
        <v>121</v>
      </c>
      <c r="B2">
        <v>125</v>
      </c>
    </row>
    <row r="3" spans="1:9" x14ac:dyDescent="0.25">
      <c r="A3" t="s">
        <v>127</v>
      </c>
      <c r="B3">
        <v>100</v>
      </c>
    </row>
    <row r="5" spans="1:9" x14ac:dyDescent="0.25">
      <c r="A5" s="22" t="s">
        <v>115</v>
      </c>
      <c r="B5" s="22" t="s">
        <v>50</v>
      </c>
      <c r="C5" s="22" t="s">
        <v>122</v>
      </c>
      <c r="D5" s="22" t="s">
        <v>125</v>
      </c>
      <c r="E5" s="22" t="s">
        <v>123</v>
      </c>
      <c r="F5" s="22" t="s">
        <v>124</v>
      </c>
      <c r="G5" s="22" t="s">
        <v>126</v>
      </c>
      <c r="H5" s="22" t="s">
        <v>128</v>
      </c>
      <c r="I5" s="22" t="s">
        <v>129</v>
      </c>
    </row>
    <row r="6" spans="1:9" x14ac:dyDescent="0.25">
      <c r="A6" t="s">
        <v>54</v>
      </c>
      <c r="B6" s="21">
        <v>1200</v>
      </c>
      <c r="C6">
        <v>255</v>
      </c>
      <c r="D6">
        <f>ROUND((($B$1*(256-C6))/256)+$B$2,0)</f>
        <v>320</v>
      </c>
      <c r="E6">
        <v>252</v>
      </c>
      <c r="F6">
        <f>ROUND((($B$1*(256-E6))/256)+$B$2,0)</f>
        <v>906</v>
      </c>
      <c r="G6" s="20">
        <f>ROUND(D6+F6,0)</f>
        <v>1226</v>
      </c>
      <c r="H6" s="18" t="str">
        <f>IF(AND(G6&gt;=B6-$B$3,G6&lt;=B6+$B$3),"ja","nein")</f>
        <v>ja</v>
      </c>
      <c r="I6" s="18"/>
    </row>
    <row r="7" spans="1:9" x14ac:dyDescent="0.25">
      <c r="A7" t="s">
        <v>75</v>
      </c>
      <c r="B7" s="21">
        <v>3500</v>
      </c>
      <c r="C7">
        <v>248</v>
      </c>
      <c r="D7">
        <f t="shared" ref="D7:D14" si="0">ROUND((($B$1*(256-C7))/256)+$B$2,0)</f>
        <v>1688</v>
      </c>
      <c r="E7">
        <v>247</v>
      </c>
      <c r="F7">
        <f t="shared" ref="F7:F14" si="1">ROUND((($B$1*(256-E7))/256)+$B$2,0)</f>
        <v>1883</v>
      </c>
      <c r="G7" s="20">
        <f t="shared" ref="G7:G14" si="2">ROUND(D7+F7,0)</f>
        <v>3571</v>
      </c>
      <c r="H7" s="18" t="str">
        <f t="shared" ref="H7:H14" si="3">IF(AND(G7&gt;=B7-$B$3,G7&lt;=B7+$B$3),"ja","nein")</f>
        <v>ja</v>
      </c>
      <c r="I7" s="18"/>
    </row>
    <row r="8" spans="1:9" x14ac:dyDescent="0.25">
      <c r="A8" t="s">
        <v>116</v>
      </c>
      <c r="B8" s="21">
        <v>5750</v>
      </c>
      <c r="C8">
        <v>240</v>
      </c>
      <c r="D8">
        <f t="shared" si="0"/>
        <v>3250</v>
      </c>
      <c r="E8">
        <v>244</v>
      </c>
      <c r="F8">
        <f t="shared" si="1"/>
        <v>2469</v>
      </c>
      <c r="G8" s="20">
        <f t="shared" si="2"/>
        <v>5719</v>
      </c>
      <c r="H8" s="18" t="str">
        <f t="shared" si="3"/>
        <v>ja</v>
      </c>
      <c r="I8" s="18"/>
    </row>
    <row r="9" spans="1:9" x14ac:dyDescent="0.25">
      <c r="A9" t="s">
        <v>117</v>
      </c>
      <c r="B9" s="21">
        <v>8000</v>
      </c>
      <c r="C9">
        <v>220</v>
      </c>
      <c r="D9">
        <f t="shared" si="0"/>
        <v>7156</v>
      </c>
      <c r="E9">
        <v>252</v>
      </c>
      <c r="F9">
        <f t="shared" si="1"/>
        <v>906</v>
      </c>
      <c r="G9" s="20">
        <f t="shared" si="2"/>
        <v>8062</v>
      </c>
      <c r="H9" s="18" t="str">
        <f t="shared" si="3"/>
        <v>ja</v>
      </c>
      <c r="I9" s="18" t="s">
        <v>132</v>
      </c>
    </row>
    <row r="10" spans="1:9" x14ac:dyDescent="0.25">
      <c r="A10" t="s">
        <v>118</v>
      </c>
      <c r="B10" s="21">
        <v>11250</v>
      </c>
      <c r="C10">
        <v>226</v>
      </c>
      <c r="D10">
        <f t="shared" si="0"/>
        <v>5984</v>
      </c>
      <c r="E10">
        <v>230</v>
      </c>
      <c r="F10">
        <f t="shared" si="1"/>
        <v>5203</v>
      </c>
      <c r="G10" s="20">
        <f t="shared" si="2"/>
        <v>11187</v>
      </c>
      <c r="H10" s="18" t="str">
        <f t="shared" si="3"/>
        <v>ja</v>
      </c>
      <c r="I10" s="18" t="s">
        <v>133</v>
      </c>
    </row>
    <row r="11" spans="1:9" x14ac:dyDescent="0.25">
      <c r="A11" t="s">
        <v>77</v>
      </c>
      <c r="B11" s="21">
        <v>16000</v>
      </c>
      <c r="C11">
        <v>215</v>
      </c>
      <c r="D11">
        <f t="shared" si="0"/>
        <v>8133</v>
      </c>
      <c r="E11">
        <v>216</v>
      </c>
      <c r="F11">
        <f t="shared" si="1"/>
        <v>7938</v>
      </c>
      <c r="G11" s="20">
        <f t="shared" si="2"/>
        <v>16071</v>
      </c>
      <c r="H11" s="18" t="str">
        <f t="shared" si="3"/>
        <v>ja</v>
      </c>
      <c r="I11" s="18" t="s">
        <v>130</v>
      </c>
    </row>
    <row r="12" spans="1:9" x14ac:dyDescent="0.25">
      <c r="A12" t="s">
        <v>78</v>
      </c>
      <c r="B12" s="21">
        <v>24000</v>
      </c>
      <c r="C12">
        <v>195</v>
      </c>
      <c r="D12">
        <f t="shared" si="0"/>
        <v>12039</v>
      </c>
      <c r="E12">
        <v>195</v>
      </c>
      <c r="F12">
        <f t="shared" si="1"/>
        <v>12039</v>
      </c>
      <c r="G12" s="20">
        <f t="shared" si="2"/>
        <v>24078</v>
      </c>
      <c r="H12" s="18" t="str">
        <f t="shared" si="3"/>
        <v>ja</v>
      </c>
      <c r="I12" s="18" t="s">
        <v>131</v>
      </c>
    </row>
    <row r="13" spans="1:9" x14ac:dyDescent="0.25">
      <c r="A13" t="s">
        <v>119</v>
      </c>
      <c r="B13" s="21">
        <v>33000</v>
      </c>
      <c r="C13">
        <v>172</v>
      </c>
      <c r="D13">
        <f t="shared" si="0"/>
        <v>16531</v>
      </c>
      <c r="E13">
        <v>172</v>
      </c>
      <c r="F13">
        <f t="shared" si="1"/>
        <v>16531</v>
      </c>
      <c r="G13" s="20">
        <f t="shared" si="2"/>
        <v>33062</v>
      </c>
      <c r="H13" s="18" t="str">
        <f t="shared" si="3"/>
        <v>ja</v>
      </c>
      <c r="I13" s="18" t="s">
        <v>134</v>
      </c>
    </row>
    <row r="14" spans="1:9" x14ac:dyDescent="0.25">
      <c r="A14" t="s">
        <v>120</v>
      </c>
      <c r="B14" s="21">
        <v>48000</v>
      </c>
      <c r="C14">
        <v>134</v>
      </c>
      <c r="D14">
        <f t="shared" si="0"/>
        <v>23953</v>
      </c>
      <c r="E14">
        <v>134</v>
      </c>
      <c r="F14">
        <f t="shared" si="1"/>
        <v>23953</v>
      </c>
      <c r="G14" s="20">
        <f t="shared" si="2"/>
        <v>47906</v>
      </c>
      <c r="H14" s="18" t="str">
        <f t="shared" si="3"/>
        <v>ja</v>
      </c>
      <c r="I14" s="18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/>
  </sheetViews>
  <sheetFormatPr baseColWidth="10" defaultColWidth="10.7109375" defaultRowHeight="15" x14ac:dyDescent="0.25"/>
  <cols>
    <col min="1" max="1" width="29" bestFit="1" customWidth="1"/>
    <col min="2" max="2" width="13.42578125" bestFit="1" customWidth="1"/>
    <col min="3" max="3" width="14.28515625" bestFit="1" customWidth="1"/>
    <col min="4" max="4" width="13.140625" bestFit="1" customWidth="1"/>
    <col min="5" max="5" width="20.85546875" bestFit="1" customWidth="1"/>
    <col min="6" max="6" width="19.7109375" bestFit="1" customWidth="1"/>
  </cols>
  <sheetData>
    <row r="1" spans="1:6" ht="15.75" x14ac:dyDescent="0.25">
      <c r="A1" s="7" t="s">
        <v>113</v>
      </c>
      <c r="B1" s="8">
        <v>100000</v>
      </c>
      <c r="C1" t="s">
        <v>103</v>
      </c>
      <c r="D1">
        <f>B1/1024</f>
        <v>97.65625</v>
      </c>
    </row>
    <row r="2" spans="1:6" ht="15.75" x14ac:dyDescent="0.25">
      <c r="A2" s="7" t="s">
        <v>72</v>
      </c>
      <c r="B2" s="6" t="s">
        <v>50</v>
      </c>
      <c r="C2" s="7" t="s">
        <v>51</v>
      </c>
      <c r="D2" s="7" t="s">
        <v>52</v>
      </c>
      <c r="E2" s="7" t="s">
        <v>53</v>
      </c>
      <c r="F2" s="11" t="s">
        <v>74</v>
      </c>
    </row>
    <row r="3" spans="1:6" ht="15.75" x14ac:dyDescent="0.25">
      <c r="A3" t="s">
        <v>73</v>
      </c>
      <c r="B3" s="3">
        <v>2200</v>
      </c>
      <c r="C3" s="9">
        <f>(B3/$B$1)*1024</f>
        <v>22.527999999999999</v>
      </c>
      <c r="D3" s="9">
        <f t="shared" ref="D3:D11" si="0">ROUND(C3,0)</f>
        <v>23</v>
      </c>
      <c r="E3" s="9">
        <f>(D3/1024)*$B$1</f>
        <v>2246.09375</v>
      </c>
    </row>
    <row r="4" spans="1:6" ht="15.75" x14ac:dyDescent="0.25">
      <c r="A4" t="s">
        <v>75</v>
      </c>
      <c r="B4" s="3">
        <v>4400</v>
      </c>
      <c r="C4" s="9">
        <f t="shared" ref="C4:C13" si="1">(B4/$B$1)*1024</f>
        <v>45.055999999999997</v>
      </c>
      <c r="D4" s="9">
        <f t="shared" si="0"/>
        <v>45</v>
      </c>
      <c r="E4" s="9">
        <f t="shared" ref="E4:E13" si="2">(D4/1024)*$B$1</f>
        <v>4394.53125</v>
      </c>
    </row>
    <row r="5" spans="1:6" ht="15.75" x14ac:dyDescent="0.25">
      <c r="A5" t="s">
        <v>76</v>
      </c>
      <c r="B5" s="3">
        <v>6600</v>
      </c>
      <c r="C5" s="9">
        <f t="shared" si="1"/>
        <v>67.584000000000003</v>
      </c>
      <c r="D5" s="9">
        <f t="shared" si="0"/>
        <v>68</v>
      </c>
      <c r="E5" s="9">
        <f t="shared" si="2"/>
        <v>6640.625</v>
      </c>
    </row>
    <row r="6" spans="1:6" ht="15.75" x14ac:dyDescent="0.25">
      <c r="A6" t="s">
        <v>81</v>
      </c>
      <c r="B6" s="3">
        <v>8800</v>
      </c>
      <c r="C6" s="9">
        <f t="shared" si="1"/>
        <v>90.111999999999995</v>
      </c>
      <c r="D6" s="9">
        <f t="shared" si="0"/>
        <v>90</v>
      </c>
      <c r="E6" s="9">
        <f t="shared" si="2"/>
        <v>8789.0625</v>
      </c>
      <c r="F6" t="s">
        <v>83</v>
      </c>
    </row>
    <row r="7" spans="1:6" ht="15.75" x14ac:dyDescent="0.25">
      <c r="A7" t="s">
        <v>82</v>
      </c>
      <c r="B7" s="3">
        <v>12100</v>
      </c>
      <c r="C7" s="9">
        <f t="shared" si="1"/>
        <v>123.904</v>
      </c>
      <c r="D7" s="9">
        <f t="shared" si="0"/>
        <v>124</v>
      </c>
      <c r="E7" s="9">
        <f t="shared" si="2"/>
        <v>12109.375</v>
      </c>
      <c r="F7" t="s">
        <v>83</v>
      </c>
    </row>
    <row r="8" spans="1:6" ht="15.75" x14ac:dyDescent="0.25">
      <c r="A8" t="s">
        <v>77</v>
      </c>
      <c r="B8" s="3">
        <v>16800</v>
      </c>
      <c r="C8" s="9">
        <f t="shared" si="1"/>
        <v>172.03200000000001</v>
      </c>
      <c r="D8" s="9">
        <f t="shared" si="0"/>
        <v>172</v>
      </c>
      <c r="E8" s="9">
        <f t="shared" si="2"/>
        <v>16796.875</v>
      </c>
      <c r="F8" t="s">
        <v>83</v>
      </c>
    </row>
    <row r="9" spans="1:6" ht="15.75" x14ac:dyDescent="0.25">
      <c r="A9" t="s">
        <v>78</v>
      </c>
      <c r="B9" s="3">
        <v>23600</v>
      </c>
      <c r="C9" s="9">
        <f t="shared" si="1"/>
        <v>241.66399999999999</v>
      </c>
      <c r="D9" s="9">
        <f t="shared" si="0"/>
        <v>242</v>
      </c>
      <c r="E9" s="9">
        <f t="shared" si="2"/>
        <v>23632.8125</v>
      </c>
      <c r="F9" t="s">
        <v>83</v>
      </c>
    </row>
    <row r="10" spans="1:6" ht="15.75" x14ac:dyDescent="0.25">
      <c r="A10" t="s">
        <v>79</v>
      </c>
      <c r="B10" s="3">
        <v>33600</v>
      </c>
      <c r="C10" s="9">
        <f t="shared" si="1"/>
        <v>344.06400000000002</v>
      </c>
      <c r="D10" s="9">
        <f t="shared" si="0"/>
        <v>344</v>
      </c>
      <c r="E10" s="9">
        <f t="shared" si="2"/>
        <v>33593.75</v>
      </c>
    </row>
    <row r="11" spans="1:6" ht="15.75" x14ac:dyDescent="0.25">
      <c r="A11" t="s">
        <v>80</v>
      </c>
      <c r="B11" s="3">
        <v>48600</v>
      </c>
      <c r="C11" s="9">
        <f t="shared" si="1"/>
        <v>497.66399999999999</v>
      </c>
      <c r="D11" s="9">
        <f t="shared" si="0"/>
        <v>498</v>
      </c>
      <c r="E11" s="9">
        <f t="shared" si="2"/>
        <v>48632.8125</v>
      </c>
    </row>
    <row r="12" spans="1:6" ht="15.75" x14ac:dyDescent="0.25">
      <c r="C12" s="9"/>
      <c r="D12" s="9"/>
      <c r="E12" s="9"/>
    </row>
    <row r="13" spans="1:6" ht="15.75" x14ac:dyDescent="0.25">
      <c r="B13" s="19">
        <v>99322</v>
      </c>
      <c r="C13" s="9">
        <f t="shared" si="1"/>
        <v>1017.05728</v>
      </c>
      <c r="D13" s="9">
        <v>1020</v>
      </c>
      <c r="E13" s="9">
        <f t="shared" si="2"/>
        <v>99609.375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7" sqref="B7"/>
    </sheetView>
  </sheetViews>
  <sheetFormatPr baseColWidth="10" defaultRowHeight="15" x14ac:dyDescent="0.25"/>
  <cols>
    <col min="1" max="1" width="41.140625" bestFit="1" customWidth="1"/>
    <col min="2" max="2" width="11" bestFit="1" customWidth="1"/>
  </cols>
  <sheetData>
    <row r="1" spans="1:3" x14ac:dyDescent="0.25">
      <c r="A1" t="s">
        <v>62</v>
      </c>
      <c r="B1">
        <v>13.2</v>
      </c>
    </row>
    <row r="2" spans="1:3" x14ac:dyDescent="0.25">
      <c r="A2" t="s">
        <v>63</v>
      </c>
      <c r="B2">
        <v>11.5</v>
      </c>
    </row>
    <row r="3" spans="1:3" x14ac:dyDescent="0.25">
      <c r="A3" t="s">
        <v>64</v>
      </c>
      <c r="B3">
        <v>4.71</v>
      </c>
    </row>
    <row r="4" spans="1:3" x14ac:dyDescent="0.25">
      <c r="A4" t="s">
        <v>64</v>
      </c>
      <c r="B4">
        <v>4.0999999999999996</v>
      </c>
    </row>
    <row r="6" spans="1:3" x14ac:dyDescent="0.25">
      <c r="A6" t="s">
        <v>61</v>
      </c>
      <c r="B6">
        <v>10</v>
      </c>
    </row>
    <row r="7" spans="1:3" x14ac:dyDescent="0.25">
      <c r="A7" t="s">
        <v>65</v>
      </c>
      <c r="B7">
        <f>POWER(2,B6)</f>
        <v>1024</v>
      </c>
    </row>
    <row r="8" spans="1:3" x14ac:dyDescent="0.25">
      <c r="A8" t="s">
        <v>67</v>
      </c>
      <c r="B8">
        <v>5</v>
      </c>
    </row>
    <row r="9" spans="1:3" x14ac:dyDescent="0.25">
      <c r="A9" t="s">
        <v>66</v>
      </c>
      <c r="B9">
        <f>B8/B7</f>
        <v>4.8828125E-3</v>
      </c>
    </row>
    <row r="10" spans="1:3" x14ac:dyDescent="0.25">
      <c r="A10" t="s">
        <v>68</v>
      </c>
      <c r="B10">
        <f>ROUND(B3/$B$9, 0)</f>
        <v>965</v>
      </c>
      <c r="C10">
        <f>B10/4</f>
        <v>241.25</v>
      </c>
    </row>
    <row r="11" spans="1:3" x14ac:dyDescent="0.25">
      <c r="A11" t="s">
        <v>68</v>
      </c>
      <c r="B11">
        <f>ROUND(B4/$B$9, 0)</f>
        <v>840</v>
      </c>
      <c r="C11">
        <f>B11/4</f>
        <v>210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C8" sqref="C8"/>
    </sheetView>
  </sheetViews>
  <sheetFormatPr baseColWidth="10" defaultColWidth="10.7109375" defaultRowHeight="15" x14ac:dyDescent="0.25"/>
  <cols>
    <col min="1" max="1" width="8.28515625" customWidth="1"/>
    <col min="2" max="2" width="7" customWidth="1"/>
    <col min="3" max="3" width="6.140625" customWidth="1"/>
    <col min="4" max="4" width="4.28515625" customWidth="1"/>
    <col min="5" max="5" width="6.28515625" customWidth="1"/>
    <col min="6" max="6" width="4.42578125" customWidth="1"/>
  </cols>
  <sheetData>
    <row r="1" spans="1:6" x14ac:dyDescent="0.25">
      <c r="B1">
        <v>0</v>
      </c>
      <c r="C1">
        <v>1</v>
      </c>
      <c r="D1">
        <v>2</v>
      </c>
      <c r="E1">
        <v>3</v>
      </c>
    </row>
    <row r="2" spans="1:6" x14ac:dyDescent="0.25">
      <c r="B2" s="10" t="s">
        <v>54</v>
      </c>
      <c r="C2" s="10" t="s">
        <v>55</v>
      </c>
      <c r="D2" s="10" t="s">
        <v>56</v>
      </c>
      <c r="E2" s="10" t="s">
        <v>57</v>
      </c>
      <c r="F2" s="10" t="s">
        <v>58</v>
      </c>
    </row>
    <row r="3" spans="1:6" x14ac:dyDescent="0.25">
      <c r="D3" s="23" t="s">
        <v>55</v>
      </c>
      <c r="E3" s="23"/>
      <c r="F3" s="23"/>
    </row>
    <row r="4" spans="1:6" x14ac:dyDescent="0.25">
      <c r="A4" t="s">
        <v>59</v>
      </c>
      <c r="B4">
        <v>0</v>
      </c>
      <c r="C4">
        <v>0</v>
      </c>
      <c r="D4">
        <v>0</v>
      </c>
      <c r="E4">
        <v>1</v>
      </c>
      <c r="F4">
        <v>2</v>
      </c>
    </row>
    <row r="5" spans="1:6" x14ac:dyDescent="0.25">
      <c r="A5" t="s">
        <v>60</v>
      </c>
      <c r="B5">
        <v>0</v>
      </c>
      <c r="C5">
        <v>0</v>
      </c>
      <c r="D5">
        <f>D4+2</f>
        <v>2</v>
      </c>
      <c r="E5">
        <f>E4+2</f>
        <v>3</v>
      </c>
      <c r="F5">
        <f>F4+2</f>
        <v>4</v>
      </c>
    </row>
  </sheetData>
  <mergeCells count="1">
    <mergeCell ref="D3:F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G5" sqref="G5"/>
    </sheetView>
  </sheetViews>
  <sheetFormatPr baseColWidth="10" defaultRowHeight="15" x14ac:dyDescent="0.25"/>
  <cols>
    <col min="2" max="17" width="6" customWidth="1"/>
    <col min="18" max="18" width="55.5703125" bestFit="1" customWidth="1"/>
  </cols>
  <sheetData>
    <row r="1" spans="1:18" x14ac:dyDescent="0.25">
      <c r="B1">
        <v>7</v>
      </c>
      <c r="C1">
        <v>6</v>
      </c>
      <c r="D1">
        <v>5</v>
      </c>
      <c r="E1">
        <v>4</v>
      </c>
      <c r="F1">
        <v>3</v>
      </c>
      <c r="G1">
        <v>2</v>
      </c>
      <c r="H1">
        <v>1</v>
      </c>
      <c r="I1">
        <v>0</v>
      </c>
      <c r="J1">
        <v>7</v>
      </c>
      <c r="K1">
        <v>6</v>
      </c>
      <c r="L1">
        <v>5</v>
      </c>
      <c r="M1">
        <v>4</v>
      </c>
      <c r="N1">
        <v>3</v>
      </c>
      <c r="O1">
        <v>2</v>
      </c>
      <c r="P1">
        <v>1</v>
      </c>
      <c r="Q1">
        <v>0</v>
      </c>
    </row>
    <row r="2" spans="1:18" ht="15.75" x14ac:dyDescent="0.25">
      <c r="A2" s="24" t="s">
        <v>101</v>
      </c>
      <c r="B2" s="26" t="s">
        <v>100</v>
      </c>
      <c r="C2" s="26"/>
      <c r="D2" s="25" t="s">
        <v>94</v>
      </c>
      <c r="E2" s="25"/>
      <c r="F2" s="25"/>
      <c r="G2" s="25"/>
      <c r="H2" s="25" t="s">
        <v>95</v>
      </c>
      <c r="I2" s="25"/>
      <c r="J2" s="25"/>
      <c r="K2" s="25"/>
      <c r="L2" s="25"/>
      <c r="M2" s="25"/>
      <c r="N2" s="25"/>
      <c r="O2" s="25"/>
      <c r="P2" s="25"/>
      <c r="Q2" s="25"/>
    </row>
    <row r="3" spans="1:18" x14ac:dyDescent="0.25">
      <c r="A3" s="24"/>
      <c r="B3" s="12"/>
      <c r="C3" s="12"/>
      <c r="D3" s="14" t="s">
        <v>97</v>
      </c>
      <c r="E3" s="14" t="s">
        <v>98</v>
      </c>
      <c r="F3" s="14" t="s">
        <v>99</v>
      </c>
      <c r="G3" s="14" t="s">
        <v>96</v>
      </c>
      <c r="H3" s="14" t="s">
        <v>85</v>
      </c>
      <c r="I3" s="14" t="s">
        <v>86</v>
      </c>
      <c r="J3" s="15" t="s">
        <v>87</v>
      </c>
      <c r="K3" s="15" t="s">
        <v>88</v>
      </c>
      <c r="L3" s="15" t="s">
        <v>89</v>
      </c>
      <c r="M3" s="15" t="s">
        <v>90</v>
      </c>
      <c r="N3" s="15" t="s">
        <v>91</v>
      </c>
      <c r="O3" s="15" t="s">
        <v>92</v>
      </c>
      <c r="P3" s="15" t="s">
        <v>93</v>
      </c>
      <c r="Q3" s="15" t="s">
        <v>84</v>
      </c>
    </row>
    <row r="4" spans="1:18" x14ac:dyDescent="0.25">
      <c r="A4">
        <v>0</v>
      </c>
      <c r="B4" s="12">
        <v>0</v>
      </c>
      <c r="C4" s="12">
        <v>0</v>
      </c>
      <c r="D4" s="16">
        <v>0</v>
      </c>
      <c r="E4" s="16">
        <v>0</v>
      </c>
      <c r="F4" s="16">
        <v>0</v>
      </c>
      <c r="G4" s="16">
        <v>0</v>
      </c>
      <c r="H4" s="16" t="s">
        <v>83</v>
      </c>
      <c r="I4" s="16" t="s">
        <v>83</v>
      </c>
      <c r="J4" s="17" t="s">
        <v>83</v>
      </c>
      <c r="K4" s="17" t="s">
        <v>83</v>
      </c>
      <c r="L4" s="17" t="s">
        <v>83</v>
      </c>
      <c r="M4" s="17" t="s">
        <v>83</v>
      </c>
      <c r="N4" s="17" t="s">
        <v>83</v>
      </c>
      <c r="O4" s="17" t="s">
        <v>83</v>
      </c>
      <c r="P4" s="17" t="s">
        <v>83</v>
      </c>
      <c r="Q4" s="17" t="s">
        <v>83</v>
      </c>
      <c r="R4" s="13" t="s">
        <v>104</v>
      </c>
    </row>
    <row r="5" spans="1:18" x14ac:dyDescent="0.25">
      <c r="A5">
        <v>1</v>
      </c>
      <c r="B5" s="12">
        <v>0</v>
      </c>
      <c r="C5" s="12">
        <v>0</v>
      </c>
      <c r="D5" s="16">
        <v>0</v>
      </c>
      <c r="E5" s="16">
        <v>0</v>
      </c>
      <c r="F5" s="16">
        <v>0</v>
      </c>
      <c r="G5" s="16">
        <v>1</v>
      </c>
      <c r="H5" s="16" t="s">
        <v>85</v>
      </c>
      <c r="I5" s="16" t="s">
        <v>86</v>
      </c>
      <c r="J5" s="17" t="s">
        <v>87</v>
      </c>
      <c r="K5" s="17" t="s">
        <v>88</v>
      </c>
      <c r="L5" s="17" t="s">
        <v>89</v>
      </c>
      <c r="M5" s="17" t="s">
        <v>90</v>
      </c>
      <c r="N5" s="17" t="s">
        <v>91</v>
      </c>
      <c r="O5" s="17" t="s">
        <v>92</v>
      </c>
      <c r="P5" s="17" t="s">
        <v>93</v>
      </c>
      <c r="Q5" s="17" t="s">
        <v>84</v>
      </c>
      <c r="R5" t="s">
        <v>105</v>
      </c>
    </row>
    <row r="6" spans="1:18" x14ac:dyDescent="0.25">
      <c r="A6">
        <v>2</v>
      </c>
      <c r="B6" s="12">
        <v>0</v>
      </c>
      <c r="C6" s="12">
        <v>0</v>
      </c>
      <c r="D6" s="16">
        <v>0</v>
      </c>
      <c r="E6" s="16">
        <v>0</v>
      </c>
      <c r="F6" s="16">
        <v>1</v>
      </c>
      <c r="G6" s="16">
        <v>0</v>
      </c>
      <c r="H6" s="16" t="s">
        <v>83</v>
      </c>
      <c r="I6" s="16" t="s">
        <v>83</v>
      </c>
      <c r="J6" s="17" t="s">
        <v>83</v>
      </c>
      <c r="K6" s="17" t="s">
        <v>83</v>
      </c>
      <c r="L6" s="17" t="s">
        <v>83</v>
      </c>
      <c r="M6" s="17" t="s">
        <v>83</v>
      </c>
      <c r="N6" s="17" t="s">
        <v>83</v>
      </c>
      <c r="O6" s="17" t="s">
        <v>83</v>
      </c>
      <c r="P6" s="17" t="s">
        <v>83</v>
      </c>
      <c r="Q6" s="17" t="s">
        <v>83</v>
      </c>
      <c r="R6" t="s">
        <v>106</v>
      </c>
    </row>
    <row r="7" spans="1:18" x14ac:dyDescent="0.25">
      <c r="A7">
        <v>3</v>
      </c>
      <c r="B7" s="12">
        <v>0</v>
      </c>
      <c r="C7" s="12">
        <v>0</v>
      </c>
      <c r="D7" s="16">
        <v>0</v>
      </c>
      <c r="E7" s="16">
        <v>1</v>
      </c>
      <c r="F7" s="16">
        <v>0</v>
      </c>
      <c r="G7" s="16">
        <v>0</v>
      </c>
      <c r="H7" s="16" t="s">
        <v>83</v>
      </c>
      <c r="I7" s="16" t="s">
        <v>83</v>
      </c>
      <c r="J7" s="17" t="s">
        <v>83</v>
      </c>
      <c r="K7" s="17" t="s">
        <v>83</v>
      </c>
      <c r="L7" s="17" t="s">
        <v>83</v>
      </c>
      <c r="M7" s="17" t="s">
        <v>83</v>
      </c>
      <c r="N7" s="17" t="s">
        <v>83</v>
      </c>
      <c r="O7" s="17" t="s">
        <v>83</v>
      </c>
      <c r="P7" s="17" t="s">
        <v>83</v>
      </c>
      <c r="Q7" s="17" t="s">
        <v>83</v>
      </c>
      <c r="R7" t="s">
        <v>107</v>
      </c>
    </row>
    <row r="8" spans="1:18" x14ac:dyDescent="0.25">
      <c r="A8">
        <v>4</v>
      </c>
      <c r="B8" s="12">
        <v>0</v>
      </c>
      <c r="C8" s="12">
        <v>0</v>
      </c>
      <c r="D8" s="16">
        <v>0</v>
      </c>
      <c r="E8" s="16">
        <v>1</v>
      </c>
      <c r="F8" s="16">
        <v>1</v>
      </c>
      <c r="G8" s="16">
        <v>0</v>
      </c>
      <c r="H8" s="16" t="s">
        <v>83</v>
      </c>
      <c r="I8" s="16" t="s">
        <v>83</v>
      </c>
      <c r="J8" s="17" t="s">
        <v>83</v>
      </c>
      <c r="K8" s="17" t="s">
        <v>83</v>
      </c>
      <c r="L8" s="17" t="s">
        <v>83</v>
      </c>
      <c r="M8" s="17" t="s">
        <v>83</v>
      </c>
      <c r="N8" s="17" t="s">
        <v>83</v>
      </c>
      <c r="O8" s="17" t="s">
        <v>92</v>
      </c>
      <c r="P8" s="17" t="s">
        <v>93</v>
      </c>
      <c r="Q8" s="17" t="s">
        <v>83</v>
      </c>
      <c r="R8" t="s">
        <v>108</v>
      </c>
    </row>
    <row r="9" spans="1:18" x14ac:dyDescent="0.25">
      <c r="A9">
        <v>5</v>
      </c>
      <c r="B9" s="12">
        <v>0</v>
      </c>
      <c r="C9" s="12">
        <v>0</v>
      </c>
      <c r="D9" s="16">
        <v>0</v>
      </c>
      <c r="E9" s="16">
        <v>1</v>
      </c>
      <c r="F9" s="16">
        <v>1</v>
      </c>
      <c r="G9" s="16">
        <v>1</v>
      </c>
      <c r="H9" s="16" t="s">
        <v>83</v>
      </c>
      <c r="I9" s="16" t="s">
        <v>83</v>
      </c>
      <c r="J9" s="17" t="s">
        <v>83</v>
      </c>
      <c r="K9" s="17" t="s">
        <v>83</v>
      </c>
      <c r="L9" s="17" t="s">
        <v>83</v>
      </c>
      <c r="M9" s="17" t="s">
        <v>83</v>
      </c>
      <c r="N9" s="17" t="s">
        <v>83</v>
      </c>
      <c r="O9" s="17" t="s">
        <v>83</v>
      </c>
      <c r="P9" s="17" t="s">
        <v>83</v>
      </c>
      <c r="Q9" s="17" t="s">
        <v>83</v>
      </c>
      <c r="R9" t="s">
        <v>109</v>
      </c>
    </row>
    <row r="10" spans="1:18" x14ac:dyDescent="0.25">
      <c r="A10">
        <v>6</v>
      </c>
      <c r="B10" s="12">
        <v>0</v>
      </c>
      <c r="C10" s="12">
        <v>0</v>
      </c>
      <c r="D10" s="16">
        <v>1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84</v>
      </c>
      <c r="R10" t="s">
        <v>110</v>
      </c>
    </row>
    <row r="11" spans="1:18" x14ac:dyDescent="0.25">
      <c r="B11" s="12">
        <v>0</v>
      </c>
      <c r="C11" s="12">
        <v>0</v>
      </c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  <c r="P11" s="17"/>
      <c r="Q11" s="17"/>
      <c r="R11" t="s">
        <v>111</v>
      </c>
    </row>
    <row r="12" spans="1:18" x14ac:dyDescent="0.25">
      <c r="B12" s="12">
        <v>0</v>
      </c>
      <c r="C12" s="12">
        <v>0</v>
      </c>
      <c r="D12" s="16"/>
      <c r="E12" s="16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7"/>
      <c r="R12" t="s">
        <v>112</v>
      </c>
    </row>
    <row r="13" spans="1:18" x14ac:dyDescent="0.25">
      <c r="B13" s="12">
        <v>0</v>
      </c>
      <c r="C13" s="12">
        <v>0</v>
      </c>
      <c r="D13" s="16"/>
      <c r="E13" s="16"/>
      <c r="F13" s="16"/>
      <c r="G13" s="16"/>
      <c r="H13" s="16"/>
      <c r="I13" s="16"/>
      <c r="J13" s="17"/>
      <c r="K13" s="17"/>
      <c r="L13" s="17"/>
      <c r="M13" s="17"/>
      <c r="N13" s="17"/>
      <c r="O13" s="17"/>
      <c r="P13" s="17"/>
      <c r="Q13" s="17"/>
    </row>
    <row r="14" spans="1:18" x14ac:dyDescent="0.25">
      <c r="B14" s="12">
        <v>0</v>
      </c>
      <c r="C14" s="12">
        <v>0</v>
      </c>
      <c r="D14" s="16"/>
      <c r="E14" s="16"/>
      <c r="F14" s="16"/>
      <c r="G14" s="16"/>
      <c r="H14" s="16"/>
      <c r="I14" s="16"/>
      <c r="J14" s="17"/>
      <c r="K14" s="17"/>
      <c r="L14" s="17"/>
      <c r="M14" s="17"/>
      <c r="N14" s="17"/>
      <c r="O14" s="17"/>
      <c r="P14" s="17"/>
      <c r="Q14" s="17"/>
    </row>
    <row r="15" spans="1:18" x14ac:dyDescent="0.25">
      <c r="B15" s="12">
        <v>0</v>
      </c>
      <c r="C15" s="12">
        <v>0</v>
      </c>
      <c r="D15" s="16"/>
      <c r="E15" s="16"/>
      <c r="F15" s="16"/>
      <c r="G15" s="16"/>
      <c r="H15" s="16"/>
      <c r="I15" s="16"/>
      <c r="J15" s="17"/>
      <c r="K15" s="17"/>
      <c r="L15" s="17"/>
      <c r="M15" s="17"/>
      <c r="N15" s="17"/>
      <c r="O15" s="17"/>
      <c r="P15" s="17"/>
      <c r="Q15" s="17"/>
    </row>
    <row r="16" spans="1:18" x14ac:dyDescent="0.25">
      <c r="B16" s="12">
        <v>0</v>
      </c>
      <c r="C16" s="12">
        <v>0</v>
      </c>
      <c r="D16" s="16"/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</row>
    <row r="17" spans="2:18" x14ac:dyDescent="0.25">
      <c r="B17" s="12">
        <v>0</v>
      </c>
      <c r="C17" s="12">
        <v>0</v>
      </c>
      <c r="D17" s="16"/>
      <c r="E17" s="16"/>
      <c r="F17" s="16"/>
      <c r="G17" s="16"/>
      <c r="H17" s="16"/>
      <c r="I17" s="16"/>
      <c r="J17" s="17"/>
      <c r="K17" s="17"/>
      <c r="L17" s="17"/>
      <c r="M17" s="17"/>
      <c r="N17" s="17"/>
      <c r="O17" s="17"/>
      <c r="P17" s="17"/>
      <c r="Q17" s="17"/>
    </row>
    <row r="18" spans="2:18" x14ac:dyDescent="0.25">
      <c r="B18" s="12">
        <v>0</v>
      </c>
      <c r="C18" s="12">
        <v>0</v>
      </c>
      <c r="D18" s="16"/>
      <c r="E18" s="16"/>
      <c r="F18" s="16"/>
      <c r="G18" s="16"/>
      <c r="H18" s="16"/>
      <c r="I18" s="16"/>
      <c r="J18" s="17"/>
      <c r="K18" s="17"/>
      <c r="L18" s="17"/>
      <c r="M18" s="17"/>
      <c r="N18" s="17"/>
      <c r="O18" s="17"/>
      <c r="P18" s="17"/>
      <c r="Q18" s="17"/>
    </row>
    <row r="19" spans="2:18" x14ac:dyDescent="0.25">
      <c r="B19" s="12">
        <v>0</v>
      </c>
      <c r="C19" s="12">
        <v>0</v>
      </c>
      <c r="D19" s="16"/>
      <c r="E19" s="16"/>
      <c r="F19" s="16"/>
      <c r="G19" s="16"/>
      <c r="H19" s="16"/>
      <c r="I19" s="16"/>
      <c r="J19" s="17"/>
      <c r="K19" s="17"/>
      <c r="L19" s="17"/>
      <c r="M19" s="17"/>
      <c r="N19" s="17"/>
      <c r="O19" s="17"/>
      <c r="P19" s="17"/>
      <c r="Q19" s="17"/>
    </row>
    <row r="20" spans="2:18" x14ac:dyDescent="0.25">
      <c r="B20" s="12">
        <v>0</v>
      </c>
      <c r="C20" s="12">
        <v>0</v>
      </c>
      <c r="D20" s="16"/>
      <c r="E20" s="16"/>
      <c r="F20" s="16"/>
      <c r="G20" s="16"/>
      <c r="H20" s="16"/>
      <c r="I20" s="16"/>
      <c r="J20" s="17"/>
      <c r="K20" s="17"/>
      <c r="L20" s="17"/>
      <c r="M20" s="17"/>
      <c r="N20" s="17"/>
      <c r="O20" s="17"/>
      <c r="P20" s="17"/>
      <c r="Q20" s="17"/>
    </row>
    <row r="21" spans="2:18" x14ac:dyDescent="0.25">
      <c r="B21" s="12">
        <v>0</v>
      </c>
      <c r="C21" s="12">
        <v>0</v>
      </c>
      <c r="D21" s="16"/>
      <c r="E21" s="16"/>
      <c r="F21" s="16"/>
      <c r="G21" s="16"/>
      <c r="H21" s="16"/>
      <c r="I21" s="16"/>
      <c r="J21" s="17"/>
      <c r="K21" s="17"/>
      <c r="L21" s="17"/>
      <c r="M21" s="17"/>
      <c r="N21" s="17"/>
      <c r="O21" s="17"/>
      <c r="P21" s="17"/>
      <c r="Q21" s="17"/>
    </row>
    <row r="22" spans="2:18" x14ac:dyDescent="0.25">
      <c r="B22" s="12">
        <v>0</v>
      </c>
      <c r="C22" s="12">
        <v>0</v>
      </c>
      <c r="D22" s="16"/>
      <c r="E22" s="16"/>
      <c r="F22" s="16"/>
      <c r="G22" s="16"/>
      <c r="H22" s="16"/>
      <c r="I22" s="16"/>
      <c r="J22" s="17"/>
      <c r="K22" s="17"/>
      <c r="L22" s="17"/>
      <c r="M22" s="17"/>
      <c r="N22" s="17"/>
      <c r="O22" s="17"/>
      <c r="P22" s="17"/>
      <c r="Q22" s="17"/>
    </row>
    <row r="23" spans="2:18" x14ac:dyDescent="0.25">
      <c r="B23" s="12">
        <v>0</v>
      </c>
      <c r="C23" s="12">
        <v>0</v>
      </c>
      <c r="D23" s="16"/>
      <c r="E23" s="16"/>
      <c r="F23" s="16"/>
      <c r="G23" s="16"/>
      <c r="H23" s="16"/>
      <c r="I23" s="16"/>
      <c r="J23" s="17"/>
      <c r="K23" s="17"/>
      <c r="L23" s="17"/>
      <c r="M23" s="17"/>
      <c r="N23" s="17"/>
      <c r="O23" s="17"/>
      <c r="P23" s="17"/>
      <c r="Q23" s="17"/>
    </row>
    <row r="24" spans="2:18" x14ac:dyDescent="0.25">
      <c r="B24" s="12">
        <v>0</v>
      </c>
      <c r="C24" s="12">
        <v>0</v>
      </c>
      <c r="D24" s="16"/>
      <c r="E24" s="16"/>
      <c r="F24" s="16"/>
      <c r="G24" s="16">
        <v>1</v>
      </c>
      <c r="H24" s="16">
        <v>0</v>
      </c>
      <c r="I24" s="16">
        <v>1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t="s">
        <v>102</v>
      </c>
    </row>
  </sheetData>
  <mergeCells count="4">
    <mergeCell ref="A2:A3"/>
    <mergeCell ref="D2:G2"/>
    <mergeCell ref="H2:Q2"/>
    <mergeCell ref="B2:C2"/>
  </mergeCells>
  <pageMargins left="0.7" right="0.7" top="0.78740157499999996" bottom="0.78740157499999996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SPI &amp; Timer</vt:lpstr>
      <vt:lpstr>Belegung</vt:lpstr>
      <vt:lpstr>MCP42050 Widerstände</vt:lpstr>
      <vt:lpstr>MCP42050 Widerstände Christoph</vt:lpstr>
      <vt:lpstr>AD5293 Widerstände</vt:lpstr>
      <vt:lpstr>ADC</vt:lpstr>
      <vt:lpstr>Botschaften</vt:lpstr>
      <vt:lpstr>AD5293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Heinrich Geiger</cp:lastModifiedBy>
  <cp:revision>7</cp:revision>
  <dcterms:created xsi:type="dcterms:W3CDTF">2006-09-16T00:00:00Z</dcterms:created>
  <dcterms:modified xsi:type="dcterms:W3CDTF">2020-12-30T20:15:07Z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