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PycharmProjects\TecplotPropeller\"/>
    </mc:Choice>
  </mc:AlternateContent>
  <xr:revisionPtr revIDLastSave="0" documentId="13_ncr:1_{D4B8086C-D98E-4D74-AE99-8421F3ABA4BD}" xr6:coauthVersionLast="47" xr6:coauthVersionMax="47" xr10:uidLastSave="{00000000-0000-0000-0000-000000000000}"/>
  <bookViews>
    <workbookView xWindow="-48" yWindow="-48" windowWidth="23136" windowHeight="12456" activeTab="1" xr2:uid="{1FB1D09D-BF53-47CB-AC77-59B83470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2" l="1"/>
  <c r="N76" i="2"/>
  <c r="N75" i="2"/>
  <c r="N74" i="2"/>
  <c r="N73" i="2"/>
  <c r="N72" i="2"/>
  <c r="E77" i="2"/>
  <c r="U48" i="2"/>
  <c r="U49" i="2"/>
  <c r="U50" i="2"/>
  <c r="U51" i="2"/>
  <c r="U52" i="2"/>
  <c r="U53" i="2"/>
  <c r="U45" i="2"/>
  <c r="U46" i="2"/>
  <c r="U47" i="2"/>
  <c r="U44" i="2"/>
  <c r="B87" i="2"/>
  <c r="B85" i="2"/>
  <c r="B83" i="2"/>
  <c r="B82" i="2"/>
  <c r="B80" i="2"/>
  <c r="B79" i="2"/>
  <c r="B78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56" i="2"/>
  <c r="J56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56" i="2"/>
  <c r="J71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56" i="2"/>
  <c r="D42" i="2"/>
  <c r="D41" i="2"/>
  <c r="D40" i="2"/>
  <c r="D36" i="2"/>
  <c r="D35" i="2"/>
  <c r="D34" i="2"/>
  <c r="D30" i="2"/>
  <c r="D31" i="2"/>
  <c r="D29" i="2"/>
  <c r="B18" i="2"/>
  <c r="C8" i="2" l="1"/>
  <c r="B5" i="2"/>
  <c r="D4" i="2" s="1"/>
  <c r="E8" i="2" s="1"/>
  <c r="F10" i="2" s="1"/>
  <c r="I10" i="2" s="1"/>
  <c r="I12" i="2" s="1"/>
  <c r="B2" i="2"/>
</calcChain>
</file>

<file path=xl/sharedStrings.xml><?xml version="1.0" encoding="utf-8"?>
<sst xmlns="http://schemas.openxmlformats.org/spreadsheetml/2006/main" count="105" uniqueCount="69">
  <si>
    <t>Folder Number</t>
  </si>
  <si>
    <t>Folder Name</t>
  </si>
  <si>
    <t>Type</t>
  </si>
  <si>
    <t>Variable</t>
  </si>
  <si>
    <t>Droplet LWC (kg/m^3)</t>
  </si>
  <si>
    <t>34_DropletLWC</t>
  </si>
  <si>
    <t>wrapping distance</t>
  </si>
  <si>
    <t>Source</t>
  </si>
  <si>
    <t>droplet</t>
  </si>
  <si>
    <t>Collection efficiency-Droplet</t>
  </si>
  <si>
    <t>33_CollectionEff</t>
  </si>
  <si>
    <t>11_CollectionEfficiency</t>
  </si>
  <si>
    <t>3D</t>
  </si>
  <si>
    <t>46_LWC</t>
  </si>
  <si>
    <t>12_DropletLWC</t>
  </si>
  <si>
    <t>Function</t>
  </si>
  <si>
    <r>
      <t>dropletLWC</t>
    </r>
    <r>
      <rPr>
        <sz val="9.8000000000000007"/>
        <color rgb="FFA9B7C6"/>
        <rFont val="JetBrains Mono"/>
        <family val="3"/>
      </rPr>
      <t>()</t>
    </r>
  </si>
  <si>
    <t>Mass Caught (kg/m^2s)</t>
  </si>
  <si>
    <t>22_MassCaught</t>
  </si>
  <si>
    <t>ice</t>
  </si>
  <si>
    <r>
      <t>collection</t>
    </r>
    <r>
      <rPr>
        <sz val="9.8000000000000007"/>
        <color rgb="FFA9B7C6"/>
        <rFont val="JetBrains Mono"/>
        <family val="3"/>
      </rPr>
      <t>()</t>
    </r>
  </si>
  <si>
    <t>21_Icethickness</t>
  </si>
  <si>
    <t>Ice thickness  (m)</t>
  </si>
  <si>
    <r>
      <t>icethickness</t>
    </r>
    <r>
      <rPr>
        <sz val="9.8000000000000007"/>
        <color rgb="FFA9B7C6"/>
        <rFont val="JetBrains Mono"/>
        <family val="3"/>
      </rPr>
      <t>()</t>
    </r>
  </si>
  <si>
    <t>Wall Temperature (C)</t>
  </si>
  <si>
    <r>
      <t>walltemperature</t>
    </r>
    <r>
      <rPr>
        <sz val="9.8000000000000007"/>
        <color rgb="FFA9B7C6"/>
        <rFont val="JetBrains Mono"/>
        <family val="3"/>
      </rPr>
      <t>()</t>
    </r>
  </si>
  <si>
    <t>23_Temperature</t>
  </si>
  <si>
    <t>Film Thickness (micron)</t>
  </si>
  <si>
    <t>24_FilmThickness</t>
  </si>
  <si>
    <r>
      <t>filmthickness</t>
    </r>
    <r>
      <rPr>
        <sz val="9.8000000000000007"/>
        <color rgb="FFA9B7C6"/>
        <rFont val="JetBrains Mono"/>
        <family val="3"/>
      </rPr>
      <t>()</t>
    </r>
  </si>
  <si>
    <r>
      <t>rwHeatFlow</t>
    </r>
    <r>
      <rPr>
        <sz val="9.8000000000000007"/>
        <color rgb="FFA9B7C6"/>
        <rFont val="JetBrains Mono"/>
        <family val="3"/>
      </rPr>
      <t>()</t>
    </r>
  </si>
  <si>
    <t>RW Required HF (W/m^2)</t>
  </si>
  <si>
    <t>25_RWHeatFlow</t>
  </si>
  <si>
    <r>
      <t>mainRun</t>
    </r>
    <r>
      <rPr>
        <sz val="9.8000000000000007"/>
        <color rgb="FFA9B7C6"/>
        <rFont val="JetBrains Mono"/>
        <family val="3"/>
      </rPr>
      <t>()</t>
    </r>
  </si>
  <si>
    <t>38_RWHeatFlow</t>
  </si>
  <si>
    <t>35_Collection</t>
  </si>
  <si>
    <r>
      <t>Collection efficiency-Droplet'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'Droplet LWC (kg/m^3)</t>
    </r>
  </si>
  <si>
    <t>Flight Part 1:</t>
  </si>
  <si>
    <t>Airspeed</t>
  </si>
  <si>
    <t>Min</t>
  </si>
  <si>
    <t>Max</t>
  </si>
  <si>
    <t>Mean</t>
  </si>
  <si>
    <t xml:space="preserve">Airspeed </t>
  </si>
  <si>
    <t>Carbon firbe resistance:</t>
  </si>
  <si>
    <t>Zone width [mm]</t>
  </si>
  <si>
    <t>Zone length [mm]</t>
  </si>
  <si>
    <t>Numberÿ of carbonÿ layers 100g/m2</t>
  </si>
  <si>
    <t>unlaminated</t>
  </si>
  <si>
    <t>laminated</t>
  </si>
  <si>
    <t>Gramm/meter</t>
  </si>
  <si>
    <t>Resistance/meter</t>
  </si>
  <si>
    <t>Diff to mean</t>
  </si>
  <si>
    <t>relative dif</t>
  </si>
  <si>
    <t>Tex</t>
  </si>
  <si>
    <t>Resistance*Tex</t>
  </si>
  <si>
    <t>mm</t>
  </si>
  <si>
    <t>Voltage</t>
  </si>
  <si>
    <t>Power</t>
  </si>
  <si>
    <t>Current</t>
  </si>
  <si>
    <t>Resistance Prop</t>
  </si>
  <si>
    <t>Resistance Blade</t>
  </si>
  <si>
    <t>Length of Roving</t>
  </si>
  <si>
    <t>Resistance perm meter Rowing</t>
  </si>
  <si>
    <t>Target Tex Value</t>
  </si>
  <si>
    <t>Density carbon</t>
  </si>
  <si>
    <t>Area Roving</t>
  </si>
  <si>
    <t>Heright Rowving</t>
  </si>
  <si>
    <t>Width Roving</t>
  </si>
  <si>
    <t>Heatflux/Area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</si>
</sst>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sz val="9.8000000000000007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Sheet2!$G$33:$G$35</c:f>
              <c:numCache>
                <c:formatCode>General</c:formatCode>
                <c:ptCount val="3"/>
                <c:pt idx="0">
                  <c:v>25.03</c:v>
                </c:pt>
                <c:pt idx="1">
                  <c:v>29.98</c:v>
                </c:pt>
                <c:pt idx="2">
                  <c:v>34.74</c:v>
                </c:pt>
              </c:numCache>
            </c:numRef>
          </c:cat>
          <c:val>
            <c:numRef>
              <c:f>Sheet2!$H$33:$H$35</c:f>
              <c:numCache>
                <c:formatCode>General</c:formatCode>
                <c:ptCount val="3"/>
                <c:pt idx="0">
                  <c:v>682.56000000000006</c:v>
                </c:pt>
                <c:pt idx="1">
                  <c:v>912.48</c:v>
                </c:pt>
                <c:pt idx="2">
                  <c:v>1369.92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47AB-A8A0-10F56B61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86256"/>
        <c:axId val="1093086672"/>
      </c:lineChart>
      <c:catAx>
        <c:axId val="10930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672"/>
        <c:crosses val="autoZero"/>
        <c:auto val="1"/>
        <c:lblAlgn val="ctr"/>
        <c:lblOffset val="100"/>
        <c:noMultiLvlLbl val="0"/>
      </c:catAx>
      <c:valAx>
        <c:axId val="10930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Electrical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Sheet2!$U$44:$U$47</c:f>
              <c:numCache>
                <c:formatCode>General</c:formatCode>
                <c:ptCount val="4"/>
                <c:pt idx="0">
                  <c:v>774.7</c:v>
                </c:pt>
                <c:pt idx="1">
                  <c:v>1125.5</c:v>
                </c:pt>
                <c:pt idx="2">
                  <c:v>1648.3000000000002</c:v>
                </c:pt>
                <c:pt idx="3">
                  <c:v>2353.6999999999998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377-8F21-3893CD9057CF}"/>
            </c:ext>
          </c:extLst>
        </c:ser>
        <c:ser>
          <c:idx val="1"/>
          <c:order val="1"/>
          <c:tx>
            <c:v>Mechanical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Sheet2!$V$44:$V$47</c:f>
              <c:numCache>
                <c:formatCode>General</c:formatCode>
                <c:ptCount val="4"/>
                <c:pt idx="0">
                  <c:v>619.80000000000007</c:v>
                </c:pt>
                <c:pt idx="1">
                  <c:v>900.4</c:v>
                </c:pt>
                <c:pt idx="2">
                  <c:v>1318.6</c:v>
                </c:pt>
                <c:pt idx="3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377-8F21-3893CD9057CF}"/>
            </c:ext>
          </c:extLst>
        </c:ser>
        <c:ser>
          <c:idx val="2"/>
          <c:order val="2"/>
          <c:tx>
            <c:v>Measured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Sheet2!$X$44:$X$47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Sheet2!$W$44:$W$47</c:f>
              <c:numCache>
                <c:formatCode>General</c:formatCode>
                <c:ptCount val="4"/>
                <c:pt idx="0">
                  <c:v>682.56000000000006</c:v>
                </c:pt>
                <c:pt idx="1">
                  <c:v>912.48</c:v>
                </c:pt>
                <c:pt idx="2">
                  <c:v>1369.92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F-4377-8F21-3893CD90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09024"/>
        <c:axId val="345589472"/>
      </c:lineChart>
      <c:catAx>
        <c:axId val="3456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89472"/>
        <c:crosses val="autoZero"/>
        <c:auto val="1"/>
        <c:lblAlgn val="ctr"/>
        <c:lblOffset val="100"/>
        <c:noMultiLvlLbl val="0"/>
      </c:catAx>
      <c:valAx>
        <c:axId val="3455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Sheet2!$T$56:$T$59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cat>
          <c:val>
            <c:numRef>
              <c:f>Sheet2!$U$56:$U$59</c:f>
              <c:numCache>
                <c:formatCode>General</c:formatCode>
                <c:ptCount val="4"/>
                <c:pt idx="0">
                  <c:v>6.6039000000000003</c:v>
                </c:pt>
                <c:pt idx="1">
                  <c:v>4.9786999999999999</c:v>
                </c:pt>
                <c:pt idx="2">
                  <c:v>2.5562999999999998</c:v>
                </c:pt>
                <c:pt idx="3">
                  <c:v>-0.71220000000000006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4-4700-95DF-B28ADD10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72944"/>
        <c:axId val="904458384"/>
      </c:lineChart>
      <c:catAx>
        <c:axId val="90447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8384"/>
        <c:crosses val="autoZero"/>
        <c:auto val="1"/>
        <c:lblAlgn val="ctr"/>
        <c:lblOffset val="100"/>
        <c:noMultiLvlLbl val="0"/>
      </c:catAx>
      <c:valAx>
        <c:axId val="9044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Climb rate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23</xdr:row>
      <xdr:rowOff>0</xdr:rowOff>
    </xdr:from>
    <xdr:to>
      <xdr:col>20</xdr:col>
      <xdr:colOff>190500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4A87-3025-4D22-916B-8988AD16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304799</xdr:colOff>
      <xdr:row>28</xdr:row>
      <xdr:rowOff>0</xdr:rowOff>
    </xdr:from>
    <xdr:to>
      <xdr:col>15</xdr:col>
      <xdr:colOff>152399</xdr:colOff>
      <xdr:row>48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8A1A-B1CF-4180-9379-452929B9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452437</xdr:colOff>
      <xdr:row>36</xdr:row>
      <xdr:rowOff>0</xdr:rowOff>
    </xdr:from>
    <xdr:to>
      <xdr:col>19</xdr:col>
      <xdr:colOff>557212</xdr:colOff>
      <xdr:row>51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4C291-3B05-41D7-A494-91B8E4DB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7481-6AB9-431B-A309-52B3EF598035}">
  <dimension ref="A5:F94"/>
  <sheetViews>
    <sheetView topLeftCell="A10" workbookViewId="0">
      <selection activeCell="C34" sqref="C34"/>
    </sheetView>
  </sheetViews>
  <sheetFormatPr defaultRowHeight="14.4"/>
  <cols>
    <col min="2" max="2" width="25.578125" bestFit="1" customWidth="1"/>
    <col min="3" max="3" width="32.15625" bestFit="1" customWidth="1"/>
    <col min="4" max="4" width="16" bestFit="1" customWidth="1"/>
  </cols>
  <sheetData>
    <row r="5" spans="1:6">
      <c r="A5" t="s">
        <v>0</v>
      </c>
      <c r="B5" t="s">
        <v>1</v>
      </c>
      <c r="C5" t="s">
        <v>3</v>
      </c>
      <c r="D5" t="s">
        <v>2</v>
      </c>
      <c r="E5" t="s">
        <v>7</v>
      </c>
      <c r="F5" t="s">
        <v>15</v>
      </c>
    </row>
    <row r="6" spans="1:6">
      <c r="A6">
        <v>1</v>
      </c>
    </row>
    <row r="7" spans="1:6">
      <c r="A7">
        <v>2</v>
      </c>
    </row>
    <row r="8" spans="1:6">
      <c r="A8">
        <v>3</v>
      </c>
    </row>
    <row r="9" spans="1:6">
      <c r="A9">
        <v>4</v>
      </c>
    </row>
    <row r="10" spans="1:6">
      <c r="A10">
        <v>5</v>
      </c>
    </row>
    <row r="11" spans="1:6">
      <c r="A11">
        <v>6</v>
      </c>
    </row>
    <row r="12" spans="1:6">
      <c r="A12">
        <v>7</v>
      </c>
    </row>
    <row r="13" spans="1:6">
      <c r="A13">
        <v>8</v>
      </c>
    </row>
    <row r="14" spans="1:6">
      <c r="A14">
        <v>9</v>
      </c>
    </row>
    <row r="15" spans="1:6">
      <c r="A15">
        <v>10</v>
      </c>
    </row>
    <row r="16" spans="1:6">
      <c r="A16">
        <v>11</v>
      </c>
      <c r="B16" s="1" t="s">
        <v>11</v>
      </c>
      <c r="C16" s="1" t="s">
        <v>9</v>
      </c>
      <c r="D16" t="s">
        <v>12</v>
      </c>
      <c r="E16" t="s">
        <v>8</v>
      </c>
      <c r="F16" s="2" t="s">
        <v>20</v>
      </c>
    </row>
    <row r="17" spans="1:6">
      <c r="A17">
        <v>12</v>
      </c>
      <c r="B17" s="1" t="s">
        <v>14</v>
      </c>
      <c r="C17" s="1" t="s">
        <v>4</v>
      </c>
      <c r="D17" t="s">
        <v>12</v>
      </c>
      <c r="E17" t="s">
        <v>8</v>
      </c>
      <c r="F17" s="2" t="s">
        <v>16</v>
      </c>
    </row>
    <row r="18" spans="1:6">
      <c r="A18">
        <v>13</v>
      </c>
    </row>
    <row r="19" spans="1:6">
      <c r="A19">
        <v>14</v>
      </c>
    </row>
    <row r="20" spans="1:6">
      <c r="A20">
        <v>15</v>
      </c>
    </row>
    <row r="21" spans="1:6">
      <c r="A21">
        <v>16</v>
      </c>
    </row>
    <row r="22" spans="1:6">
      <c r="A22">
        <v>17</v>
      </c>
    </row>
    <row r="23" spans="1:6">
      <c r="A23">
        <v>18</v>
      </c>
    </row>
    <row r="24" spans="1:6">
      <c r="A24">
        <v>19</v>
      </c>
    </row>
    <row r="25" spans="1:6">
      <c r="A25">
        <v>20</v>
      </c>
    </row>
    <row r="26" spans="1:6">
      <c r="A26">
        <v>21</v>
      </c>
      <c r="B26" s="1" t="s">
        <v>21</v>
      </c>
      <c r="C26" s="1" t="s">
        <v>22</v>
      </c>
      <c r="D26" t="s">
        <v>12</v>
      </c>
      <c r="E26" t="s">
        <v>19</v>
      </c>
      <c r="F26" s="2" t="s">
        <v>23</v>
      </c>
    </row>
    <row r="27" spans="1:6">
      <c r="A27">
        <v>22</v>
      </c>
      <c r="B27" s="1" t="s">
        <v>18</v>
      </c>
      <c r="C27" s="1" t="s">
        <v>17</v>
      </c>
      <c r="D27" t="s">
        <v>12</v>
      </c>
      <c r="E27" t="s">
        <v>19</v>
      </c>
      <c r="F27" s="2" t="s">
        <v>33</v>
      </c>
    </row>
    <row r="28" spans="1:6">
      <c r="A28">
        <v>23</v>
      </c>
      <c r="B28" s="1" t="s">
        <v>26</v>
      </c>
      <c r="C28" s="1" t="s">
        <v>24</v>
      </c>
      <c r="D28" t="s">
        <v>12</v>
      </c>
      <c r="E28" t="s">
        <v>19</v>
      </c>
      <c r="F28" s="2" t="s">
        <v>25</v>
      </c>
    </row>
    <row r="29" spans="1:6">
      <c r="A29">
        <v>24</v>
      </c>
      <c r="B29" s="1" t="s">
        <v>28</v>
      </c>
      <c r="C29" s="1" t="s">
        <v>27</v>
      </c>
      <c r="D29" t="s">
        <v>12</v>
      </c>
      <c r="E29" t="s">
        <v>19</v>
      </c>
      <c r="F29" s="2" t="s">
        <v>29</v>
      </c>
    </row>
    <row r="30" spans="1:6">
      <c r="A30">
        <v>25</v>
      </c>
      <c r="B30" s="1" t="s">
        <v>32</v>
      </c>
      <c r="C30" s="1" t="s">
        <v>31</v>
      </c>
      <c r="D30" t="s">
        <v>12</v>
      </c>
      <c r="E30" t="s">
        <v>19</v>
      </c>
      <c r="F30" s="2" t="s">
        <v>30</v>
      </c>
    </row>
    <row r="31" spans="1:6">
      <c r="A31">
        <v>26</v>
      </c>
    </row>
    <row r="32" spans="1:6">
      <c r="A32">
        <v>27</v>
      </c>
    </row>
    <row r="33" spans="1:6">
      <c r="A33">
        <v>28</v>
      </c>
    </row>
    <row r="34" spans="1:6">
      <c r="A34">
        <v>29</v>
      </c>
    </row>
    <row r="35" spans="1:6">
      <c r="A35">
        <v>30</v>
      </c>
    </row>
    <row r="36" spans="1:6">
      <c r="A36">
        <v>31</v>
      </c>
    </row>
    <row r="37" spans="1:6">
      <c r="A37">
        <v>32</v>
      </c>
    </row>
    <row r="38" spans="1:6">
      <c r="A38">
        <v>33</v>
      </c>
      <c r="B38" s="1" t="s">
        <v>10</v>
      </c>
      <c r="C38" s="1" t="s">
        <v>9</v>
      </c>
      <c r="D38" t="s">
        <v>6</v>
      </c>
      <c r="E38" t="s">
        <v>8</v>
      </c>
      <c r="F38" s="2" t="s">
        <v>33</v>
      </c>
    </row>
    <row r="39" spans="1:6">
      <c r="A39">
        <v>34</v>
      </c>
      <c r="B39" t="s">
        <v>5</v>
      </c>
      <c r="C39" t="s">
        <v>4</v>
      </c>
      <c r="D39" t="s">
        <v>6</v>
      </c>
      <c r="E39" t="s">
        <v>8</v>
      </c>
      <c r="F39" s="2" t="s">
        <v>33</v>
      </c>
    </row>
    <row r="40" spans="1:6">
      <c r="A40">
        <v>35</v>
      </c>
      <c r="B40" s="1" t="s">
        <v>35</v>
      </c>
      <c r="C40" s="1" t="s">
        <v>36</v>
      </c>
      <c r="D40" t="s">
        <v>6</v>
      </c>
      <c r="E40" t="s">
        <v>8</v>
      </c>
      <c r="F40" s="2" t="s">
        <v>33</v>
      </c>
    </row>
    <row r="41" spans="1:6">
      <c r="A41">
        <v>36</v>
      </c>
    </row>
    <row r="42" spans="1:6">
      <c r="A42">
        <v>37</v>
      </c>
    </row>
    <row r="43" spans="1:6">
      <c r="A43">
        <v>38</v>
      </c>
      <c r="B43" t="s">
        <v>34</v>
      </c>
      <c r="C43" s="1" t="s">
        <v>31</v>
      </c>
      <c r="D43" t="s">
        <v>6</v>
      </c>
      <c r="E43" t="s">
        <v>19</v>
      </c>
      <c r="F43" s="2" t="s">
        <v>33</v>
      </c>
    </row>
    <row r="44" spans="1:6">
      <c r="A44">
        <v>39</v>
      </c>
    </row>
    <row r="45" spans="1:6">
      <c r="A45">
        <v>40</v>
      </c>
    </row>
    <row r="46" spans="1:6">
      <c r="A46">
        <v>41</v>
      </c>
    </row>
    <row r="47" spans="1:6">
      <c r="A47">
        <v>42</v>
      </c>
    </row>
    <row r="48" spans="1:6">
      <c r="A48">
        <v>43</v>
      </c>
    </row>
    <row r="49" spans="1:6">
      <c r="A49">
        <v>44</v>
      </c>
    </row>
    <row r="50" spans="1:6">
      <c r="A50">
        <v>45</v>
      </c>
    </row>
    <row r="51" spans="1:6">
      <c r="A51">
        <v>46</v>
      </c>
      <c r="B51" s="1" t="s">
        <v>13</v>
      </c>
      <c r="C51" s="1" t="s">
        <v>9</v>
      </c>
      <c r="E51" t="s">
        <v>8</v>
      </c>
      <c r="F51" s="2" t="s">
        <v>16</v>
      </c>
    </row>
    <row r="52" spans="1:6">
      <c r="A52">
        <v>47</v>
      </c>
    </row>
    <row r="53" spans="1:6">
      <c r="A53">
        <v>48</v>
      </c>
    </row>
    <row r="54" spans="1:6">
      <c r="A54">
        <v>49</v>
      </c>
    </row>
    <row r="55" spans="1:6">
      <c r="A55">
        <v>50</v>
      </c>
    </row>
    <row r="56" spans="1:6">
      <c r="A56">
        <v>51</v>
      </c>
    </row>
    <row r="57" spans="1:6">
      <c r="A57">
        <v>52</v>
      </c>
    </row>
    <row r="58" spans="1:6">
      <c r="A58">
        <v>53</v>
      </c>
    </row>
    <row r="59" spans="1:6">
      <c r="A59">
        <v>1</v>
      </c>
    </row>
    <row r="60" spans="1:6">
      <c r="A60">
        <v>1</v>
      </c>
    </row>
    <row r="61" spans="1:6">
      <c r="A61">
        <v>1</v>
      </c>
    </row>
    <row r="62" spans="1:6">
      <c r="A62">
        <v>1</v>
      </c>
    </row>
    <row r="63" spans="1:6">
      <c r="A63">
        <v>1</v>
      </c>
    </row>
    <row r="64" spans="1:6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8D4E-E5C0-47AF-A233-8314B3239060}">
  <dimension ref="A2:X87"/>
  <sheetViews>
    <sheetView tabSelected="1" topLeftCell="A38" workbookViewId="0">
      <selection activeCell="E79" sqref="E79"/>
    </sheetView>
  </sheetViews>
  <sheetFormatPr defaultRowHeight="14.4"/>
  <cols>
    <col min="12" max="12" width="11.68359375" bestFit="1" customWidth="1"/>
  </cols>
  <sheetData>
    <row r="2" spans="1:9">
      <c r="A2">
        <v>22</v>
      </c>
      <c r="B2">
        <f>A2*9.81</f>
        <v>215.82000000000002</v>
      </c>
    </row>
    <row r="3" spans="1:9">
      <c r="A3">
        <v>1.2250000000000001</v>
      </c>
    </row>
    <row r="4" spans="1:9">
      <c r="A4">
        <v>1.1499999999999999</v>
      </c>
      <c r="D4">
        <f>B2*2/A3/A4/B5</f>
        <v>0.19149955634427684</v>
      </c>
    </row>
    <row r="5" spans="1:9">
      <c r="A5">
        <v>40</v>
      </c>
      <c r="B5">
        <f>A5^2</f>
        <v>1600</v>
      </c>
    </row>
    <row r="8" spans="1:9">
      <c r="C8">
        <f>0.0243</f>
        <v>2.4299999999999999E-2</v>
      </c>
      <c r="D8">
        <v>6.2E-2</v>
      </c>
      <c r="E8">
        <f>C8+D8*D4</f>
        <v>3.6172972493345161E-2</v>
      </c>
    </row>
    <row r="10" spans="1:9">
      <c r="F10">
        <f>E8*0.5*B5*A3</f>
        <v>35.449513043478255</v>
      </c>
      <c r="I10">
        <f>F10*A5</f>
        <v>1417.9805217391302</v>
      </c>
    </row>
    <row r="12" spans="1:9">
      <c r="I12">
        <f>I10/0.6</f>
        <v>2363.300869565217</v>
      </c>
    </row>
    <row r="18" spans="1:4">
      <c r="B18">
        <f>3300/48</f>
        <v>68.75</v>
      </c>
    </row>
    <row r="26" spans="1:4">
      <c r="A26" t="s">
        <v>37</v>
      </c>
    </row>
    <row r="28" spans="1:4">
      <c r="B28" t="s">
        <v>38</v>
      </c>
      <c r="C28">
        <v>29.98</v>
      </c>
    </row>
    <row r="29" spans="1:4">
      <c r="B29" t="s">
        <v>39</v>
      </c>
      <c r="C29">
        <v>5.98</v>
      </c>
      <c r="D29">
        <f>C29*48</f>
        <v>287.04000000000002</v>
      </c>
    </row>
    <row r="30" spans="1:4">
      <c r="B30" t="s">
        <v>40</v>
      </c>
      <c r="C30">
        <v>37.82</v>
      </c>
      <c r="D30">
        <f t="shared" ref="D30:D31" si="0">C30*48</f>
        <v>1815.3600000000001</v>
      </c>
    </row>
    <row r="31" spans="1:4">
      <c r="B31" t="s">
        <v>41</v>
      </c>
      <c r="C31">
        <v>19.010000000000002</v>
      </c>
      <c r="D31">
        <f t="shared" si="0"/>
        <v>912.48</v>
      </c>
    </row>
    <row r="33" spans="2:24">
      <c r="B33" t="s">
        <v>42</v>
      </c>
      <c r="C33">
        <v>34.74</v>
      </c>
      <c r="G33">
        <v>25.03</v>
      </c>
      <c r="H33">
        <v>682.56000000000006</v>
      </c>
    </row>
    <row r="34" spans="2:24">
      <c r="B34" t="s">
        <v>39</v>
      </c>
      <c r="C34">
        <v>9.93</v>
      </c>
      <c r="D34">
        <f>C34*48</f>
        <v>476.64</v>
      </c>
      <c r="G34">
        <v>29.98</v>
      </c>
      <c r="H34">
        <v>912.48</v>
      </c>
    </row>
    <row r="35" spans="2:24">
      <c r="B35" t="s">
        <v>40</v>
      </c>
      <c r="C35">
        <v>51.75</v>
      </c>
      <c r="D35">
        <f t="shared" ref="D35:D36" si="1">C35*48</f>
        <v>2484</v>
      </c>
      <c r="G35">
        <v>34.74</v>
      </c>
      <c r="H35">
        <v>1369.92</v>
      </c>
    </row>
    <row r="36" spans="2:24">
      <c r="B36" t="s">
        <v>41</v>
      </c>
      <c r="C36">
        <v>28.54</v>
      </c>
      <c r="D36">
        <f t="shared" si="1"/>
        <v>1369.92</v>
      </c>
      <c r="G36">
        <v>25.03</v>
      </c>
      <c r="H36">
        <v>682.56000000000006</v>
      </c>
    </row>
    <row r="39" spans="2:24">
      <c r="B39" t="s">
        <v>42</v>
      </c>
      <c r="C39">
        <v>25.03</v>
      </c>
    </row>
    <row r="40" spans="2:24">
      <c r="B40" t="s">
        <v>39</v>
      </c>
      <c r="C40">
        <v>4.4400000000000004</v>
      </c>
      <c r="D40">
        <f>C40*48</f>
        <v>213.12</v>
      </c>
    </row>
    <row r="41" spans="2:24">
      <c r="B41" t="s">
        <v>40</v>
      </c>
      <c r="C41">
        <v>26.71</v>
      </c>
      <c r="D41">
        <f t="shared" ref="D41:D42" si="2">C41*48</f>
        <v>1282.08</v>
      </c>
    </row>
    <row r="42" spans="2:24">
      <c r="B42" t="s">
        <v>41</v>
      </c>
      <c r="C42">
        <v>14.22</v>
      </c>
      <c r="D42">
        <f t="shared" si="2"/>
        <v>682.56000000000006</v>
      </c>
    </row>
    <row r="44" spans="2:24">
      <c r="T44">
        <v>0.77470000000000006</v>
      </c>
      <c r="U44">
        <f>T44*1000</f>
        <v>774.7</v>
      </c>
      <c r="V44">
        <v>619.80000000000007</v>
      </c>
      <c r="W44">
        <v>682.56000000000006</v>
      </c>
      <c r="X44">
        <v>25</v>
      </c>
    </row>
    <row r="45" spans="2:24">
      <c r="T45">
        <v>1.1254999999999999</v>
      </c>
      <c r="U45">
        <f t="shared" ref="U44:V53" si="3">T45*1000</f>
        <v>1125.5</v>
      </c>
      <c r="V45">
        <v>900.4</v>
      </c>
      <c r="W45">
        <v>912.48</v>
      </c>
      <c r="X45">
        <v>30</v>
      </c>
    </row>
    <row r="46" spans="2:24">
      <c r="T46">
        <v>1.6483000000000001</v>
      </c>
      <c r="U46">
        <f t="shared" si="3"/>
        <v>1648.3000000000002</v>
      </c>
      <c r="V46">
        <v>1318.6</v>
      </c>
      <c r="W46">
        <v>1369.92</v>
      </c>
      <c r="X46">
        <v>35</v>
      </c>
    </row>
    <row r="47" spans="2:24">
      <c r="T47">
        <v>2.3536999999999999</v>
      </c>
      <c r="U47">
        <f t="shared" si="3"/>
        <v>2353.6999999999998</v>
      </c>
      <c r="V47">
        <v>1883</v>
      </c>
      <c r="X47">
        <v>40</v>
      </c>
    </row>
    <row r="48" spans="2:24">
      <c r="U48">
        <f t="shared" si="3"/>
        <v>0</v>
      </c>
    </row>
    <row r="49" spans="1:21">
      <c r="A49" t="s">
        <v>43</v>
      </c>
      <c r="U49">
        <f t="shared" si="3"/>
        <v>0</v>
      </c>
    </row>
    <row r="50" spans="1:21">
      <c r="T50">
        <v>0.61980000000000002</v>
      </c>
      <c r="U50">
        <f t="shared" si="3"/>
        <v>619.80000000000007</v>
      </c>
    </row>
    <row r="51" spans="1:21">
      <c r="T51">
        <v>0.90039999999999998</v>
      </c>
      <c r="U51">
        <f t="shared" si="3"/>
        <v>900.4</v>
      </c>
    </row>
    <row r="52" spans="1:21">
      <c r="B52">
        <v>38000</v>
      </c>
      <c r="T52">
        <v>1.3186</v>
      </c>
      <c r="U52">
        <f t="shared" si="3"/>
        <v>1318.6</v>
      </c>
    </row>
    <row r="53" spans="1:21">
      <c r="T53">
        <v>1.883</v>
      </c>
      <c r="U53">
        <f t="shared" si="3"/>
        <v>1883</v>
      </c>
    </row>
    <row r="55" spans="1:21">
      <c r="B55" t="s">
        <v>44</v>
      </c>
      <c r="C55" t="s">
        <v>45</v>
      </c>
      <c r="D55" t="s">
        <v>46</v>
      </c>
      <c r="F55" t="s">
        <v>47</v>
      </c>
      <c r="G55" t="s">
        <v>48</v>
      </c>
      <c r="H55" t="s">
        <v>49</v>
      </c>
      <c r="I55" t="s">
        <v>50</v>
      </c>
      <c r="K55" t="s">
        <v>51</v>
      </c>
      <c r="L55" t="s">
        <v>52</v>
      </c>
      <c r="M55" t="s">
        <v>53</v>
      </c>
      <c r="N55" t="s">
        <v>54</v>
      </c>
    </row>
    <row r="56" spans="1:21">
      <c r="B56">
        <v>20</v>
      </c>
      <c r="C56">
        <v>630</v>
      </c>
      <c r="D56">
        <v>1</v>
      </c>
      <c r="E56">
        <v>100</v>
      </c>
      <c r="F56">
        <v>9.4</v>
      </c>
      <c r="G56">
        <v>7.8</v>
      </c>
      <c r="H56">
        <f>E56*D56*B56/1000</f>
        <v>2</v>
      </c>
      <c r="I56">
        <f>G56/C56*1000</f>
        <v>12.380952380952381</v>
      </c>
      <c r="J56">
        <f>I56*H56</f>
        <v>24.761904761904763</v>
      </c>
      <c r="K56">
        <f>ABS(J56-$J$71)</f>
        <v>4</v>
      </c>
      <c r="L56">
        <f>K56/$J$71</f>
        <v>0.13907284768211919</v>
      </c>
      <c r="M56">
        <f>H56*1000</f>
        <v>2000</v>
      </c>
      <c r="N56">
        <f>I56*M56</f>
        <v>24761.904761904763</v>
      </c>
      <c r="T56">
        <v>25</v>
      </c>
      <c r="U56">
        <v>6.6039000000000003</v>
      </c>
    </row>
    <row r="57" spans="1:21">
      <c r="B57">
        <v>20</v>
      </c>
      <c r="C57">
        <v>630</v>
      </c>
      <c r="D57">
        <v>2</v>
      </c>
      <c r="E57">
        <v>100</v>
      </c>
      <c r="F57">
        <v>4</v>
      </c>
      <c r="G57">
        <v>4.0999999999999996</v>
      </c>
      <c r="H57">
        <f t="shared" ref="H57:H70" si="4">E57*D57*B57/1000</f>
        <v>4</v>
      </c>
      <c r="I57">
        <f t="shared" ref="I57:I70" si="5">G57/C57*1000</f>
        <v>6.5079365079365079</v>
      </c>
      <c r="J57">
        <f t="shared" ref="J57:J70" si="6">I57*H57</f>
        <v>26.031746031746032</v>
      </c>
      <c r="K57">
        <f t="shared" ref="K57:K70" si="7">ABS(J57-$J$71)</f>
        <v>2.7301587301587311</v>
      </c>
      <c r="L57">
        <f t="shared" ref="L57:L70" si="8">K57/$J$71</f>
        <v>9.4922737306843294E-2</v>
      </c>
      <c r="M57">
        <f t="shared" ref="M57:M70" si="9">H57*1000</f>
        <v>4000</v>
      </c>
      <c r="N57">
        <f t="shared" ref="N57:N70" si="10">I57*M57</f>
        <v>26031.746031746032</v>
      </c>
      <c r="T57">
        <v>30</v>
      </c>
      <c r="U57">
        <v>4.9786999999999999</v>
      </c>
    </row>
    <row r="58" spans="1:21">
      <c r="B58">
        <v>20</v>
      </c>
      <c r="C58">
        <v>630</v>
      </c>
      <c r="D58">
        <v>3</v>
      </c>
      <c r="E58">
        <v>100</v>
      </c>
      <c r="F58">
        <v>2.9</v>
      </c>
      <c r="G58">
        <v>2.8</v>
      </c>
      <c r="H58">
        <f t="shared" si="4"/>
        <v>6</v>
      </c>
      <c r="I58">
        <f t="shared" si="5"/>
        <v>4.4444444444444446</v>
      </c>
      <c r="J58">
        <f t="shared" si="6"/>
        <v>26.666666666666668</v>
      </c>
      <c r="K58">
        <f t="shared" si="7"/>
        <v>2.0952380952380949</v>
      </c>
      <c r="L58">
        <f t="shared" si="8"/>
        <v>7.2847682119205281E-2</v>
      </c>
      <c r="M58">
        <f t="shared" si="9"/>
        <v>6000</v>
      </c>
      <c r="N58">
        <f t="shared" si="10"/>
        <v>26666.666666666668</v>
      </c>
      <c r="T58">
        <v>35</v>
      </c>
      <c r="U58">
        <v>2.5562999999999998</v>
      </c>
    </row>
    <row r="59" spans="1:21">
      <c r="B59">
        <v>20</v>
      </c>
      <c r="C59">
        <v>630</v>
      </c>
      <c r="D59">
        <v>4</v>
      </c>
      <c r="E59">
        <v>100</v>
      </c>
      <c r="F59">
        <v>2.2000000000000002</v>
      </c>
      <c r="G59">
        <v>2.2999999999999998</v>
      </c>
      <c r="H59">
        <f t="shared" si="4"/>
        <v>8</v>
      </c>
      <c r="I59">
        <f t="shared" si="5"/>
        <v>3.6507936507936507</v>
      </c>
      <c r="J59">
        <f t="shared" si="6"/>
        <v>29.206349206349206</v>
      </c>
      <c r="K59">
        <f t="shared" si="7"/>
        <v>0.44444444444444287</v>
      </c>
      <c r="L59">
        <f t="shared" si="8"/>
        <v>1.5452538631346524E-2</v>
      </c>
      <c r="M59">
        <f t="shared" si="9"/>
        <v>8000</v>
      </c>
      <c r="N59">
        <f t="shared" si="10"/>
        <v>29206.349206349205</v>
      </c>
      <c r="T59">
        <v>40</v>
      </c>
      <c r="U59">
        <v>-0.71220000000000006</v>
      </c>
    </row>
    <row r="60" spans="1:21">
      <c r="B60">
        <v>20</v>
      </c>
      <c r="C60">
        <v>630</v>
      </c>
      <c r="D60">
        <v>5</v>
      </c>
      <c r="E60">
        <v>100</v>
      </c>
      <c r="F60">
        <v>1.8</v>
      </c>
      <c r="G60">
        <v>2</v>
      </c>
      <c r="H60">
        <f t="shared" si="4"/>
        <v>10</v>
      </c>
      <c r="I60">
        <f t="shared" si="5"/>
        <v>3.1746031746031744</v>
      </c>
      <c r="J60">
        <f t="shared" si="6"/>
        <v>31.746031746031743</v>
      </c>
      <c r="K60">
        <f t="shared" si="7"/>
        <v>2.9841269841269806</v>
      </c>
      <c r="L60">
        <f t="shared" si="8"/>
        <v>0.10375275938189833</v>
      </c>
      <c r="M60">
        <f t="shared" si="9"/>
        <v>10000</v>
      </c>
      <c r="N60">
        <f t="shared" si="10"/>
        <v>31746.031746031746</v>
      </c>
    </row>
    <row r="61" spans="1:21">
      <c r="B61">
        <v>40</v>
      </c>
      <c r="C61">
        <v>630</v>
      </c>
      <c r="D61">
        <v>1</v>
      </c>
      <c r="E61">
        <v>100</v>
      </c>
      <c r="F61">
        <v>4.3</v>
      </c>
      <c r="G61">
        <v>4.5999999999999996</v>
      </c>
      <c r="H61">
        <f t="shared" si="4"/>
        <v>4</v>
      </c>
      <c r="I61">
        <f t="shared" si="5"/>
        <v>7.3015873015873014</v>
      </c>
      <c r="J61">
        <f t="shared" si="6"/>
        <v>29.206349206349206</v>
      </c>
      <c r="K61">
        <f t="shared" si="7"/>
        <v>0.44444444444444287</v>
      </c>
      <c r="L61">
        <f t="shared" si="8"/>
        <v>1.5452538631346524E-2</v>
      </c>
      <c r="M61">
        <f t="shared" si="9"/>
        <v>4000</v>
      </c>
      <c r="N61">
        <f t="shared" si="10"/>
        <v>29206.349206349205</v>
      </c>
    </row>
    <row r="62" spans="1:21">
      <c r="B62">
        <v>40</v>
      </c>
      <c r="C62">
        <v>630</v>
      </c>
      <c r="D62">
        <v>2</v>
      </c>
      <c r="E62">
        <v>100</v>
      </c>
      <c r="F62">
        <v>2.2999999999999998</v>
      </c>
      <c r="G62">
        <v>2.2999999999999998</v>
      </c>
      <c r="H62">
        <f t="shared" si="4"/>
        <v>8</v>
      </c>
      <c r="I62">
        <f t="shared" si="5"/>
        <v>3.6507936507936507</v>
      </c>
      <c r="J62">
        <f t="shared" si="6"/>
        <v>29.206349206349206</v>
      </c>
      <c r="K62">
        <f t="shared" si="7"/>
        <v>0.44444444444444287</v>
      </c>
      <c r="L62">
        <f t="shared" si="8"/>
        <v>1.5452538631346524E-2</v>
      </c>
      <c r="M62">
        <f t="shared" si="9"/>
        <v>8000</v>
      </c>
      <c r="N62">
        <f t="shared" si="10"/>
        <v>29206.349206349205</v>
      </c>
    </row>
    <row r="63" spans="1:21">
      <c r="B63">
        <v>40</v>
      </c>
      <c r="C63">
        <v>630</v>
      </c>
      <c r="D63">
        <v>3</v>
      </c>
      <c r="E63">
        <v>100</v>
      </c>
      <c r="F63">
        <v>1.6</v>
      </c>
      <c r="G63">
        <v>1.6</v>
      </c>
      <c r="H63">
        <f t="shared" si="4"/>
        <v>12</v>
      </c>
      <c r="I63">
        <f t="shared" si="5"/>
        <v>2.5396825396825395</v>
      </c>
      <c r="J63">
        <f t="shared" si="6"/>
        <v>30.476190476190474</v>
      </c>
      <c r="K63">
        <f t="shared" si="7"/>
        <v>1.7142857142857117</v>
      </c>
      <c r="L63">
        <f t="shared" si="8"/>
        <v>5.9602649006622425E-2</v>
      </c>
      <c r="M63">
        <f t="shared" si="9"/>
        <v>12000</v>
      </c>
      <c r="N63">
        <f t="shared" si="10"/>
        <v>30476.190476190473</v>
      </c>
    </row>
    <row r="64" spans="1:21">
      <c r="B64">
        <v>40</v>
      </c>
      <c r="C64">
        <v>630</v>
      </c>
      <c r="D64">
        <v>4</v>
      </c>
      <c r="E64">
        <v>100</v>
      </c>
      <c r="F64">
        <v>1.2</v>
      </c>
      <c r="G64">
        <v>1.2</v>
      </c>
      <c r="H64">
        <f t="shared" si="4"/>
        <v>16</v>
      </c>
      <c r="I64">
        <f t="shared" si="5"/>
        <v>1.9047619047619047</v>
      </c>
      <c r="J64">
        <f t="shared" si="6"/>
        <v>30.476190476190474</v>
      </c>
      <c r="K64">
        <f t="shared" si="7"/>
        <v>1.7142857142857117</v>
      </c>
      <c r="L64">
        <f t="shared" si="8"/>
        <v>5.9602649006622425E-2</v>
      </c>
      <c r="M64">
        <f t="shared" si="9"/>
        <v>16000</v>
      </c>
      <c r="N64">
        <f t="shared" si="10"/>
        <v>30476.190476190473</v>
      </c>
    </row>
    <row r="65" spans="1:14">
      <c r="B65">
        <v>60</v>
      </c>
      <c r="C65">
        <v>630</v>
      </c>
      <c r="D65">
        <v>1</v>
      </c>
      <c r="E65">
        <v>100</v>
      </c>
      <c r="F65">
        <v>2.9</v>
      </c>
      <c r="G65">
        <v>2.8</v>
      </c>
      <c r="H65">
        <f t="shared" si="4"/>
        <v>6</v>
      </c>
      <c r="I65">
        <f t="shared" si="5"/>
        <v>4.4444444444444446</v>
      </c>
      <c r="J65">
        <f t="shared" si="6"/>
        <v>26.666666666666668</v>
      </c>
      <c r="K65">
        <f t="shared" si="7"/>
        <v>2.0952380952380949</v>
      </c>
      <c r="L65">
        <f t="shared" si="8"/>
        <v>7.2847682119205281E-2</v>
      </c>
      <c r="M65">
        <f t="shared" si="9"/>
        <v>6000</v>
      </c>
      <c r="N65">
        <f t="shared" si="10"/>
        <v>26666.666666666668</v>
      </c>
    </row>
    <row r="66" spans="1:14">
      <c r="B66">
        <v>60</v>
      </c>
      <c r="C66">
        <v>630</v>
      </c>
      <c r="D66">
        <v>2</v>
      </c>
      <c r="E66">
        <v>100</v>
      </c>
      <c r="F66">
        <v>1.8</v>
      </c>
      <c r="G66">
        <v>1.5</v>
      </c>
      <c r="H66">
        <f t="shared" si="4"/>
        <v>12</v>
      </c>
      <c r="I66">
        <f t="shared" si="5"/>
        <v>2.3809523809523814</v>
      </c>
      <c r="J66">
        <f t="shared" si="6"/>
        <v>28.571428571428577</v>
      </c>
      <c r="K66">
        <f t="shared" si="7"/>
        <v>0.19047619047618625</v>
      </c>
      <c r="L66">
        <f t="shared" si="8"/>
        <v>6.6225165562912433E-3</v>
      </c>
      <c r="M66">
        <f t="shared" si="9"/>
        <v>12000</v>
      </c>
      <c r="N66">
        <f t="shared" si="10"/>
        <v>28571.428571428576</v>
      </c>
    </row>
    <row r="67" spans="1:14">
      <c r="B67">
        <v>60</v>
      </c>
      <c r="C67">
        <v>630</v>
      </c>
      <c r="D67">
        <v>3</v>
      </c>
      <c r="E67">
        <v>100</v>
      </c>
      <c r="F67">
        <v>1.2</v>
      </c>
      <c r="G67">
        <v>1.1000000000000001</v>
      </c>
      <c r="H67">
        <f t="shared" si="4"/>
        <v>18</v>
      </c>
      <c r="I67">
        <f t="shared" si="5"/>
        <v>1.7460317460317463</v>
      </c>
      <c r="J67">
        <f t="shared" si="6"/>
        <v>31.428571428571434</v>
      </c>
      <c r="K67">
        <f t="shared" si="7"/>
        <v>2.6666666666666714</v>
      </c>
      <c r="L67">
        <f t="shared" si="8"/>
        <v>9.2715231788079638E-2</v>
      </c>
      <c r="M67">
        <f t="shared" si="9"/>
        <v>18000</v>
      </c>
      <c r="N67">
        <f t="shared" si="10"/>
        <v>31428.571428571431</v>
      </c>
    </row>
    <row r="68" spans="1:14">
      <c r="B68">
        <v>80</v>
      </c>
      <c r="C68">
        <v>630</v>
      </c>
      <c r="D68">
        <v>1</v>
      </c>
      <c r="E68">
        <v>100</v>
      </c>
      <c r="F68">
        <v>2.6</v>
      </c>
      <c r="G68">
        <v>2.2000000000000002</v>
      </c>
      <c r="H68">
        <f t="shared" si="4"/>
        <v>8</v>
      </c>
      <c r="I68">
        <f t="shared" si="5"/>
        <v>3.4920634920634925</v>
      </c>
      <c r="J68">
        <f t="shared" si="6"/>
        <v>27.93650793650794</v>
      </c>
      <c r="K68">
        <f t="shared" si="7"/>
        <v>0.82539682539682246</v>
      </c>
      <c r="L68">
        <f t="shared" si="8"/>
        <v>2.8697571743929257E-2</v>
      </c>
      <c r="M68">
        <f t="shared" si="9"/>
        <v>8000</v>
      </c>
      <c r="N68">
        <f t="shared" si="10"/>
        <v>27936.50793650794</v>
      </c>
    </row>
    <row r="69" spans="1:14">
      <c r="B69">
        <v>80</v>
      </c>
      <c r="C69">
        <v>630</v>
      </c>
      <c r="D69">
        <v>2</v>
      </c>
      <c r="E69">
        <v>100</v>
      </c>
      <c r="F69">
        <v>1.6</v>
      </c>
      <c r="G69">
        <v>1.2</v>
      </c>
      <c r="H69">
        <f t="shared" si="4"/>
        <v>16</v>
      </c>
      <c r="I69">
        <f t="shared" si="5"/>
        <v>1.9047619047619047</v>
      </c>
      <c r="J69">
        <f t="shared" si="6"/>
        <v>30.476190476190474</v>
      </c>
      <c r="K69">
        <f t="shared" si="7"/>
        <v>1.7142857142857117</v>
      </c>
      <c r="L69">
        <f t="shared" si="8"/>
        <v>5.9602649006622425E-2</v>
      </c>
      <c r="M69">
        <f t="shared" si="9"/>
        <v>16000</v>
      </c>
      <c r="N69">
        <f t="shared" si="10"/>
        <v>30476.190476190473</v>
      </c>
    </row>
    <row r="70" spans="1:14">
      <c r="B70">
        <v>100</v>
      </c>
      <c r="C70">
        <v>630</v>
      </c>
      <c r="D70">
        <v>1</v>
      </c>
      <c r="E70">
        <v>100</v>
      </c>
      <c r="F70">
        <v>2</v>
      </c>
      <c r="G70">
        <v>1.8</v>
      </c>
      <c r="H70">
        <f t="shared" si="4"/>
        <v>10</v>
      </c>
      <c r="I70">
        <f t="shared" si="5"/>
        <v>2.8571428571428572</v>
      </c>
      <c r="J70">
        <f t="shared" si="6"/>
        <v>28.571428571428573</v>
      </c>
      <c r="K70">
        <f t="shared" si="7"/>
        <v>0.1904761904761898</v>
      </c>
      <c r="L70">
        <f t="shared" si="8"/>
        <v>6.6225165562913673E-3</v>
      </c>
      <c r="M70">
        <f t="shared" si="9"/>
        <v>10000</v>
      </c>
      <c r="N70">
        <f t="shared" si="10"/>
        <v>28571.428571428572</v>
      </c>
    </row>
    <row r="71" spans="1:14">
      <c r="J71">
        <f>AVERAGE(J56:J70)</f>
        <v>28.761904761904763</v>
      </c>
    </row>
    <row r="72" spans="1:14">
      <c r="N72">
        <f>N70/800</f>
        <v>35.714285714285715</v>
      </c>
    </row>
    <row r="73" spans="1:14">
      <c r="N73">
        <f>N72*0.25</f>
        <v>8.9285714285714288</v>
      </c>
    </row>
    <row r="74" spans="1:14">
      <c r="N74">
        <f>48/N73</f>
        <v>5.3759999999999994</v>
      </c>
    </row>
    <row r="75" spans="1:14">
      <c r="N75">
        <f>N74*48</f>
        <v>258.048</v>
      </c>
    </row>
    <row r="76" spans="1:14">
      <c r="A76" t="s">
        <v>56</v>
      </c>
      <c r="B76">
        <v>48</v>
      </c>
      <c r="N76">
        <f>N75*2</f>
        <v>516.096</v>
      </c>
    </row>
    <row r="77" spans="1:14">
      <c r="A77" t="s">
        <v>57</v>
      </c>
      <c r="B77">
        <v>600</v>
      </c>
      <c r="D77" t="s">
        <v>65</v>
      </c>
      <c r="E77">
        <f>B81*2/1000*0.0025</f>
        <v>1.25E-3</v>
      </c>
    </row>
    <row r="78" spans="1:14">
      <c r="A78" t="s">
        <v>58</v>
      </c>
      <c r="B78">
        <f>B77/B76</f>
        <v>12.5</v>
      </c>
      <c r="D78" t="s">
        <v>68</v>
      </c>
      <c r="E78">
        <f>N76/E77</f>
        <v>412876.79999999999</v>
      </c>
    </row>
    <row r="79" spans="1:14">
      <c r="A79" t="s">
        <v>59</v>
      </c>
      <c r="B79">
        <f>B76/B78</f>
        <v>3.84</v>
      </c>
    </row>
    <row r="80" spans="1:14">
      <c r="A80" t="s">
        <v>60</v>
      </c>
      <c r="B80">
        <f>B76/B78*2</f>
        <v>7.68</v>
      </c>
    </row>
    <row r="81" spans="1:3">
      <c r="A81" t="s">
        <v>61</v>
      </c>
      <c r="B81">
        <v>250</v>
      </c>
    </row>
    <row r="82" spans="1:3">
      <c r="A82" t="s">
        <v>62</v>
      </c>
      <c r="B82">
        <f>B80*1000/B81</f>
        <v>30.72</v>
      </c>
    </row>
    <row r="83" spans="1:3">
      <c r="A83" t="s">
        <v>63</v>
      </c>
      <c r="B83">
        <f>N70/B82</f>
        <v>930.05952380952385</v>
      </c>
    </row>
    <row r="84" spans="1:3">
      <c r="A84" t="s">
        <v>64</v>
      </c>
      <c r="B84">
        <v>1700</v>
      </c>
    </row>
    <row r="85" spans="1:3">
      <c r="A85" t="s">
        <v>65</v>
      </c>
      <c r="B85">
        <f>B83/1000/B84</f>
        <v>5.4709383753501401E-4</v>
      </c>
    </row>
    <row r="86" spans="1:3">
      <c r="A86" t="s">
        <v>66</v>
      </c>
      <c r="B86">
        <v>2.5999999999999998E-4</v>
      </c>
    </row>
    <row r="87" spans="1:3">
      <c r="A87" t="s">
        <v>67</v>
      </c>
      <c r="B87">
        <f>B85/B86</f>
        <v>2.1042070674423616</v>
      </c>
      <c r="C87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Müller</dc:creator>
  <cp:lastModifiedBy>Nicolas Müller</cp:lastModifiedBy>
  <dcterms:created xsi:type="dcterms:W3CDTF">2021-08-13T22:08:29Z</dcterms:created>
  <dcterms:modified xsi:type="dcterms:W3CDTF">2021-08-25T08:30:40Z</dcterms:modified>
</cp:coreProperties>
</file>