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uk/Downloads/"/>
    </mc:Choice>
  </mc:AlternateContent>
  <bookViews>
    <workbookView xWindow="920" yWindow="460" windowWidth="32680" windowHeight="20540"/>
  </bookViews>
  <sheets>
    <sheet name="แผนงานช่วย" sheetId="1" r:id="rId1"/>
    <sheet name="ordeลูกค้า" sheetId="2" r:id="rId2"/>
    <sheet name="Sheet1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1" l="1"/>
  <c r="D23" i="1"/>
  <c r="G23" i="1"/>
  <c r="K23" i="1"/>
  <c r="N23" i="1"/>
  <c r="B24" i="1"/>
  <c r="D24" i="1"/>
  <c r="G24" i="1"/>
  <c r="K24" i="1"/>
  <c r="N24" i="1"/>
  <c r="B25" i="1"/>
  <c r="D25" i="1"/>
  <c r="G25" i="1"/>
  <c r="K25" i="1"/>
  <c r="N25" i="1"/>
  <c r="B26" i="1"/>
  <c r="D26" i="1"/>
  <c r="G26" i="1"/>
  <c r="K26" i="1"/>
  <c r="N26" i="1"/>
  <c r="B27" i="1"/>
  <c r="D27" i="1"/>
  <c r="G27" i="1"/>
  <c r="I27" i="1"/>
  <c r="J27" i="1"/>
  <c r="K27" i="1"/>
  <c r="N27" i="1"/>
  <c r="B28" i="1"/>
  <c r="D28" i="1"/>
  <c r="G28" i="1"/>
  <c r="I28" i="1"/>
  <c r="J28" i="1"/>
  <c r="K28" i="1"/>
  <c r="N28" i="1"/>
  <c r="B29" i="1"/>
  <c r="D29" i="1"/>
  <c r="G29" i="1"/>
  <c r="I29" i="1"/>
  <c r="J29" i="1"/>
  <c r="K29" i="1"/>
  <c r="N29" i="1"/>
  <c r="B30" i="1"/>
  <c r="D30" i="1"/>
  <c r="G30" i="1"/>
  <c r="I30" i="1"/>
  <c r="J30" i="1"/>
  <c r="K30" i="1"/>
  <c r="N30" i="1"/>
  <c r="B31" i="1"/>
  <c r="E31" i="1"/>
  <c r="I31" i="1"/>
  <c r="J31" i="1"/>
  <c r="K31" i="1"/>
  <c r="N31" i="1"/>
  <c r="B32" i="1"/>
  <c r="E32" i="1"/>
  <c r="I32" i="1"/>
  <c r="J32" i="1"/>
  <c r="K32" i="1"/>
  <c r="N32" i="1"/>
  <c r="B33" i="1"/>
  <c r="E33" i="1"/>
  <c r="I33" i="1"/>
  <c r="J33" i="1"/>
  <c r="K33" i="1"/>
  <c r="N33" i="1"/>
  <c r="B34" i="1"/>
  <c r="E34" i="1"/>
  <c r="I34" i="1"/>
  <c r="J34" i="1"/>
  <c r="K34" i="1"/>
  <c r="N34" i="1"/>
  <c r="B35" i="1"/>
  <c r="F35" i="1"/>
  <c r="H35" i="1"/>
  <c r="J35" i="1"/>
  <c r="K35" i="1"/>
  <c r="N35" i="1"/>
  <c r="B36" i="1"/>
  <c r="F36" i="1"/>
  <c r="H36" i="1"/>
  <c r="J36" i="1"/>
  <c r="K36" i="1"/>
  <c r="N36" i="1"/>
  <c r="B37" i="1"/>
  <c r="F37" i="1"/>
  <c r="H37" i="1"/>
  <c r="J37" i="1"/>
  <c r="K37" i="1"/>
  <c r="N37" i="1"/>
  <c r="B38" i="1"/>
  <c r="F38" i="1"/>
  <c r="H38" i="1"/>
  <c r="J38" i="1"/>
  <c r="K38" i="1"/>
  <c r="N38" i="1"/>
  <c r="N39" i="1"/>
  <c r="N5" i="1"/>
  <c r="O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P5" i="1"/>
  <c r="C6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5" i="1"/>
  <c r="B13" i="1"/>
  <c r="B14" i="1"/>
  <c r="B15" i="1"/>
  <c r="B16" i="1"/>
  <c r="B17" i="1"/>
  <c r="B18" i="1"/>
  <c r="B19" i="1"/>
  <c r="B20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5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5" i="1"/>
  <c r="B6" i="1"/>
  <c r="B7" i="1"/>
  <c r="B8" i="1"/>
  <c r="B9" i="1"/>
  <c r="B10" i="1"/>
  <c r="B11" i="1"/>
  <c r="B12" i="1"/>
  <c r="B5" i="1"/>
  <c r="E19" i="2"/>
  <c r="N19" i="2"/>
  <c r="E18" i="2"/>
  <c r="N18" i="2"/>
  <c r="E17" i="2"/>
  <c r="N17" i="2"/>
  <c r="E16" i="2"/>
  <c r="N16" i="2"/>
  <c r="E15" i="2"/>
  <c r="N15" i="2"/>
  <c r="E14" i="2"/>
  <c r="N14" i="2"/>
  <c r="E13" i="2"/>
  <c r="N13" i="2"/>
  <c r="E12" i="2"/>
  <c r="N12" i="2"/>
  <c r="E11" i="2"/>
  <c r="N11" i="2"/>
  <c r="E10" i="2"/>
  <c r="N10" i="2"/>
  <c r="E9" i="2"/>
  <c r="N9" i="2"/>
  <c r="E8" i="2"/>
  <c r="N8" i="2"/>
  <c r="E7" i="2"/>
  <c r="N7" i="2"/>
  <c r="E6" i="2"/>
  <c r="N6" i="2"/>
  <c r="E5" i="2"/>
  <c r="N5" i="2"/>
  <c r="E4" i="2"/>
  <c r="N4" i="2"/>
  <c r="M9" i="2"/>
  <c r="M10" i="2"/>
  <c r="M11" i="2"/>
  <c r="M12" i="2"/>
  <c r="M13" i="2"/>
  <c r="M14" i="2"/>
  <c r="M15" i="2"/>
  <c r="M16" i="2"/>
  <c r="M17" i="2"/>
  <c r="M18" i="2"/>
  <c r="M19" i="2"/>
  <c r="M8" i="2"/>
  <c r="L15" i="2"/>
  <c r="L14" i="2"/>
  <c r="L13" i="2"/>
  <c r="L12" i="2"/>
  <c r="L11" i="2"/>
  <c r="L10" i="2"/>
  <c r="L9" i="2"/>
  <c r="L8" i="2"/>
  <c r="K17" i="2"/>
  <c r="K18" i="2"/>
  <c r="K19" i="2"/>
  <c r="K16" i="2"/>
  <c r="J11" i="2"/>
  <c r="J5" i="2"/>
  <c r="J6" i="2"/>
  <c r="J7" i="2"/>
  <c r="J8" i="2"/>
  <c r="J9" i="2"/>
  <c r="J10" i="2"/>
  <c r="J4" i="2"/>
  <c r="I19" i="2"/>
  <c r="I18" i="2"/>
  <c r="I17" i="2"/>
  <c r="I16" i="2"/>
  <c r="H15" i="2"/>
  <c r="H14" i="2"/>
  <c r="H13" i="2"/>
  <c r="H12" i="2"/>
  <c r="G11" i="2"/>
  <c r="G10" i="2"/>
  <c r="G9" i="2"/>
  <c r="G8" i="2"/>
  <c r="G7" i="2"/>
  <c r="G6" i="2"/>
  <c r="G5" i="2"/>
  <c r="G4" i="2"/>
</calcChain>
</file>

<file path=xl/sharedStrings.xml><?xml version="1.0" encoding="utf-8"?>
<sst xmlns="http://schemas.openxmlformats.org/spreadsheetml/2006/main" count="75" uniqueCount="46">
  <si>
    <t>ตารางเวลาการทำงานแต่ละหน่วยการผลิต</t>
  </si>
  <si>
    <t>งาน i</t>
  </si>
  <si>
    <t>แผนงานช่วยที่ 1 (k=1)</t>
  </si>
  <si>
    <t>t*i,1</t>
  </si>
  <si>
    <t>t*i,2</t>
  </si>
  <si>
    <t>แผนงานช่วยที่ 2 (k=2)</t>
  </si>
  <si>
    <t>แผนงานช่วยที่ 3 (k=3)</t>
  </si>
  <si>
    <t>แผนงานช่วยที่ 4 (k=4)</t>
  </si>
  <si>
    <t>แผนงานช่วยที่ 5 (k=5)</t>
  </si>
  <si>
    <t>แผนงานช่วยที่ 6 (k=6)</t>
  </si>
  <si>
    <t>แผนงานช่วยที่ 7 (k=7)</t>
  </si>
  <si>
    <t>ค่า m= 8</t>
  </si>
  <si>
    <t>แผนงานช่วย = m-1 =8-1 = 7 แผนงานช่วย</t>
  </si>
  <si>
    <t>รายการที่ลูกค้าสั่งผลิต</t>
  </si>
  <si>
    <t>No.</t>
  </si>
  <si>
    <t>ชนิด</t>
  </si>
  <si>
    <t>ขนาด</t>
  </si>
  <si>
    <t>กำหนดส่ง</t>
  </si>
  <si>
    <t>หน่วยผลิตที่1</t>
  </si>
  <si>
    <t>หน่วยผลิตที่2</t>
  </si>
  <si>
    <t>หน่วยผลิตที่3</t>
  </si>
  <si>
    <t>หน่วยผลิตที่4</t>
  </si>
  <si>
    <t>หน่วยผลิตที่5</t>
  </si>
  <si>
    <t>หน่วยผลิตที่6</t>
  </si>
  <si>
    <t>หน่วยผลิตที่7</t>
  </si>
  <si>
    <t>หน่วยผลิตที่8</t>
  </si>
  <si>
    <t>ขวดไวน์</t>
  </si>
  <si>
    <t>ขวดน้ำ</t>
  </si>
  <si>
    <t>ขวดน้ำหวาน</t>
  </si>
  <si>
    <t>ขวดน๋ำจิ๋ม</t>
  </si>
  <si>
    <t>15/01/2017</t>
  </si>
  <si>
    <t>20/01/2017</t>
  </si>
  <si>
    <t>28/01/2017</t>
  </si>
  <si>
    <t>18/01/2017</t>
  </si>
  <si>
    <t xml:space="preserve">ปริมาณ (Q) </t>
  </si>
  <si>
    <t>ปริมาณเผื่อเสีย (Qo)</t>
  </si>
  <si>
    <t>แผนงานช่วยที่1</t>
  </si>
  <si>
    <t>แผนงานช่วยที่7</t>
  </si>
  <si>
    <t>แผนงานช่วยที่6</t>
  </si>
  <si>
    <t>แผนงานช่วยที่5</t>
  </si>
  <si>
    <t>แผนงานช่วยที่4</t>
  </si>
  <si>
    <t>แผนงานช่วยที่3</t>
  </si>
  <si>
    <t>แผนงานช่วยที่2</t>
  </si>
  <si>
    <t>ชม./ชิ้น</t>
  </si>
  <si>
    <t>1.69 ชม ผลิตได้ 5000 ชิ้น</t>
  </si>
  <si>
    <t>Sum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</si>
</sst>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Angsana New"/>
      <family val="1"/>
    </font>
    <font>
      <b/>
      <sz val="16"/>
      <color theme="1"/>
      <name val="Angsana New"/>
      <family val="1"/>
    </font>
    <font>
      <sz val="16"/>
      <color rgb="FFFF0000"/>
      <name val="Angsana New"/>
      <family val="1"/>
    </font>
    <font>
      <sz val="16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right"/>
    </xf>
    <xf numFmtId="2" fontId="4" fillId="0" borderId="1" xfId="0" applyNumberFormat="1" applyFont="1" applyBorder="1" applyAlignment="1">
      <alignment horizontal="right"/>
    </xf>
    <xf numFmtId="0" fontId="3" fillId="0" borderId="0" xfId="0" applyFont="1"/>
    <xf numFmtId="0" fontId="1" fillId="0" borderId="1" xfId="0" applyFont="1" applyBorder="1" applyAlignment="1">
      <alignment horizontal="center"/>
    </xf>
    <xf numFmtId="2" fontId="1" fillId="0" borderId="0" xfId="0" applyNumberFormat="1" applyFont="1" applyAlignment="1">
      <alignment horizontal="right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topLeftCell="A12" zoomScale="84" zoomScaleNormal="84" zoomScalePageLayoutView="84" workbookViewId="0">
      <selection activeCell="G22" sqref="G22"/>
    </sheetView>
  </sheetViews>
  <sheetFormatPr baseColWidth="10" defaultColWidth="10.83203125" defaultRowHeight="24" x14ac:dyDescent="0.4"/>
  <cols>
    <col min="1" max="12" width="10.83203125" style="1"/>
    <col min="13" max="13" width="21.1640625" style="1" customWidth="1"/>
    <col min="14" max="16384" width="10.83203125" style="1"/>
  </cols>
  <sheetData>
    <row r="1" spans="1:16" x14ac:dyDescent="0.4">
      <c r="D1" s="1" t="s">
        <v>0</v>
      </c>
    </row>
    <row r="2" spans="1:16" x14ac:dyDescent="0.4">
      <c r="B2" s="1" t="s">
        <v>11</v>
      </c>
      <c r="C2" s="1" t="s">
        <v>12</v>
      </c>
    </row>
    <row r="3" spans="1:16" x14ac:dyDescent="0.4">
      <c r="A3" s="4" t="s">
        <v>1</v>
      </c>
      <c r="B3" s="14" t="s">
        <v>2</v>
      </c>
      <c r="C3" s="14"/>
      <c r="D3" s="14" t="s">
        <v>5</v>
      </c>
      <c r="E3" s="14"/>
      <c r="F3" s="14" t="s">
        <v>6</v>
      </c>
      <c r="G3" s="14"/>
      <c r="H3" s="14" t="s">
        <v>7</v>
      </c>
      <c r="I3" s="14"/>
      <c r="J3" s="14" t="s">
        <v>8</v>
      </c>
      <c r="K3" s="14"/>
      <c r="L3" s="14" t="s">
        <v>9</v>
      </c>
      <c r="M3" s="14"/>
      <c r="N3" s="14" t="s">
        <v>10</v>
      </c>
      <c r="O3" s="14"/>
    </row>
    <row r="4" spans="1:16" s="2" customFormat="1" x14ac:dyDescent="0.4">
      <c r="A4" s="5"/>
      <c r="B4" s="6" t="s">
        <v>3</v>
      </c>
      <c r="C4" s="6" t="s">
        <v>4</v>
      </c>
      <c r="D4" s="6" t="s">
        <v>3</v>
      </c>
      <c r="E4" s="6" t="s">
        <v>4</v>
      </c>
      <c r="F4" s="6" t="s">
        <v>3</v>
      </c>
      <c r="G4" s="6" t="s">
        <v>4</v>
      </c>
      <c r="H4" s="6" t="s">
        <v>3</v>
      </c>
      <c r="I4" s="6" t="s">
        <v>4</v>
      </c>
      <c r="J4" s="6" t="s">
        <v>3</v>
      </c>
      <c r="K4" s="6" t="s">
        <v>4</v>
      </c>
      <c r="L4" s="6" t="s">
        <v>3</v>
      </c>
      <c r="M4" s="6" t="s">
        <v>4</v>
      </c>
      <c r="N4" s="6" t="s">
        <v>3</v>
      </c>
      <c r="O4" s="6" t="s">
        <v>4</v>
      </c>
    </row>
    <row r="5" spans="1:16" s="2" customFormat="1" x14ac:dyDescent="0.4">
      <c r="A5" s="6">
        <v>1</v>
      </c>
      <c r="B5" s="7">
        <f>D23</f>
        <v>1.6912320483749059</v>
      </c>
      <c r="C5" s="12">
        <f>K23</f>
        <v>0.38973922902494335</v>
      </c>
      <c r="D5" s="11">
        <f>D23+E23</f>
        <v>1.6912320483749059</v>
      </c>
      <c r="E5" s="12">
        <f>J23+K23</f>
        <v>0.38973922902494335</v>
      </c>
      <c r="F5" s="11">
        <f>D23+E23+F23</f>
        <v>1.6912320483749059</v>
      </c>
      <c r="G5" s="11">
        <f>I23+J23+K23</f>
        <v>0.38973922902494335</v>
      </c>
      <c r="H5" s="11">
        <f>D23+E23+F23+G23</f>
        <v>3.8170823885109604</v>
      </c>
      <c r="I5" s="11">
        <f>H23+I23+J23+K23</f>
        <v>0.38973922902494335</v>
      </c>
      <c r="J5" s="11">
        <f>D23+E23+F23+G23+H23</f>
        <v>3.8170823885109604</v>
      </c>
      <c r="K5" s="11">
        <f>G23+H23+I23+J23+K23</f>
        <v>2.5155895691609982</v>
      </c>
      <c r="L5" s="11">
        <f>D23+E23+F23+G23+H23+I23</f>
        <v>3.8170823885109604</v>
      </c>
      <c r="M5" s="11">
        <f>F23+G23+H23+I23+J23+K23</f>
        <v>2.5155895691609982</v>
      </c>
      <c r="N5" s="11">
        <f>D23+E23+F23+G23+H23+I23+J23+K23</f>
        <v>4.2068216175359039</v>
      </c>
      <c r="O5" s="11">
        <f>E23+F23+G23+H23+I23+J23+K23</f>
        <v>2.5155895691609982</v>
      </c>
      <c r="P5" s="15">
        <f>VAR(N5:N20,O5:O20)</f>
        <v>217.69657761120141</v>
      </c>
    </row>
    <row r="6" spans="1:16" s="2" customFormat="1" x14ac:dyDescent="0.4">
      <c r="A6" s="6">
        <v>2</v>
      </c>
      <c r="B6" s="7">
        <f t="shared" ref="B6:B20" si="0">D24</f>
        <v>1.3988095238095239</v>
      </c>
      <c r="C6" s="12">
        <f>K24</f>
        <v>0.29761904761904762</v>
      </c>
      <c r="D6" s="11">
        <f t="shared" ref="D6:D20" si="1">D24+E24</f>
        <v>1.3988095238095239</v>
      </c>
      <c r="E6" s="11">
        <f t="shared" ref="E6:E20" si="2">J24+K24</f>
        <v>0.29761904761904762</v>
      </c>
      <c r="F6" s="11">
        <f t="shared" ref="F6:F20" si="3">D24+E24+F24</f>
        <v>1.3988095238095239</v>
      </c>
      <c r="G6" s="11">
        <f t="shared" ref="G6:G20" si="4">I24+J24+K24</f>
        <v>0.29761904761904762</v>
      </c>
      <c r="H6" s="11">
        <f>D24+E24+F24+G24</f>
        <v>2.8869047619047619</v>
      </c>
      <c r="I6" s="11">
        <f t="shared" ref="I6:I20" si="5">H24+I24+J24+K24</f>
        <v>0.29761904761904762</v>
      </c>
      <c r="J6" s="11">
        <f>D24+E24+F24+G24+H24</f>
        <v>2.8869047619047619</v>
      </c>
      <c r="K6" s="11">
        <f t="shared" ref="K6:K20" si="6">G24+H24+I24+J24+K24</f>
        <v>1.7857142857142856</v>
      </c>
      <c r="L6" s="11">
        <f>D24+E24+F24+G24+H24+I24</f>
        <v>2.8869047619047619</v>
      </c>
      <c r="M6" s="11">
        <f>F24+G24+H24+I24+J24+K24</f>
        <v>1.7857142857142856</v>
      </c>
      <c r="N6" s="11">
        <f>D24+E24+F24+G24+H24+I24+J24+K24</f>
        <v>3.1845238095238093</v>
      </c>
      <c r="O6" s="11">
        <f>E24+F24+G24+H24+I24+J24+K24</f>
        <v>1.7857142857142856</v>
      </c>
    </row>
    <row r="7" spans="1:16" s="2" customFormat="1" x14ac:dyDescent="0.4">
      <c r="A7" s="6">
        <v>3</v>
      </c>
      <c r="B7" s="7">
        <f t="shared" si="0"/>
        <v>2.6020408163265305</v>
      </c>
      <c r="C7" s="12">
        <f t="shared" ref="C7:C20" si="7">K25</f>
        <v>0.63775510204081631</v>
      </c>
      <c r="D7" s="11">
        <f t="shared" si="1"/>
        <v>2.6020408163265305</v>
      </c>
      <c r="E7" s="11">
        <f t="shared" si="2"/>
        <v>0.63775510204081631</v>
      </c>
      <c r="F7" s="11">
        <f t="shared" si="3"/>
        <v>2.6020408163265305</v>
      </c>
      <c r="G7" s="11">
        <f t="shared" si="4"/>
        <v>0.63775510204081631</v>
      </c>
      <c r="H7" s="11">
        <f>D25+E25+F25+G25</f>
        <v>5.1530612244897958</v>
      </c>
      <c r="I7" s="11">
        <f t="shared" si="5"/>
        <v>0.63775510204081631</v>
      </c>
      <c r="J7" s="11">
        <f>D25+E25+F25+G25+H25</f>
        <v>5.1530612244897958</v>
      </c>
      <c r="K7" s="11">
        <f t="shared" si="6"/>
        <v>3.1887755102040813</v>
      </c>
      <c r="L7" s="11">
        <f>D25+E25+F25+G25+H25+I25</f>
        <v>5.1530612244897958</v>
      </c>
      <c r="M7" s="11">
        <f>F25+G25+H25+I25+J25+K25</f>
        <v>3.1887755102040813</v>
      </c>
      <c r="N7" s="11">
        <f>D25+E25+F25+G25+H25+I25+J25+K25</f>
        <v>5.7908163265306118</v>
      </c>
      <c r="O7" s="11">
        <f>E25+F25+G25+H25+I25+J25+K25</f>
        <v>3.1887755102040813</v>
      </c>
    </row>
    <row r="8" spans="1:16" s="2" customFormat="1" x14ac:dyDescent="0.4">
      <c r="A8" s="6">
        <v>4</v>
      </c>
      <c r="B8" s="7">
        <f t="shared" si="0"/>
        <v>0.47808012093726371</v>
      </c>
      <c r="C8" s="12">
        <f t="shared" si="7"/>
        <v>0.11337868480725624</v>
      </c>
      <c r="D8" s="11">
        <f t="shared" si="1"/>
        <v>0.47808012093726371</v>
      </c>
      <c r="E8" s="11">
        <f t="shared" si="2"/>
        <v>0.11337868480725624</v>
      </c>
      <c r="F8" s="11">
        <f t="shared" si="3"/>
        <v>0.47808012093726371</v>
      </c>
      <c r="G8" s="11">
        <f t="shared" si="4"/>
        <v>0.11337868480725624</v>
      </c>
      <c r="H8" s="11">
        <f>D26+E26+F26+G26</f>
        <v>0.90325018896447462</v>
      </c>
      <c r="I8" s="11">
        <f t="shared" si="5"/>
        <v>0.11337868480725624</v>
      </c>
      <c r="J8" s="11">
        <f>D26+E26+F26+G26+H26</f>
        <v>0.90325018896447462</v>
      </c>
      <c r="K8" s="11">
        <f t="shared" si="6"/>
        <v>0.53854875283446713</v>
      </c>
      <c r="L8" s="11">
        <f>D26+E26+F26+G26+H26+I26</f>
        <v>0.90325018896447462</v>
      </c>
      <c r="M8" s="11">
        <f>F26+G26+H26+I26+J26+K26</f>
        <v>0.53854875283446713</v>
      </c>
      <c r="N8" s="11">
        <f>D26+E26+F26+G26+H26+I26+J26+K26</f>
        <v>1.0166288737717308</v>
      </c>
      <c r="O8" s="11">
        <f>E26+F26+G26+H26+I26+J26+K26</f>
        <v>0.53854875283446713</v>
      </c>
    </row>
    <row r="9" spans="1:16" s="2" customFormat="1" x14ac:dyDescent="0.4">
      <c r="A9" s="6">
        <v>5</v>
      </c>
      <c r="B9" s="7">
        <f t="shared" si="0"/>
        <v>2.5368480725623583</v>
      </c>
      <c r="C9" s="12">
        <f t="shared" si="7"/>
        <v>0.58460884353741505</v>
      </c>
      <c r="D9" s="11">
        <f t="shared" si="1"/>
        <v>2.5368480725623583</v>
      </c>
      <c r="E9" s="11">
        <f t="shared" si="2"/>
        <v>3.7733843537414966</v>
      </c>
      <c r="F9" s="11">
        <f t="shared" si="3"/>
        <v>2.5368480725623583</v>
      </c>
      <c r="G9" s="11">
        <f t="shared" si="4"/>
        <v>8.2057823129251695</v>
      </c>
      <c r="H9" s="11">
        <f>D27+E27+F27+G27</f>
        <v>5.7256235827664401</v>
      </c>
      <c r="I9" s="11">
        <f t="shared" si="5"/>
        <v>8.2057823129251695</v>
      </c>
      <c r="J9" s="11">
        <f>D27+E27+F27+G27+H27</f>
        <v>5.7256235827664401</v>
      </c>
      <c r="K9" s="11">
        <f t="shared" si="6"/>
        <v>11.394557823129253</v>
      </c>
      <c r="L9" s="11">
        <f>D27+E27+F27+G27+H27+I27</f>
        <v>10.158021541950113</v>
      </c>
      <c r="M9" s="11">
        <f>F27+G27+H27+I27+J27+K27</f>
        <v>11.394557823129253</v>
      </c>
      <c r="N9" s="11">
        <f>D27+E27+F27+G27+H27+I27+J27+K27</f>
        <v>13.93140589569161</v>
      </c>
      <c r="O9" s="11">
        <f>E27+F27+G27+H27+I27+J27+K27</f>
        <v>11.394557823129253</v>
      </c>
    </row>
    <row r="10" spans="1:16" s="2" customFormat="1" x14ac:dyDescent="0.4">
      <c r="A10" s="6">
        <v>6</v>
      </c>
      <c r="B10" s="7">
        <f t="shared" si="0"/>
        <v>4.795918367346939</v>
      </c>
      <c r="C10" s="12">
        <f t="shared" si="7"/>
        <v>1.0204081632653061</v>
      </c>
      <c r="D10" s="11">
        <f t="shared" si="1"/>
        <v>4.795918367346939</v>
      </c>
      <c r="E10" s="11">
        <f t="shared" si="2"/>
        <v>6.1224489795918364</v>
      </c>
      <c r="F10" s="11">
        <f t="shared" si="3"/>
        <v>4.795918367346939</v>
      </c>
      <c r="G10" s="11">
        <f t="shared" si="4"/>
        <v>13.418367346938778</v>
      </c>
      <c r="H10" s="11">
        <f>D28+E28+F28+G28</f>
        <v>9.8979591836734695</v>
      </c>
      <c r="I10" s="11">
        <f t="shared" si="5"/>
        <v>13.418367346938778</v>
      </c>
      <c r="J10" s="11">
        <f>D28+E28+F28+G28+H28</f>
        <v>9.8979591836734695</v>
      </c>
      <c r="K10" s="11">
        <f t="shared" si="6"/>
        <v>18.520408163265305</v>
      </c>
      <c r="L10" s="11">
        <f>D28+E28+F28+G28+H28+I28</f>
        <v>17.19387755102041</v>
      </c>
      <c r="M10" s="11">
        <f>F28+G28+H28+I28+J28+K28</f>
        <v>18.520408163265305</v>
      </c>
      <c r="N10" s="11">
        <f>D28+E28+F28+G28+H28+I28+J28+K28</f>
        <v>23.316326530612248</v>
      </c>
      <c r="O10" s="11">
        <f>E28+F28+G28+H28+I28+J28+K28</f>
        <v>18.520408163265305</v>
      </c>
    </row>
    <row r="11" spans="1:16" s="2" customFormat="1" x14ac:dyDescent="0.4">
      <c r="A11" s="6">
        <v>7</v>
      </c>
      <c r="B11" s="7">
        <f t="shared" si="0"/>
        <v>6.5051020408163254</v>
      </c>
      <c r="C11" s="11">
        <f t="shared" si="7"/>
        <v>1.5943877551020407</v>
      </c>
      <c r="D11" s="11">
        <f t="shared" si="1"/>
        <v>6.5051020408163254</v>
      </c>
      <c r="E11" s="11">
        <f t="shared" si="2"/>
        <v>7.9719387755102034</v>
      </c>
      <c r="F11" s="11">
        <f t="shared" si="3"/>
        <v>6.5051020408163254</v>
      </c>
      <c r="G11" s="11">
        <f t="shared" si="4"/>
        <v>17.410714285714285</v>
      </c>
      <c r="H11" s="11">
        <f>D29+E29+F29+G29</f>
        <v>12.882653061224488</v>
      </c>
      <c r="I11" s="11">
        <f t="shared" si="5"/>
        <v>17.410714285714285</v>
      </c>
      <c r="J11" s="11">
        <f>D29+E29+F29+G29+H29</f>
        <v>12.882653061224488</v>
      </c>
      <c r="K11" s="11">
        <f t="shared" si="6"/>
        <v>23.788265306122447</v>
      </c>
      <c r="L11" s="11">
        <f>D29+E29+F29+G29+H29+I29</f>
        <v>22.321428571428569</v>
      </c>
      <c r="M11" s="11">
        <f>F29+G29+H29+I29+J29+K29</f>
        <v>23.788265306122447</v>
      </c>
      <c r="N11" s="11">
        <f>D29+E29+F29+G29+H29+I29+J29+K29</f>
        <v>30.293367346938773</v>
      </c>
      <c r="O11" s="11">
        <f>E29+F29+G29+H29+I29+J29+K29</f>
        <v>23.788265306122447</v>
      </c>
    </row>
    <row r="12" spans="1:16" s="2" customFormat="1" x14ac:dyDescent="0.4">
      <c r="A12" s="6">
        <v>8</v>
      </c>
      <c r="B12" s="7">
        <f t="shared" si="0"/>
        <v>4.7808012093726378</v>
      </c>
      <c r="C12" s="11">
        <f t="shared" si="7"/>
        <v>1.1337868480725626</v>
      </c>
      <c r="D12" s="11">
        <f t="shared" si="1"/>
        <v>4.7808012093726378</v>
      </c>
      <c r="E12" s="11">
        <f t="shared" si="2"/>
        <v>5.3854875283446724</v>
      </c>
      <c r="F12" s="11">
        <f t="shared" si="3"/>
        <v>4.7808012093726378</v>
      </c>
      <c r="G12" s="11">
        <f t="shared" si="4"/>
        <v>11.862244897959185</v>
      </c>
      <c r="H12" s="11">
        <f>D30+E30+F30+G30</f>
        <v>9.0325018896447471</v>
      </c>
      <c r="I12" s="11">
        <f t="shared" si="5"/>
        <v>11.862244897959185</v>
      </c>
      <c r="J12" s="11">
        <f>D30+E30+F30+G30+H30</f>
        <v>9.0325018896447471</v>
      </c>
      <c r="K12" s="11">
        <f t="shared" si="6"/>
        <v>16.113945578231295</v>
      </c>
      <c r="L12" s="11">
        <f>D30+E30+F30+G30+H30+I30</f>
        <v>15.50925925925926</v>
      </c>
      <c r="M12" s="11">
        <f>F30+G30+H30+I30+J30+K30</f>
        <v>16.113945578231295</v>
      </c>
      <c r="N12" s="11">
        <f>D30+E30+F30+G30+H30+I30+J30+K30</f>
        <v>20.894746787603932</v>
      </c>
      <c r="O12" s="11">
        <f>E30+F30+G30+H30+I30+J30+K30</f>
        <v>16.113945578231295</v>
      </c>
    </row>
    <row r="13" spans="1:16" s="2" customFormat="1" x14ac:dyDescent="0.4">
      <c r="A13" s="6">
        <v>9</v>
      </c>
      <c r="B13" s="7">
        <f t="shared" si="0"/>
        <v>0</v>
      </c>
      <c r="C13" s="11">
        <f t="shared" si="7"/>
        <v>1.9486961451247169</v>
      </c>
      <c r="D13" s="11">
        <f t="shared" si="1"/>
        <v>14.562074829931975</v>
      </c>
      <c r="E13" s="11">
        <f t="shared" si="2"/>
        <v>12.577947845804989</v>
      </c>
      <c r="F13" s="11">
        <f t="shared" si="3"/>
        <v>14.562074829931975</v>
      </c>
      <c r="G13" s="11">
        <f t="shared" si="4"/>
        <v>27.352607709750568</v>
      </c>
      <c r="H13" s="11">
        <f>D31+E31+F31+G31</f>
        <v>14.562074829931975</v>
      </c>
      <c r="I13" s="11">
        <f t="shared" si="5"/>
        <v>27.352607709750568</v>
      </c>
      <c r="J13" s="11">
        <f>D31+E31+F31+G31+H31</f>
        <v>14.562074829931975</v>
      </c>
      <c r="K13" s="11">
        <f t="shared" si="6"/>
        <v>27.352607709750568</v>
      </c>
      <c r="L13" s="11">
        <f>D31+E31+F31+G31+H31+I31</f>
        <v>29.336734693877553</v>
      </c>
      <c r="M13" s="11">
        <f>F31+G31+H31+I31+J31+K31</f>
        <v>27.352607709750568</v>
      </c>
      <c r="N13" s="11">
        <f>D31+E31+F31+G31+H31+I31+J31+K31</f>
        <v>41.914682539682538</v>
      </c>
      <c r="O13" s="11">
        <f>E31+F31+G31+H31+I31+J31+K31</f>
        <v>41.914682539682538</v>
      </c>
    </row>
    <row r="14" spans="1:16" s="2" customFormat="1" x14ac:dyDescent="0.4">
      <c r="A14" s="6">
        <v>10</v>
      </c>
      <c r="B14" s="7">
        <f t="shared" si="0"/>
        <v>0</v>
      </c>
      <c r="C14" s="11">
        <f t="shared" si="7"/>
        <v>2.5510204081632653</v>
      </c>
      <c r="D14" s="11">
        <f t="shared" si="1"/>
        <v>18.367346938775508</v>
      </c>
      <c r="E14" s="11">
        <f t="shared" si="2"/>
        <v>15.30612244897959</v>
      </c>
      <c r="F14" s="11">
        <f t="shared" si="3"/>
        <v>18.367346938775508</v>
      </c>
      <c r="G14" s="11">
        <f t="shared" si="4"/>
        <v>33.545918367346935</v>
      </c>
      <c r="H14" s="11">
        <f>D32+E32+F32+G32</f>
        <v>18.367346938775508</v>
      </c>
      <c r="I14" s="11">
        <f t="shared" si="5"/>
        <v>33.545918367346935</v>
      </c>
      <c r="J14" s="11">
        <f>D32+E32+F32+G32+H32</f>
        <v>18.367346938775508</v>
      </c>
      <c r="K14" s="11">
        <f t="shared" si="6"/>
        <v>33.545918367346935</v>
      </c>
      <c r="L14" s="11">
        <f>D32+E32+F32+G32+H32+I32</f>
        <v>36.607142857142854</v>
      </c>
      <c r="M14" s="11">
        <f>F32+G32+H32+I32+J32+K32</f>
        <v>33.545918367346935</v>
      </c>
      <c r="N14" s="11">
        <f>D32+E32+F32+G32+H32+I32+J32+K32</f>
        <v>51.913265306122447</v>
      </c>
      <c r="O14" s="11">
        <f>E32+F32+G32+H32+I32+J32+K32</f>
        <v>51.913265306122447</v>
      </c>
    </row>
    <row r="15" spans="1:16" s="2" customFormat="1" x14ac:dyDescent="0.4">
      <c r="A15" s="6">
        <v>11</v>
      </c>
      <c r="B15" s="7">
        <f t="shared" si="0"/>
        <v>0</v>
      </c>
      <c r="C15" s="11">
        <f t="shared" si="7"/>
        <v>1.806972789115646</v>
      </c>
      <c r="D15" s="11">
        <f t="shared" si="1"/>
        <v>12.23922902494331</v>
      </c>
      <c r="E15" s="11">
        <f t="shared" si="2"/>
        <v>9.0348639455782305</v>
      </c>
      <c r="F15" s="11">
        <f t="shared" si="3"/>
        <v>12.23922902494331</v>
      </c>
      <c r="G15" s="11">
        <f t="shared" si="4"/>
        <v>19.732142857142858</v>
      </c>
      <c r="H15" s="11">
        <f>D33+E33+F33+G33</f>
        <v>12.23922902494331</v>
      </c>
      <c r="I15" s="11">
        <f t="shared" si="5"/>
        <v>19.732142857142858</v>
      </c>
      <c r="J15" s="11">
        <f>D33+E33+F33+G33+H33</f>
        <v>12.23922902494331</v>
      </c>
      <c r="K15" s="11">
        <f t="shared" si="6"/>
        <v>19.732142857142858</v>
      </c>
      <c r="L15" s="11">
        <f>D33+E33+F33+G33+H33+I33</f>
        <v>22.936507936507937</v>
      </c>
      <c r="M15" s="11">
        <f>F33+G33+H33+I33+J33+K33</f>
        <v>19.732142857142858</v>
      </c>
      <c r="N15" s="11">
        <f>D33+E33+F33+G33+H33+I33+J33+K33</f>
        <v>31.971371882086167</v>
      </c>
      <c r="O15" s="11">
        <f>E33+F33+G33+H33+I33+J33+K33</f>
        <v>31.971371882086167</v>
      </c>
    </row>
    <row r="16" spans="1:16" s="2" customFormat="1" x14ac:dyDescent="0.4">
      <c r="A16" s="6">
        <v>12</v>
      </c>
      <c r="B16" s="7">
        <f t="shared" si="0"/>
        <v>0</v>
      </c>
      <c r="C16" s="11">
        <f t="shared" si="7"/>
        <v>0.56689342403628129</v>
      </c>
      <c r="D16" s="11">
        <f t="shared" si="1"/>
        <v>3.8619614512471663</v>
      </c>
      <c r="E16" s="11">
        <f t="shared" si="2"/>
        <v>2.6927437641723362</v>
      </c>
      <c r="F16" s="11">
        <f t="shared" si="3"/>
        <v>3.8619614512471663</v>
      </c>
      <c r="G16" s="11">
        <f t="shared" si="4"/>
        <v>5.9311224489795924</v>
      </c>
      <c r="H16" s="11">
        <f>D34+E34+F34+G34</f>
        <v>3.8619614512471663</v>
      </c>
      <c r="I16" s="11">
        <f t="shared" si="5"/>
        <v>5.9311224489795924</v>
      </c>
      <c r="J16" s="11">
        <f>D34+E34+F34+G34+H34</f>
        <v>3.8619614512471663</v>
      </c>
      <c r="K16" s="11">
        <f t="shared" si="6"/>
        <v>5.9311224489795924</v>
      </c>
      <c r="L16" s="11">
        <f>D34+E34+F34+G34+H34+I34</f>
        <v>7.1003401360544229</v>
      </c>
      <c r="M16" s="11">
        <f>F34+G34+H34+I34+J34+K34</f>
        <v>5.9311224489795924</v>
      </c>
      <c r="N16" s="11">
        <f>D34+E34+F34+G34+H34+I34+J34+K34</f>
        <v>9.79308390022676</v>
      </c>
      <c r="O16" s="11">
        <f>E34+F34+G34+H34+I34+J34+K34</f>
        <v>9.79308390022676</v>
      </c>
    </row>
    <row r="17" spans="1:15" s="2" customFormat="1" x14ac:dyDescent="0.4">
      <c r="A17" s="6">
        <v>13</v>
      </c>
      <c r="B17" s="7">
        <f t="shared" si="0"/>
        <v>0</v>
      </c>
      <c r="C17" s="11">
        <f t="shared" si="7"/>
        <v>0.66255668934240364</v>
      </c>
      <c r="D17" s="11">
        <f t="shared" si="1"/>
        <v>0</v>
      </c>
      <c r="E17" s="11">
        <f t="shared" si="2"/>
        <v>4.2765022675736954</v>
      </c>
      <c r="F17" s="11">
        <f t="shared" si="3"/>
        <v>4.8426870748299313</v>
      </c>
      <c r="G17" s="11">
        <f t="shared" si="4"/>
        <v>4.2765022675736954</v>
      </c>
      <c r="H17" s="11">
        <f>D35+E35+F35+G35</f>
        <v>4.8426870748299313</v>
      </c>
      <c r="I17" s="11">
        <f t="shared" si="5"/>
        <v>8.0109126984126977</v>
      </c>
      <c r="J17" s="11">
        <f>D35+E35+F35+G35+H35</f>
        <v>8.5770975056689345</v>
      </c>
      <c r="K17" s="11">
        <f t="shared" si="6"/>
        <v>8.0109126984126977</v>
      </c>
      <c r="L17" s="11">
        <f>D35+E35+F35+G35+H35+I35</f>
        <v>8.5770975056689345</v>
      </c>
      <c r="M17" s="11">
        <f>F35+G35+H35+I35+J35+K35</f>
        <v>12.85359977324263</v>
      </c>
      <c r="N17" s="11">
        <f>D35+E35+F35+G35+H35+I35+J35+K35</f>
        <v>12.85359977324263</v>
      </c>
      <c r="O17" s="11">
        <f>E35+F35+G35+H35+I35+J35+K35</f>
        <v>12.85359977324263</v>
      </c>
    </row>
    <row r="18" spans="1:15" s="2" customFormat="1" x14ac:dyDescent="0.4">
      <c r="A18" s="6">
        <v>14</v>
      </c>
      <c r="B18" s="7">
        <f t="shared" si="0"/>
        <v>0</v>
      </c>
      <c r="C18" s="11">
        <f t="shared" si="7"/>
        <v>0.76530612244897955</v>
      </c>
      <c r="D18" s="11">
        <f t="shared" si="1"/>
        <v>0</v>
      </c>
      <c r="E18" s="11">
        <f t="shared" si="2"/>
        <v>4.5918367346938771</v>
      </c>
      <c r="F18" s="11">
        <f t="shared" si="3"/>
        <v>5.420918367346939</v>
      </c>
      <c r="G18" s="11">
        <f t="shared" si="4"/>
        <v>4.5918367346938771</v>
      </c>
      <c r="H18" s="11">
        <f>D36+E36+F36+G36</f>
        <v>5.420918367346939</v>
      </c>
      <c r="I18" s="11">
        <f t="shared" si="5"/>
        <v>8.545918367346939</v>
      </c>
      <c r="J18" s="11">
        <f>D36+E36+F36+G36+H36</f>
        <v>9.375</v>
      </c>
      <c r="K18" s="11">
        <f t="shared" si="6"/>
        <v>8.545918367346939</v>
      </c>
      <c r="L18" s="11">
        <f>D36+E36+F36+G36+H36+I36</f>
        <v>9.375</v>
      </c>
      <c r="M18" s="11">
        <f>F36+G36+H36+I36+J36+K36</f>
        <v>13.966836734693878</v>
      </c>
      <c r="N18" s="11">
        <f>D36+E36+F36+G36+H36+I36+J36+K36</f>
        <v>13.966836734693878</v>
      </c>
      <c r="O18" s="11">
        <f>E36+F36+G36+H36+I36+J36+K36</f>
        <v>13.966836734693878</v>
      </c>
    </row>
    <row r="19" spans="1:15" s="2" customFormat="1" x14ac:dyDescent="0.4">
      <c r="A19" s="6">
        <v>15</v>
      </c>
      <c r="B19" s="7">
        <f t="shared" si="0"/>
        <v>0</v>
      </c>
      <c r="C19" s="11">
        <f t="shared" si="7"/>
        <v>0.47831632653061223</v>
      </c>
      <c r="D19" s="11">
        <f t="shared" si="1"/>
        <v>0</v>
      </c>
      <c r="E19" s="11">
        <f t="shared" si="2"/>
        <v>2.391581632653061</v>
      </c>
      <c r="F19" s="11">
        <f t="shared" si="3"/>
        <v>2.8762755102040813</v>
      </c>
      <c r="G19" s="11">
        <f t="shared" si="4"/>
        <v>2.391581632653061</v>
      </c>
      <c r="H19" s="11">
        <f>D37+E37+F37+G37</f>
        <v>2.8762755102040813</v>
      </c>
      <c r="I19" s="11">
        <f t="shared" si="5"/>
        <v>4.3686224489795915</v>
      </c>
      <c r="J19" s="11">
        <f>D37+E37+F37+G37+H37</f>
        <v>4.8533163265306118</v>
      </c>
      <c r="K19" s="11">
        <f t="shared" si="6"/>
        <v>4.3686224489795915</v>
      </c>
      <c r="L19" s="11">
        <f>D37+E37+F37+G37+H37+I37</f>
        <v>4.8533163265306118</v>
      </c>
      <c r="M19" s="11">
        <f>F37+G37+H37+I37+J37+K37</f>
        <v>7.2448979591836729</v>
      </c>
      <c r="N19" s="11">
        <f>D37+E37+F37+G37+H37+I37+J37+K37</f>
        <v>7.2448979591836729</v>
      </c>
      <c r="O19" s="11">
        <f>E37+F37+G37+H37+I37+J37+K37</f>
        <v>7.2448979591836729</v>
      </c>
    </row>
    <row r="20" spans="1:15" s="2" customFormat="1" x14ac:dyDescent="0.4">
      <c r="A20" s="6">
        <v>16</v>
      </c>
      <c r="B20" s="7">
        <f t="shared" si="0"/>
        <v>0</v>
      </c>
      <c r="C20" s="11">
        <f t="shared" si="7"/>
        <v>0.28344671201814065</v>
      </c>
      <c r="D20" s="11">
        <f t="shared" si="1"/>
        <v>0</v>
      </c>
      <c r="E20" s="11">
        <f t="shared" si="2"/>
        <v>1.3463718820861681</v>
      </c>
      <c r="F20" s="11">
        <f t="shared" si="3"/>
        <v>1.8849206349206351</v>
      </c>
      <c r="G20" s="11">
        <f t="shared" si="4"/>
        <v>1.3463718820861681</v>
      </c>
      <c r="H20" s="11">
        <f>D38+E38+F38+G38</f>
        <v>1.8849206349206351</v>
      </c>
      <c r="I20" s="11">
        <f t="shared" si="5"/>
        <v>2.4447278911564627</v>
      </c>
      <c r="J20" s="11">
        <f>D38+E38+F38+G38+H38</f>
        <v>2.98327664399093</v>
      </c>
      <c r="K20" s="11">
        <f t="shared" si="6"/>
        <v>2.4447278911564627</v>
      </c>
      <c r="L20" s="11">
        <f>D38+E38+F38+G38+H38+I38</f>
        <v>2.98327664399093</v>
      </c>
      <c r="M20" s="11">
        <f>F38+G38+H38+I38+J38+K38</f>
        <v>4.329648526077098</v>
      </c>
      <c r="N20" s="11">
        <f>D38+E38+F38+G38+H38+I38+J38+K38</f>
        <v>4.329648526077098</v>
      </c>
      <c r="O20" s="11">
        <f>E38+F38+G38+H38+I38+J38+K38</f>
        <v>4.329648526077098</v>
      </c>
    </row>
    <row r="21" spans="1:15" s="2" customFormat="1" x14ac:dyDescent="0.4"/>
    <row r="22" spans="1:15" s="2" customFormat="1" x14ac:dyDescent="0.4">
      <c r="A22" s="10" t="s">
        <v>34</v>
      </c>
      <c r="B22" s="10" t="s">
        <v>35</v>
      </c>
      <c r="C22" s="10" t="s">
        <v>17</v>
      </c>
      <c r="D22" s="10" t="s">
        <v>18</v>
      </c>
      <c r="E22" s="10" t="s">
        <v>19</v>
      </c>
      <c r="F22" s="10" t="s">
        <v>20</v>
      </c>
      <c r="G22" s="10" t="s">
        <v>21</v>
      </c>
      <c r="H22" s="10" t="s">
        <v>22</v>
      </c>
      <c r="I22" s="10" t="s">
        <v>23</v>
      </c>
      <c r="J22" s="10" t="s">
        <v>24</v>
      </c>
      <c r="K22" s="10" t="s">
        <v>25</v>
      </c>
    </row>
    <row r="23" spans="1:15" x14ac:dyDescent="0.4">
      <c r="A23" s="6">
        <v>5000</v>
      </c>
      <c r="B23" s="7">
        <f>A23/(1-0.02)</f>
        <v>5102.0408163265311</v>
      </c>
      <c r="C23" s="8">
        <v>43009</v>
      </c>
      <c r="D23" s="7">
        <f>B23*3.58/(3600*3)</f>
        <v>1.6912320483749059</v>
      </c>
      <c r="E23" s="6"/>
      <c r="F23" s="6">
        <v>0</v>
      </c>
      <c r="G23" s="7">
        <f>B23*3/(3600*2)</f>
        <v>2.1258503401360547</v>
      </c>
      <c r="H23" s="7"/>
      <c r="I23" s="7"/>
      <c r="J23" s="7"/>
      <c r="K23" s="7">
        <f>B23*0.55/(3600*2)</f>
        <v>0.38973922902494335</v>
      </c>
      <c r="L23" s="1" t="s">
        <v>43</v>
      </c>
      <c r="M23" s="1" t="s">
        <v>44</v>
      </c>
      <c r="N23" s="16">
        <f>SUM(D23:K23)</f>
        <v>4.2068216175359039</v>
      </c>
    </row>
    <row r="24" spans="1:15" x14ac:dyDescent="0.4">
      <c r="A24" s="6">
        <v>3500</v>
      </c>
      <c r="B24" s="7">
        <f>A24/(1-0.02)</f>
        <v>3571.4285714285716</v>
      </c>
      <c r="C24" s="8">
        <v>42795</v>
      </c>
      <c r="D24" s="7">
        <f>B24*4.23/(3600*3)</f>
        <v>1.3988095238095239</v>
      </c>
      <c r="E24" s="6"/>
      <c r="F24" s="6"/>
      <c r="G24" s="7">
        <f>B24*3/(3600*2)</f>
        <v>1.4880952380952379</v>
      </c>
      <c r="H24" s="7"/>
      <c r="I24" s="7"/>
      <c r="J24" s="7"/>
      <c r="K24" s="7">
        <f>B24*0.6/(3600*2)</f>
        <v>0.29761904761904762</v>
      </c>
      <c r="N24" s="16">
        <f t="shared" ref="N24:N38" si="8">SUM(D24:K24)</f>
        <v>3.1845238095238093</v>
      </c>
    </row>
    <row r="25" spans="1:15" x14ac:dyDescent="0.4">
      <c r="A25" s="6">
        <v>6000</v>
      </c>
      <c r="B25" s="7">
        <f t="shared" ref="B25:B38" si="9">A25/(1-0.02)</f>
        <v>6122.4489795918371</v>
      </c>
      <c r="C25" s="8">
        <v>43040</v>
      </c>
      <c r="D25" s="7">
        <f>B25*4.59/(3600*3)</f>
        <v>2.6020408163265305</v>
      </c>
      <c r="E25" s="6"/>
      <c r="F25" s="6"/>
      <c r="G25" s="7">
        <f>B25*3/(3600*2)</f>
        <v>2.5510204081632653</v>
      </c>
      <c r="H25" s="7"/>
      <c r="I25" s="7"/>
      <c r="J25" s="7"/>
      <c r="K25" s="7">
        <f>B25*0.75/(3600*2)</f>
        <v>0.63775510204081631</v>
      </c>
      <c r="N25" s="16">
        <f t="shared" si="8"/>
        <v>5.7908163265306118</v>
      </c>
    </row>
    <row r="26" spans="1:15" x14ac:dyDescent="0.4">
      <c r="A26" s="6">
        <v>1000</v>
      </c>
      <c r="B26" s="7">
        <f t="shared" si="9"/>
        <v>1020.4081632653061</v>
      </c>
      <c r="C26" s="8">
        <v>43009</v>
      </c>
      <c r="D26" s="7">
        <f>B26*5.06/(3600*3)</f>
        <v>0.47808012093726371</v>
      </c>
      <c r="E26" s="6"/>
      <c r="F26" s="6"/>
      <c r="G26" s="7">
        <f>B26*3/(3600*2)</f>
        <v>0.42517006802721091</v>
      </c>
      <c r="H26" s="7"/>
      <c r="I26" s="7"/>
      <c r="J26" s="7"/>
      <c r="K26" s="7">
        <f>B26*0.8/(3600*2)</f>
        <v>0.11337868480725624</v>
      </c>
      <c r="N26" s="16">
        <f t="shared" si="8"/>
        <v>1.0166288737717308</v>
      </c>
    </row>
    <row r="27" spans="1:15" x14ac:dyDescent="0.4">
      <c r="A27" s="6">
        <v>7500</v>
      </c>
      <c r="B27" s="7">
        <f t="shared" si="9"/>
        <v>7653.0612244897957</v>
      </c>
      <c r="C27" s="9">
        <v>42948</v>
      </c>
      <c r="D27" s="7">
        <f>B27*3.58/(3600*3)</f>
        <v>2.5368480725623583</v>
      </c>
      <c r="E27" s="6"/>
      <c r="F27" s="6"/>
      <c r="G27" s="7">
        <f>B27*3/(3600*2)</f>
        <v>3.1887755102040813</v>
      </c>
      <c r="H27" s="7"/>
      <c r="I27" s="7">
        <f>B27*4.17/(3600*2)</f>
        <v>4.4323979591836737</v>
      </c>
      <c r="J27" s="7">
        <f>B27*3/(3600*2)</f>
        <v>3.1887755102040813</v>
      </c>
      <c r="K27" s="7">
        <f>B27*0.55/(3600*2)</f>
        <v>0.58460884353741505</v>
      </c>
      <c r="N27" s="16">
        <f t="shared" si="8"/>
        <v>13.93140589569161</v>
      </c>
    </row>
    <row r="28" spans="1:15" x14ac:dyDescent="0.4">
      <c r="A28" s="6">
        <v>12000</v>
      </c>
      <c r="B28" s="7">
        <f t="shared" si="9"/>
        <v>12244.897959183674</v>
      </c>
      <c r="C28" s="6" t="s">
        <v>30</v>
      </c>
      <c r="D28" s="7">
        <f>B28*4.23/(3600*3)</f>
        <v>4.795918367346939</v>
      </c>
      <c r="E28" s="6"/>
      <c r="F28" s="6"/>
      <c r="G28" s="7">
        <f>B28*3/(3600*2)</f>
        <v>5.1020408163265305</v>
      </c>
      <c r="H28" s="7"/>
      <c r="I28" s="7">
        <f>B28*4.29/(3600*2)</f>
        <v>7.2959183673469399</v>
      </c>
      <c r="J28" s="7">
        <f>B28*3/(3600*2)</f>
        <v>5.1020408163265305</v>
      </c>
      <c r="K28" s="7">
        <f>B28*0.6/(3600*2)</f>
        <v>1.0204081632653061</v>
      </c>
      <c r="N28" s="16">
        <f t="shared" si="8"/>
        <v>23.316326530612248</v>
      </c>
    </row>
    <row r="29" spans="1:15" x14ac:dyDescent="0.4">
      <c r="A29" s="6">
        <v>15000</v>
      </c>
      <c r="B29" s="7">
        <f t="shared" si="9"/>
        <v>15306.122448979591</v>
      </c>
      <c r="C29" s="6" t="s">
        <v>31</v>
      </c>
      <c r="D29" s="7">
        <f>B29*4.59/(3600*3)</f>
        <v>6.5051020408163254</v>
      </c>
      <c r="E29" s="6"/>
      <c r="F29" s="6"/>
      <c r="G29" s="7">
        <f>B29*3/(3600*2)</f>
        <v>6.3775510204081627</v>
      </c>
      <c r="H29" s="7"/>
      <c r="I29" s="7">
        <f>B29*4.44/(3600*2)</f>
        <v>9.4387755102040831</v>
      </c>
      <c r="J29" s="7">
        <f>B29*3/(3600*2)</f>
        <v>6.3775510204081627</v>
      </c>
      <c r="K29" s="7">
        <f>B29*0.75/(3600*2)</f>
        <v>1.5943877551020407</v>
      </c>
      <c r="N29" s="16">
        <f t="shared" si="8"/>
        <v>30.293367346938773</v>
      </c>
    </row>
    <row r="30" spans="1:15" x14ac:dyDescent="0.4">
      <c r="A30" s="6">
        <v>10000</v>
      </c>
      <c r="B30" s="7">
        <f t="shared" si="9"/>
        <v>10204.081632653062</v>
      </c>
      <c r="C30" s="8">
        <v>42856</v>
      </c>
      <c r="D30" s="7">
        <f>B30*5.06/(3600*3)</f>
        <v>4.7808012093726378</v>
      </c>
      <c r="E30" s="6"/>
      <c r="F30" s="6"/>
      <c r="G30" s="7">
        <f>B30*3/(3600*2)</f>
        <v>4.2517006802721093</v>
      </c>
      <c r="H30" s="7"/>
      <c r="I30" s="7">
        <f>B30*4.57/(3600*2)</f>
        <v>6.4767573696145133</v>
      </c>
      <c r="J30" s="7">
        <f>B30*3/(3600*2)</f>
        <v>4.2517006802721093</v>
      </c>
      <c r="K30" s="7">
        <f>B30*0.8/(3600*2)</f>
        <v>1.1337868480725626</v>
      </c>
      <c r="N30" s="16">
        <f t="shared" si="8"/>
        <v>20.894746787603932</v>
      </c>
    </row>
    <row r="31" spans="1:15" x14ac:dyDescent="0.4">
      <c r="A31" s="6">
        <v>25000</v>
      </c>
      <c r="B31" s="7">
        <f t="shared" si="9"/>
        <v>25510.204081632655</v>
      </c>
      <c r="C31" s="6" t="s">
        <v>32</v>
      </c>
      <c r="D31" s="6"/>
      <c r="E31" s="7">
        <f>B31*4.11/(3600*2)</f>
        <v>14.562074829931975</v>
      </c>
      <c r="F31" s="7"/>
      <c r="G31" s="7"/>
      <c r="H31" s="7"/>
      <c r="I31" s="7">
        <f>B31*4.17/(3600*2)</f>
        <v>14.774659863945578</v>
      </c>
      <c r="J31" s="7">
        <f>B31*3/(3600*2)</f>
        <v>10.629251700680271</v>
      </c>
      <c r="K31" s="7">
        <f>B31*0.55/(3600*2)</f>
        <v>1.9486961451247169</v>
      </c>
      <c r="N31" s="16">
        <f t="shared" si="8"/>
        <v>41.914682539682538</v>
      </c>
    </row>
    <row r="32" spans="1:15" x14ac:dyDescent="0.4">
      <c r="A32" s="6">
        <v>30000</v>
      </c>
      <c r="B32" s="7">
        <f t="shared" si="9"/>
        <v>30612.244897959183</v>
      </c>
      <c r="C32" s="6" t="s">
        <v>32</v>
      </c>
      <c r="D32" s="6"/>
      <c r="E32" s="7">
        <f>B32*4.32/(3600*2)</f>
        <v>18.367346938775508</v>
      </c>
      <c r="F32" s="7"/>
      <c r="G32" s="7"/>
      <c r="H32" s="7"/>
      <c r="I32" s="7">
        <f>B32*4.29/(3600*2)</f>
        <v>18.239795918367346</v>
      </c>
      <c r="J32" s="7">
        <f>B32*3/(3600*2)</f>
        <v>12.755102040816325</v>
      </c>
      <c r="K32" s="7">
        <f>B32*0.6/(3600*2)</f>
        <v>2.5510204081632653</v>
      </c>
      <c r="N32" s="16">
        <f t="shared" si="8"/>
        <v>51.913265306122447</v>
      </c>
    </row>
    <row r="33" spans="1:18" x14ac:dyDescent="0.4">
      <c r="A33" s="6">
        <v>17000</v>
      </c>
      <c r="B33" s="7">
        <f t="shared" si="9"/>
        <v>17346.938775510203</v>
      </c>
      <c r="C33" s="6" t="s">
        <v>33</v>
      </c>
      <c r="D33" s="6"/>
      <c r="E33" s="7">
        <f>B33*5.08/(3600*2)</f>
        <v>12.23922902494331</v>
      </c>
      <c r="F33" s="7"/>
      <c r="G33" s="7"/>
      <c r="H33" s="7"/>
      <c r="I33" s="7">
        <f>B33*4.44/(3600*2)</f>
        <v>10.697278911564627</v>
      </c>
      <c r="J33" s="7">
        <f>B33*3/(3600*2)</f>
        <v>7.2278911564625838</v>
      </c>
      <c r="K33" s="7">
        <f>B33*0.75/(3600*2)</f>
        <v>1.806972789115646</v>
      </c>
      <c r="N33" s="16">
        <f t="shared" si="8"/>
        <v>31.971371882086167</v>
      </c>
    </row>
    <row r="34" spans="1:18" x14ac:dyDescent="0.4">
      <c r="A34" s="6">
        <v>5000</v>
      </c>
      <c r="B34" s="7">
        <f t="shared" si="9"/>
        <v>5102.0408163265311</v>
      </c>
      <c r="C34" s="8">
        <v>42948</v>
      </c>
      <c r="D34" s="6"/>
      <c r="E34" s="7">
        <f>B34*5.45/(3600*2)</f>
        <v>3.8619614512471663</v>
      </c>
      <c r="F34" s="7"/>
      <c r="G34" s="7"/>
      <c r="H34" s="7"/>
      <c r="I34" s="7">
        <f>B34*4.57/(3600*2)</f>
        <v>3.2383786848072567</v>
      </c>
      <c r="J34" s="7">
        <f>B34*3/(3600*2)</f>
        <v>2.1258503401360547</v>
      </c>
      <c r="K34" s="7">
        <f>B34*0.8/(3600*2)</f>
        <v>0.56689342403628129</v>
      </c>
      <c r="N34" s="16">
        <f t="shared" si="8"/>
        <v>9.79308390022676</v>
      </c>
    </row>
    <row r="35" spans="1:18" x14ac:dyDescent="0.4">
      <c r="A35" s="6">
        <v>8500</v>
      </c>
      <c r="B35" s="7">
        <f t="shared" si="9"/>
        <v>8673.4693877551017</v>
      </c>
      <c r="C35" s="8">
        <v>43009</v>
      </c>
      <c r="D35" s="6"/>
      <c r="E35" s="7"/>
      <c r="F35" s="7">
        <f>B35*4.02/(3600*2)</f>
        <v>4.8426870748299313</v>
      </c>
      <c r="G35" s="7"/>
      <c r="H35" s="7">
        <f>B35*3.1/(3600*2)</f>
        <v>3.7344104308390023</v>
      </c>
      <c r="I35" s="7"/>
      <c r="J35" s="7">
        <f>B35*3/(3600*2)</f>
        <v>3.6139455782312919</v>
      </c>
      <c r="K35" s="7">
        <f>B35*0.55/(3600*2)</f>
        <v>0.66255668934240364</v>
      </c>
      <c r="N35" s="16">
        <f t="shared" si="8"/>
        <v>12.85359977324263</v>
      </c>
    </row>
    <row r="36" spans="1:18" x14ac:dyDescent="0.4">
      <c r="A36" s="6">
        <v>9000</v>
      </c>
      <c r="B36" s="7">
        <f t="shared" si="9"/>
        <v>9183.6734693877552</v>
      </c>
      <c r="C36" s="8">
        <v>43070</v>
      </c>
      <c r="D36" s="6"/>
      <c r="E36" s="7"/>
      <c r="F36" s="7">
        <f>B36*4.25/(3600*2)</f>
        <v>5.420918367346939</v>
      </c>
      <c r="G36" s="7"/>
      <c r="H36" s="7">
        <f>B36*3.1/(3600*2)</f>
        <v>3.9540816326530615</v>
      </c>
      <c r="I36" s="7"/>
      <c r="J36" s="7">
        <f>B36*3/(3600*2)</f>
        <v>3.8265306122448979</v>
      </c>
      <c r="K36" s="7">
        <f>B36*0.6/(3600*2)</f>
        <v>0.76530612244897955</v>
      </c>
      <c r="N36" s="16">
        <f t="shared" si="8"/>
        <v>13.966836734693878</v>
      </c>
    </row>
    <row r="37" spans="1:18" x14ac:dyDescent="0.4">
      <c r="A37" s="6">
        <v>4500</v>
      </c>
      <c r="B37" s="7">
        <f t="shared" si="9"/>
        <v>4591.8367346938776</v>
      </c>
      <c r="C37" s="8">
        <v>42917</v>
      </c>
      <c r="D37" s="6"/>
      <c r="E37" s="7"/>
      <c r="F37" s="7">
        <f>B37*4.51/(3600*2)</f>
        <v>2.8762755102040813</v>
      </c>
      <c r="G37" s="7"/>
      <c r="H37" s="7">
        <f>B37*3.1/(3600*2)</f>
        <v>1.9770408163265307</v>
      </c>
      <c r="I37" s="7"/>
      <c r="J37" s="7">
        <f>B37*3/(3600*2)</f>
        <v>1.9132653061224489</v>
      </c>
      <c r="K37" s="7">
        <f>B37*0.75/(3600*2)</f>
        <v>0.47831632653061223</v>
      </c>
      <c r="N37" s="16">
        <f t="shared" si="8"/>
        <v>7.2448979591836729</v>
      </c>
    </row>
    <row r="38" spans="1:18" x14ac:dyDescent="0.4">
      <c r="A38" s="6">
        <v>2500</v>
      </c>
      <c r="B38" s="7">
        <f t="shared" si="9"/>
        <v>2551.0204081632655</v>
      </c>
      <c r="C38" s="8">
        <v>42826</v>
      </c>
      <c r="D38" s="6"/>
      <c r="E38" s="7"/>
      <c r="F38" s="7">
        <f>B38*5.32/(3600*2)</f>
        <v>1.8849206349206351</v>
      </c>
      <c r="G38" s="7"/>
      <c r="H38" s="7">
        <f>B38*3.1/(3600*2)</f>
        <v>1.0983560090702948</v>
      </c>
      <c r="I38" s="7"/>
      <c r="J38" s="7">
        <f>B38*3/(3600*2)</f>
        <v>1.0629251700680273</v>
      </c>
      <c r="K38" s="7">
        <f>B38*0.8/(3600*2)</f>
        <v>0.28344671201814065</v>
      </c>
      <c r="N38" s="16">
        <f t="shared" si="8"/>
        <v>4.329648526077098</v>
      </c>
    </row>
    <row r="39" spans="1:18" x14ac:dyDescent="0.4">
      <c r="M39" s="1" t="s">
        <v>45</v>
      </c>
      <c r="N39" s="16">
        <f>SUM(N23:N38)</f>
        <v>276.6220238095238</v>
      </c>
    </row>
    <row r="40" spans="1:18" x14ac:dyDescent="0.4">
      <c r="B40" s="1" t="s">
        <v>36</v>
      </c>
      <c r="C40" s="1">
        <v>10</v>
      </c>
      <c r="D40" s="1">
        <v>9</v>
      </c>
      <c r="E40" s="1">
        <v>11</v>
      </c>
      <c r="F40" s="1">
        <v>14</v>
      </c>
      <c r="G40" s="1">
        <v>13</v>
      </c>
      <c r="H40" s="1">
        <v>12</v>
      </c>
      <c r="I40" s="1">
        <v>15</v>
      </c>
      <c r="J40" s="1">
        <v>16</v>
      </c>
      <c r="K40" s="1">
        <v>7</v>
      </c>
      <c r="L40" s="1">
        <v>8</v>
      </c>
      <c r="M40" s="1">
        <v>6</v>
      </c>
      <c r="N40" s="1">
        <v>3</v>
      </c>
      <c r="O40" s="1">
        <v>5</v>
      </c>
      <c r="P40" s="1">
        <v>1</v>
      </c>
      <c r="Q40" s="1">
        <v>2</v>
      </c>
      <c r="R40" s="1">
        <v>4</v>
      </c>
    </row>
    <row r="42" spans="1:18" x14ac:dyDescent="0.4">
      <c r="B42" s="1" t="s">
        <v>42</v>
      </c>
      <c r="C42" s="1">
        <v>14</v>
      </c>
      <c r="D42" s="1">
        <v>13</v>
      </c>
      <c r="E42" s="1">
        <v>15</v>
      </c>
      <c r="F42" s="1">
        <v>16</v>
      </c>
      <c r="G42" s="1">
        <v>5</v>
      </c>
      <c r="H42" s="1">
        <v>8</v>
      </c>
      <c r="I42" s="1">
        <v>6</v>
      </c>
      <c r="J42" s="1">
        <v>7</v>
      </c>
      <c r="K42" s="1">
        <v>10</v>
      </c>
      <c r="L42" s="1">
        <v>9</v>
      </c>
      <c r="M42" s="1">
        <v>11</v>
      </c>
      <c r="N42" s="1">
        <v>12</v>
      </c>
      <c r="O42" s="1">
        <v>3</v>
      </c>
      <c r="P42" s="1">
        <v>1</v>
      </c>
      <c r="Q42" s="1">
        <v>2</v>
      </c>
      <c r="R42" s="1">
        <v>4</v>
      </c>
    </row>
    <row r="44" spans="1:18" x14ac:dyDescent="0.4">
      <c r="B44" s="1" t="s">
        <v>41</v>
      </c>
      <c r="C44" s="1">
        <v>5</v>
      </c>
      <c r="D44" s="1">
        <v>12</v>
      </c>
      <c r="E44" s="1">
        <v>8</v>
      </c>
      <c r="F44" s="1">
        <v>6</v>
      </c>
      <c r="G44" s="1">
        <v>7</v>
      </c>
      <c r="H44" s="1">
        <v>11</v>
      </c>
      <c r="I44" s="1">
        <v>9</v>
      </c>
      <c r="J44" s="1">
        <v>10</v>
      </c>
      <c r="K44" s="1">
        <v>14</v>
      </c>
      <c r="L44" s="1">
        <v>13</v>
      </c>
      <c r="M44" s="1">
        <v>15</v>
      </c>
      <c r="N44" s="1">
        <v>16</v>
      </c>
      <c r="O44" s="1">
        <v>3</v>
      </c>
      <c r="P44" s="1">
        <v>1</v>
      </c>
      <c r="Q44" s="1">
        <v>2</v>
      </c>
      <c r="R44" s="1">
        <v>4</v>
      </c>
    </row>
    <row r="46" spans="1:18" x14ac:dyDescent="0.4">
      <c r="B46" s="1" t="s">
        <v>40</v>
      </c>
      <c r="C46" s="1">
        <v>16</v>
      </c>
      <c r="D46" s="1">
        <v>15</v>
      </c>
      <c r="E46" s="1">
        <v>12</v>
      </c>
      <c r="F46" s="1">
        <v>13</v>
      </c>
      <c r="G46" s="1">
        <v>14</v>
      </c>
      <c r="H46" s="1">
        <v>5</v>
      </c>
      <c r="I46" s="1">
        <v>8</v>
      </c>
      <c r="J46" s="1">
        <v>6</v>
      </c>
      <c r="K46" s="1">
        <v>11</v>
      </c>
      <c r="L46" s="13">
        <v>7</v>
      </c>
      <c r="M46" s="13">
        <v>9</v>
      </c>
      <c r="N46" s="13">
        <v>10</v>
      </c>
      <c r="O46" s="1">
        <v>3</v>
      </c>
      <c r="P46" s="1">
        <v>1</v>
      </c>
      <c r="Q46" s="1">
        <v>2</v>
      </c>
      <c r="R46" s="1">
        <v>4</v>
      </c>
    </row>
    <row r="48" spans="1:18" x14ac:dyDescent="0.4">
      <c r="B48" s="1" t="s">
        <v>39</v>
      </c>
      <c r="C48" s="1">
        <v>12</v>
      </c>
      <c r="D48" s="1">
        <v>5</v>
      </c>
      <c r="E48" s="1">
        <v>8</v>
      </c>
      <c r="F48" s="1">
        <v>6</v>
      </c>
      <c r="G48" s="1">
        <v>11</v>
      </c>
      <c r="H48" s="1">
        <v>7</v>
      </c>
      <c r="I48" s="1">
        <v>9</v>
      </c>
      <c r="J48" s="1">
        <v>10</v>
      </c>
      <c r="K48" s="1">
        <v>14</v>
      </c>
      <c r="L48" s="1">
        <v>13</v>
      </c>
      <c r="M48" s="1">
        <v>15</v>
      </c>
      <c r="N48" s="1">
        <v>3</v>
      </c>
      <c r="O48" s="1">
        <v>1</v>
      </c>
      <c r="P48" s="1">
        <v>16</v>
      </c>
      <c r="Q48" s="1">
        <v>2</v>
      </c>
      <c r="R48" s="1">
        <v>4</v>
      </c>
    </row>
    <row r="50" spans="2:18" x14ac:dyDescent="0.4">
      <c r="B50" s="1" t="s">
        <v>38</v>
      </c>
      <c r="C50" s="1">
        <v>16</v>
      </c>
      <c r="D50" s="1">
        <v>15</v>
      </c>
      <c r="E50" s="1">
        <v>13</v>
      </c>
      <c r="F50" s="1">
        <v>14</v>
      </c>
      <c r="G50" s="1">
        <v>5</v>
      </c>
      <c r="H50" s="1">
        <v>8</v>
      </c>
      <c r="I50" s="1">
        <v>6</v>
      </c>
      <c r="J50" s="1">
        <v>7</v>
      </c>
      <c r="K50" s="1">
        <v>10</v>
      </c>
      <c r="L50" s="1">
        <v>9</v>
      </c>
      <c r="M50" s="1">
        <v>11</v>
      </c>
      <c r="N50" s="1">
        <v>12</v>
      </c>
      <c r="O50" s="1">
        <v>3</v>
      </c>
      <c r="P50" s="1">
        <v>1</v>
      </c>
      <c r="Q50" s="1">
        <v>2</v>
      </c>
      <c r="R50" s="1">
        <v>4</v>
      </c>
    </row>
    <row r="52" spans="2:18" x14ac:dyDescent="0.4">
      <c r="B52" s="1" t="s">
        <v>37</v>
      </c>
      <c r="C52" s="1">
        <v>16</v>
      </c>
      <c r="D52" s="1">
        <v>15</v>
      </c>
      <c r="E52" s="1">
        <v>12</v>
      </c>
      <c r="F52" s="1">
        <v>13</v>
      </c>
      <c r="G52" s="1">
        <v>14</v>
      </c>
      <c r="H52" s="1">
        <v>11</v>
      </c>
      <c r="I52" s="1">
        <v>9</v>
      </c>
      <c r="J52" s="1">
        <v>10</v>
      </c>
      <c r="K52" s="1">
        <v>7</v>
      </c>
      <c r="L52" s="1">
        <v>6</v>
      </c>
      <c r="M52" s="1">
        <v>8</v>
      </c>
      <c r="N52" s="1">
        <v>5</v>
      </c>
      <c r="O52" s="1">
        <v>3</v>
      </c>
      <c r="P52" s="1">
        <v>1</v>
      </c>
      <c r="Q52" s="1">
        <v>2</v>
      </c>
      <c r="R52" s="1">
        <v>4</v>
      </c>
    </row>
  </sheetData>
  <mergeCells count="7">
    <mergeCell ref="N3:O3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F4" sqref="F4"/>
    </sheetView>
  </sheetViews>
  <sheetFormatPr baseColWidth="10" defaultColWidth="9.1640625" defaultRowHeight="24" x14ac:dyDescent="0.4"/>
  <cols>
    <col min="1" max="4" width="9.1640625" style="1"/>
    <col min="5" max="5" width="14.83203125" style="1" bestFit="1" customWidth="1"/>
    <col min="6" max="6" width="9.1640625" style="1"/>
    <col min="7" max="15" width="16.1640625" style="1" customWidth="1"/>
    <col min="16" max="16384" width="9.1640625" style="1"/>
  </cols>
  <sheetData>
    <row r="1" spans="1:14" x14ac:dyDescent="0.4">
      <c r="C1" s="1" t="s">
        <v>13</v>
      </c>
    </row>
    <row r="3" spans="1:14" s="3" customFormat="1" x14ac:dyDescent="0.4">
      <c r="A3" s="10" t="s">
        <v>14</v>
      </c>
      <c r="B3" s="10" t="s">
        <v>15</v>
      </c>
      <c r="C3" s="10" t="s">
        <v>16</v>
      </c>
      <c r="D3" s="10" t="s">
        <v>34</v>
      </c>
      <c r="E3" s="10" t="s">
        <v>35</v>
      </c>
      <c r="F3" s="10" t="s">
        <v>17</v>
      </c>
      <c r="G3" s="10" t="s">
        <v>18</v>
      </c>
      <c r="H3" s="10" t="s">
        <v>19</v>
      </c>
      <c r="I3" s="10" t="s">
        <v>20</v>
      </c>
      <c r="J3" s="10" t="s">
        <v>21</v>
      </c>
      <c r="K3" s="10" t="s">
        <v>22</v>
      </c>
      <c r="L3" s="10" t="s">
        <v>23</v>
      </c>
      <c r="M3" s="10" t="s">
        <v>24</v>
      </c>
      <c r="N3" s="10" t="s">
        <v>25</v>
      </c>
    </row>
    <row r="4" spans="1:14" x14ac:dyDescent="0.4">
      <c r="A4" s="6">
        <v>1</v>
      </c>
      <c r="B4" s="6" t="s">
        <v>26</v>
      </c>
      <c r="C4" s="6">
        <v>500</v>
      </c>
      <c r="D4" s="6">
        <v>5000</v>
      </c>
      <c r="E4" s="7">
        <f>D4/(1-0.02)</f>
        <v>5102.0408163265311</v>
      </c>
      <c r="F4" s="8">
        <v>43009</v>
      </c>
      <c r="G4" s="7">
        <f>E4*3.58/(3600*3)</f>
        <v>1.6912320483749059</v>
      </c>
      <c r="H4" s="6"/>
      <c r="I4" s="6"/>
      <c r="J4" s="7">
        <f>E4*3/(3600*2)</f>
        <v>2.1258503401360547</v>
      </c>
      <c r="K4" s="7"/>
      <c r="L4" s="7"/>
      <c r="M4" s="7"/>
      <c r="N4" s="7">
        <f>E4*0.55/(3600*2)</f>
        <v>0.38973922902494335</v>
      </c>
    </row>
    <row r="5" spans="1:14" x14ac:dyDescent="0.4">
      <c r="A5" s="6">
        <v>2</v>
      </c>
      <c r="B5" s="6"/>
      <c r="C5" s="6">
        <v>700</v>
      </c>
      <c r="D5" s="6">
        <v>3500</v>
      </c>
      <c r="E5" s="7">
        <f>D5/(1-0.02)</f>
        <v>3571.4285714285716</v>
      </c>
      <c r="F5" s="8">
        <v>42795</v>
      </c>
      <c r="G5" s="7">
        <f>E5*4.23/(3600*3)</f>
        <v>1.3988095238095239</v>
      </c>
      <c r="H5" s="6"/>
      <c r="I5" s="6"/>
      <c r="J5" s="7">
        <f t="shared" ref="J5:J11" si="0">E5*3/(3600*2)</f>
        <v>1.4880952380952379</v>
      </c>
      <c r="K5" s="7"/>
      <c r="L5" s="7"/>
      <c r="M5" s="7"/>
      <c r="N5" s="7">
        <f>E5*0.6/(3600*2)</f>
        <v>0.29761904761904762</v>
      </c>
    </row>
    <row r="6" spans="1:14" x14ac:dyDescent="0.4">
      <c r="A6" s="6">
        <v>3</v>
      </c>
      <c r="B6" s="6"/>
      <c r="C6" s="6">
        <v>1200</v>
      </c>
      <c r="D6" s="6">
        <v>6000</v>
      </c>
      <c r="E6" s="7">
        <f t="shared" ref="E6:E19" si="1">D6/(1-0.02)</f>
        <v>6122.4489795918371</v>
      </c>
      <c r="F6" s="8">
        <v>43040</v>
      </c>
      <c r="G6" s="7">
        <f>E6*4.59/(3600*3)</f>
        <v>2.6020408163265305</v>
      </c>
      <c r="H6" s="6"/>
      <c r="I6" s="6"/>
      <c r="J6" s="7">
        <f t="shared" si="0"/>
        <v>2.5510204081632653</v>
      </c>
      <c r="K6" s="7"/>
      <c r="L6" s="7"/>
      <c r="M6" s="7"/>
      <c r="N6" s="7">
        <f>E6*0.75/(3600*2)</f>
        <v>0.63775510204081631</v>
      </c>
    </row>
    <row r="7" spans="1:14" x14ac:dyDescent="0.4">
      <c r="A7" s="6">
        <v>4</v>
      </c>
      <c r="B7" s="6"/>
      <c r="C7" s="6">
        <v>1400</v>
      </c>
      <c r="D7" s="6">
        <v>1000</v>
      </c>
      <c r="E7" s="7">
        <f t="shared" si="1"/>
        <v>1020.4081632653061</v>
      </c>
      <c r="F7" s="8">
        <v>43009</v>
      </c>
      <c r="G7" s="7">
        <f>E7*5.06/(3600*3)</f>
        <v>0.47808012093726371</v>
      </c>
      <c r="H7" s="6"/>
      <c r="I7" s="6"/>
      <c r="J7" s="7">
        <f t="shared" si="0"/>
        <v>0.42517006802721091</v>
      </c>
      <c r="K7" s="7"/>
      <c r="L7" s="7"/>
      <c r="M7" s="7"/>
      <c r="N7" s="7">
        <f>E7*0.8/(3600*2)</f>
        <v>0.11337868480725624</v>
      </c>
    </row>
    <row r="8" spans="1:14" x14ac:dyDescent="0.4">
      <c r="A8" s="6">
        <v>5</v>
      </c>
      <c r="B8" s="6" t="s">
        <v>27</v>
      </c>
      <c r="C8" s="6">
        <v>500</v>
      </c>
      <c r="D8" s="6">
        <v>7500</v>
      </c>
      <c r="E8" s="7">
        <f t="shared" si="1"/>
        <v>7653.0612244897957</v>
      </c>
      <c r="F8" s="9">
        <v>42948</v>
      </c>
      <c r="G8" s="7">
        <f>E8*3.58/(3600*3)</f>
        <v>2.5368480725623583</v>
      </c>
      <c r="H8" s="6"/>
      <c r="I8" s="6"/>
      <c r="J8" s="7">
        <f t="shared" si="0"/>
        <v>3.1887755102040813</v>
      </c>
      <c r="K8" s="7"/>
      <c r="L8" s="7">
        <f>E8*4.17/(3600*2)</f>
        <v>4.4323979591836737</v>
      </c>
      <c r="M8" s="7">
        <f>E8*3/(3600*2)</f>
        <v>3.1887755102040813</v>
      </c>
      <c r="N8" s="7">
        <f>E8*0.55/(3600*2)</f>
        <v>0.58460884353741505</v>
      </c>
    </row>
    <row r="9" spans="1:14" x14ac:dyDescent="0.4">
      <c r="A9" s="6">
        <v>6</v>
      </c>
      <c r="B9" s="6"/>
      <c r="C9" s="6">
        <v>700</v>
      </c>
      <c r="D9" s="6">
        <v>12000</v>
      </c>
      <c r="E9" s="7">
        <f t="shared" si="1"/>
        <v>12244.897959183674</v>
      </c>
      <c r="F9" s="6" t="s">
        <v>30</v>
      </c>
      <c r="G9" s="7">
        <f>E9*4.23/(3600*3)</f>
        <v>4.795918367346939</v>
      </c>
      <c r="H9" s="6"/>
      <c r="I9" s="6"/>
      <c r="J9" s="7">
        <f t="shared" si="0"/>
        <v>5.1020408163265305</v>
      </c>
      <c r="K9" s="7"/>
      <c r="L9" s="7">
        <f>E9*4.29/(3600*2)</f>
        <v>7.2959183673469399</v>
      </c>
      <c r="M9" s="7">
        <f t="shared" ref="M9:M19" si="2">E9*3/(3600*2)</f>
        <v>5.1020408163265305</v>
      </c>
      <c r="N9" s="7">
        <f>E9*0.6/(3600*2)</f>
        <v>1.0204081632653061</v>
      </c>
    </row>
    <row r="10" spans="1:14" x14ac:dyDescent="0.4">
      <c r="A10" s="6">
        <v>7</v>
      </c>
      <c r="B10" s="6"/>
      <c r="C10" s="6">
        <v>1200</v>
      </c>
      <c r="D10" s="6">
        <v>15000</v>
      </c>
      <c r="E10" s="7">
        <f t="shared" si="1"/>
        <v>15306.122448979591</v>
      </c>
      <c r="F10" s="6" t="s">
        <v>31</v>
      </c>
      <c r="G10" s="7">
        <f>E10*4.59/(3600*3)</f>
        <v>6.5051020408163254</v>
      </c>
      <c r="H10" s="6"/>
      <c r="I10" s="6"/>
      <c r="J10" s="7">
        <f t="shared" si="0"/>
        <v>6.3775510204081627</v>
      </c>
      <c r="K10" s="7"/>
      <c r="L10" s="7">
        <f>E10*4.44/(3600*2)</f>
        <v>9.4387755102040831</v>
      </c>
      <c r="M10" s="7">
        <f t="shared" si="2"/>
        <v>6.3775510204081627</v>
      </c>
      <c r="N10" s="7">
        <f>E10*0.75/(3600*2)</f>
        <v>1.5943877551020407</v>
      </c>
    </row>
    <row r="11" spans="1:14" x14ac:dyDescent="0.4">
      <c r="A11" s="6">
        <v>8</v>
      </c>
      <c r="B11" s="6"/>
      <c r="C11" s="6">
        <v>1400</v>
      </c>
      <c r="D11" s="6">
        <v>10000</v>
      </c>
      <c r="E11" s="7">
        <f t="shared" si="1"/>
        <v>10204.081632653062</v>
      </c>
      <c r="F11" s="8">
        <v>42856</v>
      </c>
      <c r="G11" s="7">
        <f>E11*5.06/(3600*3)</f>
        <v>4.7808012093726378</v>
      </c>
      <c r="H11" s="6"/>
      <c r="I11" s="6"/>
      <c r="J11" s="7">
        <f t="shared" si="0"/>
        <v>4.2517006802721093</v>
      </c>
      <c r="K11" s="7"/>
      <c r="L11" s="7">
        <f>E11*4.57/(3600*2)</f>
        <v>6.4767573696145133</v>
      </c>
      <c r="M11" s="7">
        <f t="shared" si="2"/>
        <v>4.2517006802721093</v>
      </c>
      <c r="N11" s="7">
        <f>E11*0.8/(3600*2)</f>
        <v>1.1337868480725626</v>
      </c>
    </row>
    <row r="12" spans="1:14" x14ac:dyDescent="0.4">
      <c r="A12" s="6">
        <v>9</v>
      </c>
      <c r="B12" s="6" t="s">
        <v>28</v>
      </c>
      <c r="C12" s="6">
        <v>500</v>
      </c>
      <c r="D12" s="6">
        <v>25000</v>
      </c>
      <c r="E12" s="7">
        <f t="shared" si="1"/>
        <v>25510.204081632655</v>
      </c>
      <c r="F12" s="6" t="s">
        <v>32</v>
      </c>
      <c r="G12" s="6"/>
      <c r="H12" s="7">
        <f>E12*4.11/(3600*2)</f>
        <v>14.562074829931975</v>
      </c>
      <c r="I12" s="7"/>
      <c r="J12" s="7"/>
      <c r="K12" s="7"/>
      <c r="L12" s="7">
        <f>E12*4.17/(3600*2)</f>
        <v>14.774659863945578</v>
      </c>
      <c r="M12" s="7">
        <f t="shared" si="2"/>
        <v>10.629251700680271</v>
      </c>
      <c r="N12" s="7">
        <f>E12*0.55/(3600*2)</f>
        <v>1.9486961451247169</v>
      </c>
    </row>
    <row r="13" spans="1:14" x14ac:dyDescent="0.4">
      <c r="A13" s="6">
        <v>10</v>
      </c>
      <c r="B13" s="6"/>
      <c r="C13" s="6">
        <v>700</v>
      </c>
      <c r="D13" s="6">
        <v>30000</v>
      </c>
      <c r="E13" s="7">
        <f t="shared" si="1"/>
        <v>30612.244897959183</v>
      </c>
      <c r="F13" s="6" t="s">
        <v>32</v>
      </c>
      <c r="G13" s="6"/>
      <c r="H13" s="7">
        <f>E13*4.32/(3600*2)</f>
        <v>18.367346938775508</v>
      </c>
      <c r="I13" s="7"/>
      <c r="J13" s="7"/>
      <c r="K13" s="7"/>
      <c r="L13" s="7">
        <f>E13*4.29/(3600*2)</f>
        <v>18.239795918367346</v>
      </c>
      <c r="M13" s="7">
        <f t="shared" si="2"/>
        <v>12.755102040816325</v>
      </c>
      <c r="N13" s="7">
        <f>E13*0.6/(3600*2)</f>
        <v>2.5510204081632653</v>
      </c>
    </row>
    <row r="14" spans="1:14" x14ac:dyDescent="0.4">
      <c r="A14" s="6">
        <v>11</v>
      </c>
      <c r="B14" s="6"/>
      <c r="C14" s="6">
        <v>1200</v>
      </c>
      <c r="D14" s="6">
        <v>17000</v>
      </c>
      <c r="E14" s="7">
        <f t="shared" si="1"/>
        <v>17346.938775510203</v>
      </c>
      <c r="F14" s="6" t="s">
        <v>33</v>
      </c>
      <c r="G14" s="6"/>
      <c r="H14" s="7">
        <f>E14*5.08/(3600*2)</f>
        <v>12.23922902494331</v>
      </c>
      <c r="I14" s="7"/>
      <c r="J14" s="7"/>
      <c r="K14" s="7"/>
      <c r="L14" s="7">
        <f>E14*4.44/(3600*2)</f>
        <v>10.697278911564627</v>
      </c>
      <c r="M14" s="7">
        <f t="shared" si="2"/>
        <v>7.2278911564625838</v>
      </c>
      <c r="N14" s="7">
        <f>E14*0.75/(3600*2)</f>
        <v>1.806972789115646</v>
      </c>
    </row>
    <row r="15" spans="1:14" x14ac:dyDescent="0.4">
      <c r="A15" s="6">
        <v>12</v>
      </c>
      <c r="B15" s="6"/>
      <c r="C15" s="6">
        <v>1400</v>
      </c>
      <c r="D15" s="6">
        <v>5000</v>
      </c>
      <c r="E15" s="7">
        <f t="shared" si="1"/>
        <v>5102.0408163265311</v>
      </c>
      <c r="F15" s="8">
        <v>42948</v>
      </c>
      <c r="G15" s="6"/>
      <c r="H15" s="7">
        <f>E15*5.45/(3600*2)</f>
        <v>3.8619614512471663</v>
      </c>
      <c r="I15" s="7"/>
      <c r="J15" s="7"/>
      <c r="K15" s="7"/>
      <c r="L15" s="7">
        <f>E15*4.57/(3600*2)</f>
        <v>3.2383786848072567</v>
      </c>
      <c r="M15" s="7">
        <f t="shared" si="2"/>
        <v>2.1258503401360547</v>
      </c>
      <c r="N15" s="7">
        <f>E15*0.8/(3600*2)</f>
        <v>0.56689342403628129</v>
      </c>
    </row>
    <row r="16" spans="1:14" x14ac:dyDescent="0.4">
      <c r="A16" s="6">
        <v>13</v>
      </c>
      <c r="B16" s="6" t="s">
        <v>29</v>
      </c>
      <c r="C16" s="6">
        <v>500</v>
      </c>
      <c r="D16" s="6">
        <v>8500</v>
      </c>
      <c r="E16" s="7">
        <f t="shared" si="1"/>
        <v>8673.4693877551017</v>
      </c>
      <c r="F16" s="8">
        <v>43009</v>
      </c>
      <c r="G16" s="6"/>
      <c r="H16" s="7"/>
      <c r="I16" s="7">
        <f>E16*4.02/(3600*2)</f>
        <v>4.8426870748299313</v>
      </c>
      <c r="J16" s="7"/>
      <c r="K16" s="7">
        <f>E16*3.1/(3600*2)</f>
        <v>3.7344104308390023</v>
      </c>
      <c r="L16" s="7"/>
      <c r="M16" s="7">
        <f t="shared" si="2"/>
        <v>3.6139455782312919</v>
      </c>
      <c r="N16" s="7">
        <f>E16*0.55/(3600*2)</f>
        <v>0.66255668934240364</v>
      </c>
    </row>
    <row r="17" spans="1:14" x14ac:dyDescent="0.4">
      <c r="A17" s="6">
        <v>14</v>
      </c>
      <c r="B17" s="6"/>
      <c r="C17" s="6">
        <v>700</v>
      </c>
      <c r="D17" s="6">
        <v>9000</v>
      </c>
      <c r="E17" s="7">
        <f t="shared" si="1"/>
        <v>9183.6734693877552</v>
      </c>
      <c r="F17" s="8">
        <v>43070</v>
      </c>
      <c r="G17" s="6"/>
      <c r="H17" s="7"/>
      <c r="I17" s="7">
        <f>E17*4.25/(3600*2)</f>
        <v>5.420918367346939</v>
      </c>
      <c r="J17" s="7"/>
      <c r="K17" s="7">
        <f t="shared" ref="K17:K19" si="3">E17*3.1/(3600*2)</f>
        <v>3.9540816326530615</v>
      </c>
      <c r="L17" s="7"/>
      <c r="M17" s="7">
        <f t="shared" si="2"/>
        <v>3.8265306122448979</v>
      </c>
      <c r="N17" s="7">
        <f>E17*0.6/(3600*2)</f>
        <v>0.76530612244897955</v>
      </c>
    </row>
    <row r="18" spans="1:14" x14ac:dyDescent="0.4">
      <c r="A18" s="6">
        <v>15</v>
      </c>
      <c r="B18" s="6"/>
      <c r="C18" s="6">
        <v>1200</v>
      </c>
      <c r="D18" s="6">
        <v>4500</v>
      </c>
      <c r="E18" s="7">
        <f t="shared" si="1"/>
        <v>4591.8367346938776</v>
      </c>
      <c r="F18" s="8">
        <v>42917</v>
      </c>
      <c r="G18" s="6"/>
      <c r="H18" s="7"/>
      <c r="I18" s="7">
        <f>E18*4.51/(3600*2)</f>
        <v>2.8762755102040813</v>
      </c>
      <c r="J18" s="7"/>
      <c r="K18" s="7">
        <f t="shared" si="3"/>
        <v>1.9770408163265307</v>
      </c>
      <c r="L18" s="7"/>
      <c r="M18" s="7">
        <f t="shared" si="2"/>
        <v>1.9132653061224489</v>
      </c>
      <c r="N18" s="7">
        <f>E18*0.75/(3600*2)</f>
        <v>0.47831632653061223</v>
      </c>
    </row>
    <row r="19" spans="1:14" x14ac:dyDescent="0.4">
      <c r="A19" s="6">
        <v>16</v>
      </c>
      <c r="B19" s="6"/>
      <c r="C19" s="6">
        <v>1400</v>
      </c>
      <c r="D19" s="6">
        <v>2500</v>
      </c>
      <c r="E19" s="7">
        <f t="shared" si="1"/>
        <v>2551.0204081632655</v>
      </c>
      <c r="F19" s="8">
        <v>42826</v>
      </c>
      <c r="G19" s="6"/>
      <c r="H19" s="7"/>
      <c r="I19" s="7">
        <f>E19*5.32/(3600*2)</f>
        <v>1.8849206349206351</v>
      </c>
      <c r="J19" s="7"/>
      <c r="K19" s="7">
        <f t="shared" si="3"/>
        <v>1.0983560090702948</v>
      </c>
      <c r="L19" s="7"/>
      <c r="M19" s="7">
        <f t="shared" si="2"/>
        <v>1.0629251700680273</v>
      </c>
      <c r="N19" s="7">
        <f>E19*0.8/(3600*2)</f>
        <v>0.28344671201814065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แผนงานช่วย</vt:lpstr>
      <vt:lpstr>ordeลูกค้า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Chukkrit Visitsaktavorn</cp:lastModifiedBy>
  <dcterms:created xsi:type="dcterms:W3CDTF">2017-01-09T19:51:44Z</dcterms:created>
  <dcterms:modified xsi:type="dcterms:W3CDTF">2017-01-13T05:19:08Z</dcterms:modified>
</cp:coreProperties>
</file>