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8_{2D83D467-2F89-4873-A5DF-AE3E67C644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tividad1" sheetId="1" r:id="rId1"/>
    <sheet name="activid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E23" i="2" s="1"/>
  <c r="D23" i="2"/>
  <c r="D18" i="2"/>
  <c r="D17" i="2"/>
  <c r="D16" i="2"/>
  <c r="C22" i="2"/>
  <c r="D22" i="2"/>
  <c r="D15" i="2"/>
  <c r="D14" i="2"/>
  <c r="D13" i="2"/>
  <c r="F21" i="2"/>
  <c r="H16" i="1"/>
  <c r="H22" i="1"/>
  <c r="H21" i="1"/>
  <c r="H20" i="1"/>
  <c r="H19" i="1"/>
  <c r="H18" i="1"/>
  <c r="H17" i="1"/>
  <c r="D17" i="1"/>
  <c r="E17" i="1" s="1"/>
  <c r="C17" i="1"/>
  <c r="E11" i="1"/>
  <c r="F16" i="1"/>
  <c r="E22" i="2" l="1"/>
  <c r="F22" i="2" s="1"/>
  <c r="F17" i="1"/>
  <c r="C18" i="1" l="1"/>
  <c r="D18" i="1"/>
  <c r="F23" i="2" l="1"/>
  <c r="D24" i="2" s="1"/>
  <c r="E24" i="2" l="1"/>
  <c r="F24" i="2" s="1"/>
  <c r="D25" i="2" s="1"/>
  <c r="E25" i="2" l="1"/>
  <c r="F25" i="2" s="1"/>
  <c r="D26" i="2" s="1"/>
  <c r="E26" i="2" l="1"/>
  <c r="F26" i="2" s="1"/>
  <c r="D27" i="2" s="1"/>
  <c r="E27" i="2" l="1"/>
  <c r="F27" i="2" s="1"/>
  <c r="E18" i="1" l="1"/>
  <c r="F18" i="1" l="1"/>
  <c r="C19" i="1" l="1"/>
  <c r="D19" i="1"/>
  <c r="E19" i="1"/>
  <c r="F19" i="1" l="1"/>
  <c r="C20" i="1" l="1"/>
  <c r="E20" i="1" s="1"/>
  <c r="D20" i="1"/>
  <c r="F20" i="1" l="1"/>
  <c r="D21" i="1" s="1"/>
  <c r="C21" i="1" l="1"/>
  <c r="E21" i="1" s="1"/>
  <c r="F21" i="1" l="1"/>
  <c r="D22" i="1" s="1"/>
  <c r="C22" i="1" l="1"/>
  <c r="E22" i="1" s="1"/>
  <c r="F22" i="1" l="1"/>
</calcChain>
</file>

<file path=xl/sharedStrings.xml><?xml version="1.0" encoding="utf-8"?>
<sst xmlns="http://schemas.openxmlformats.org/spreadsheetml/2006/main" count="23" uniqueCount="14">
  <si>
    <t>Capital</t>
  </si>
  <si>
    <t>Plazo (mes)</t>
  </si>
  <si>
    <t>Tabla de amortización (anualidad vencida)</t>
  </si>
  <si>
    <t>Renta</t>
  </si>
  <si>
    <t>Interés</t>
  </si>
  <si>
    <t>Plazo (mensual)</t>
  </si>
  <si>
    <t>Periodo (mensual)</t>
  </si>
  <si>
    <t>tiempo para vencimiento (meses)</t>
  </si>
  <si>
    <t>Tabla de amortización (tasas variables)</t>
  </si>
  <si>
    <t>Tasa interés nominal</t>
  </si>
  <si>
    <t>Saldo insoluto</t>
  </si>
  <si>
    <t>Anualidad a tasa fija</t>
  </si>
  <si>
    <t>Actividad 1. Anualidades vencidas a tasa fija y tasas variables</t>
  </si>
  <si>
    <t>Actividad 2. Anualidades vencidas a tasa fija y tasas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</si>
</sst>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4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2" borderId="1" xfId="1" applyNumberFormat="1" applyFont="1" applyFill="1" applyBorder="1" applyAlignment="1">
      <alignment horizontal="left" indent="4"/>
    </xf>
    <xf numFmtId="165" fontId="0" fillId="2" borderId="1" xfId="1" applyNumberFormat="1" applyFont="1" applyFill="1" applyBorder="1" applyAlignment="1">
      <alignment horizontal="left" indent="5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1270</xdr:colOff>
      <xdr:row>6</xdr:row>
      <xdr:rowOff>111760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97520" cy="1239520"/>
        </a:xfrm>
        <a:prstGeom prst="rect">
          <a:avLst/>
        </a:prstGeom>
      </xdr:spPr>
    </xdr:pic>
    <xdr:clientData/>
  </xdr:twoCellAnchor>
  <xdr:twoCellAnchor>
    <xdr:from>
      <xdr:col>1</xdr:col>
      <xdr:colOff>1300480</xdr:colOff>
      <xdr:row>1</xdr:row>
      <xdr:rowOff>91440</xdr:rowOff>
    </xdr:from>
    <xdr:to>
      <xdr:col>4</xdr:col>
      <xdr:colOff>812799</xdr:colOff>
      <xdr:row>4</xdr:row>
      <xdr:rowOff>10160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4960" y="274320"/>
          <a:ext cx="4236719" cy="46736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1</xdr:row>
      <xdr:rowOff>10160</xdr:rowOff>
    </xdr:from>
    <xdr:to>
      <xdr:col>6</xdr:col>
      <xdr:colOff>335280</xdr:colOff>
      <xdr:row>7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" y="193040"/>
          <a:ext cx="8473440" cy="1239520"/>
        </a:xfrm>
        <a:prstGeom prst="rect">
          <a:avLst/>
        </a:prstGeom>
      </xdr:spPr>
    </xdr:pic>
    <xdr:clientData/>
  </xdr:twoCellAnchor>
  <xdr:twoCellAnchor>
    <xdr:from>
      <xdr:col>1</xdr:col>
      <xdr:colOff>1412240</xdr:colOff>
      <xdr:row>2</xdr:row>
      <xdr:rowOff>121920</xdr:rowOff>
    </xdr:from>
    <xdr:to>
      <xdr:col>4</xdr:col>
      <xdr:colOff>924559</xdr:colOff>
      <xdr:row>5</xdr:row>
      <xdr:rowOff>0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96720" y="487680"/>
          <a:ext cx="4236719" cy="42672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36"/>
  <sheetViews>
    <sheetView tabSelected="1" zoomScale="125" zoomScaleNormal="125" zoomScalePageLayoutView="125" workbookViewId="0">
      <selection activeCell="B8" sqref="B8:F8"/>
    </sheetView>
  </sheetViews>
  <sheetFormatPr baseColWidth="10" defaultRowHeight="14.5" x14ac:dyDescent="0.35"/>
  <cols>
    <col min="1" max="1" width="3.6328125" customWidth="1"/>
    <col min="2" max="6" width="20.6328125" customWidth="1"/>
    <col min="7" max="7" width="13.36328125" customWidth="1"/>
    <col min="8" max="8" width="10.90625" style="16"/>
  </cols>
  <sheetData>
    <row r="6" spans="2:14" ht="18" x14ac:dyDescent="0.4">
      <c r="B6" s="14" t="s">
        <v>12</v>
      </c>
      <c r="C6" s="14"/>
      <c r="D6" s="14"/>
      <c r="E6" s="14"/>
      <c r="F6" s="14"/>
    </row>
    <row r="8" spans="2:14" ht="18" x14ac:dyDescent="0.4">
      <c r="B8" s="13" t="s">
        <v>11</v>
      </c>
      <c r="C8" s="13"/>
      <c r="D8" s="13"/>
      <c r="E8" s="13"/>
      <c r="F8" s="13"/>
    </row>
    <row r="9" spans="2:14" x14ac:dyDescent="0.35">
      <c r="C9" s="1" t="s">
        <v>0</v>
      </c>
      <c r="D9" s="1"/>
      <c r="E9" s="2">
        <v>150000</v>
      </c>
    </row>
    <row r="10" spans="2:14" x14ac:dyDescent="0.35">
      <c r="C10" s="15" t="s">
        <v>1</v>
      </c>
      <c r="D10" s="15"/>
      <c r="E10">
        <v>6</v>
      </c>
    </row>
    <row r="11" spans="2:14" x14ac:dyDescent="0.35">
      <c r="C11" s="15" t="s">
        <v>9</v>
      </c>
      <c r="D11" s="15"/>
      <c r="E11" s="3">
        <f>10.5%/12</f>
        <v>8.7499999999999991E-3</v>
      </c>
    </row>
    <row r="12" spans="2:14" x14ac:dyDescent="0.35">
      <c r="N12" s="3"/>
    </row>
    <row r="13" spans="2:14" ht="18" x14ac:dyDescent="0.4">
      <c r="B13" s="13" t="s">
        <v>2</v>
      </c>
      <c r="C13" s="13"/>
      <c r="D13" s="13"/>
      <c r="E13" s="13"/>
      <c r="F13" s="13"/>
    </row>
    <row r="14" spans="2:14" ht="18" x14ac:dyDescent="0.4">
      <c r="B14" s="7"/>
      <c r="C14" s="7"/>
      <c r="D14" s="7"/>
      <c r="E14" s="7"/>
      <c r="F14" s="7"/>
    </row>
    <row r="15" spans="2:14" x14ac:dyDescent="0.35">
      <c r="B15" s="12" t="s">
        <v>6</v>
      </c>
      <c r="C15" s="12" t="s">
        <v>3</v>
      </c>
      <c r="D15" s="12" t="s">
        <v>4</v>
      </c>
      <c r="E15" s="12" t="s">
        <v>0</v>
      </c>
      <c r="F15" s="12" t="s">
        <v>10</v>
      </c>
      <c r="G15" s="5"/>
    </row>
    <row r="16" spans="2:14" x14ac:dyDescent="0.35">
      <c r="B16" s="9">
        <v>0</v>
      </c>
      <c r="C16" s="17"/>
      <c r="D16" s="17"/>
      <c r="E16" s="17"/>
      <c r="F16" s="17">
        <f>+E9</f>
        <v>150000</v>
      </c>
      <c r="H16" s="16">
        <f>+F16*$E$11</f>
        <v>1312.4999999999998</v>
      </c>
    </row>
    <row r="17" spans="2:8" x14ac:dyDescent="0.35">
      <c r="B17" s="9">
        <v>1</v>
      </c>
      <c r="C17" s="18">
        <f>+(F16/(1-(1+$E$11)^-6))*$E$11</f>
        <v>25771.183139465786</v>
      </c>
      <c r="D17" s="19">
        <f>+F16*$E$11</f>
        <v>1312.4999999999998</v>
      </c>
      <c r="E17" s="19">
        <f>+C17-D17</f>
        <v>24458.683139465786</v>
      </c>
      <c r="F17" s="18">
        <f>+F16-E17</f>
        <v>125541.31686053422</v>
      </c>
      <c r="H17" s="16">
        <f>+F17*$E$11</f>
        <v>1098.4865225296744</v>
      </c>
    </row>
    <row r="18" spans="2:8" x14ac:dyDescent="0.35">
      <c r="B18" s="9">
        <v>2</v>
      </c>
      <c r="C18" s="18">
        <f>+(F17/(1-(1+$E$11)^-5))*$E$11</f>
        <v>25771.183139465946</v>
      </c>
      <c r="D18" s="19">
        <f t="shared" ref="D18:D22" si="0">+F17*$E$11</f>
        <v>1098.4865225296744</v>
      </c>
      <c r="E18" s="19">
        <f t="shared" ref="E18:E22" si="1">+C18-D18</f>
        <v>24672.696616936271</v>
      </c>
      <c r="F18" s="18">
        <f t="shared" ref="F18:F22" si="2">+F17-E18</f>
        <v>100868.62024359795</v>
      </c>
      <c r="H18" s="16">
        <f t="shared" ref="H18:H22" si="3">+F18*$E$11</f>
        <v>882.60042713148198</v>
      </c>
    </row>
    <row r="19" spans="2:8" x14ac:dyDescent="0.35">
      <c r="B19" s="9">
        <v>3</v>
      </c>
      <c r="C19" s="18">
        <f>+(F18/(1-(1+$E$11)^-4))*$E$11</f>
        <v>25771.18313946588</v>
      </c>
      <c r="D19" s="19">
        <f t="shared" si="0"/>
        <v>882.60042713148198</v>
      </c>
      <c r="E19" s="19">
        <f t="shared" si="1"/>
        <v>24888.582712334399</v>
      </c>
      <c r="F19" s="18">
        <f t="shared" si="2"/>
        <v>75980.037531263544</v>
      </c>
      <c r="H19" s="16">
        <f t="shared" si="3"/>
        <v>664.82532839855594</v>
      </c>
    </row>
    <row r="20" spans="2:8" x14ac:dyDescent="0.35">
      <c r="B20" s="9">
        <v>4</v>
      </c>
      <c r="C20" s="18">
        <f>+(F19/(1-(1+$E$11)^-3))*$E$11</f>
        <v>25771.183139466055</v>
      </c>
      <c r="D20" s="19">
        <f t="shared" si="0"/>
        <v>664.82532839855594</v>
      </c>
      <c r="E20" s="19">
        <f t="shared" si="1"/>
        <v>25106.357811067501</v>
      </c>
      <c r="F20" s="18">
        <f t="shared" si="2"/>
        <v>50873.679720196043</v>
      </c>
      <c r="H20" s="16">
        <f t="shared" si="3"/>
        <v>445.14469755171535</v>
      </c>
    </row>
    <row r="21" spans="2:8" x14ac:dyDescent="0.35">
      <c r="B21" s="9">
        <v>5</v>
      </c>
      <c r="C21" s="18">
        <f>+(F20/(1-(1+$E$11)^-2))*$E$11</f>
        <v>25771.183139466095</v>
      </c>
      <c r="D21" s="19">
        <f t="shared" si="0"/>
        <v>445.14469755171535</v>
      </c>
      <c r="E21" s="19">
        <f t="shared" si="1"/>
        <v>25326.038441914381</v>
      </c>
      <c r="F21" s="18">
        <f t="shared" si="2"/>
        <v>25547.641278281662</v>
      </c>
      <c r="H21" s="16">
        <f t="shared" si="3"/>
        <v>223.54186118496452</v>
      </c>
    </row>
    <row r="22" spans="2:8" x14ac:dyDescent="0.35">
      <c r="B22" s="9">
        <v>6</v>
      </c>
      <c r="C22" s="18">
        <f>+(F21/(1-(1+$E$11)^-1))*$E$11</f>
        <v>25771.18313946643</v>
      </c>
      <c r="D22" s="19">
        <f t="shared" si="0"/>
        <v>223.54186118496452</v>
      </c>
      <c r="E22" s="19">
        <f t="shared" si="1"/>
        <v>25547.641278281466</v>
      </c>
      <c r="F22" s="18">
        <f t="shared" si="2"/>
        <v>1.964508555829525E-10</v>
      </c>
      <c r="H22" s="16">
        <f t="shared" si="3"/>
        <v>1.7189449863508343E-12</v>
      </c>
    </row>
    <row r="23" spans="2:8" x14ac:dyDescent="0.35">
      <c r="B23" s="6"/>
      <c r="C23" s="2"/>
      <c r="D23" s="2"/>
      <c r="E23" s="2"/>
      <c r="F23" s="2"/>
    </row>
    <row r="24" spans="2:8" x14ac:dyDescent="0.35">
      <c r="B24" s="6"/>
      <c r="C24" s="2"/>
      <c r="D24" s="2"/>
      <c r="E24" s="2"/>
      <c r="F24" s="2"/>
    </row>
    <row r="25" spans="2:8" x14ac:dyDescent="0.35">
      <c r="B25" s="6"/>
      <c r="C25" s="2"/>
      <c r="D25" s="2"/>
      <c r="E25" s="2"/>
      <c r="F25" s="2"/>
    </row>
    <row r="26" spans="2:8" x14ac:dyDescent="0.35">
      <c r="B26" s="6"/>
      <c r="C26" s="2"/>
      <c r="D26" s="2"/>
      <c r="E26" s="2"/>
      <c r="F26" s="2"/>
    </row>
    <row r="27" spans="2:8" x14ac:dyDescent="0.35">
      <c r="B27" s="6"/>
      <c r="C27" s="2"/>
      <c r="D27" s="2"/>
      <c r="E27" s="2"/>
      <c r="F27" s="2"/>
    </row>
    <row r="28" spans="2:8" x14ac:dyDescent="0.35">
      <c r="B28" s="6"/>
      <c r="C28" s="2"/>
      <c r="D28" s="2"/>
      <c r="E28" s="2"/>
      <c r="F28" s="2"/>
    </row>
    <row r="29" spans="2:8" x14ac:dyDescent="0.35">
      <c r="B29" s="6"/>
      <c r="C29" s="2"/>
      <c r="D29" s="2"/>
      <c r="E29" s="2"/>
      <c r="F29" s="2"/>
    </row>
    <row r="30" spans="2:8" x14ac:dyDescent="0.35">
      <c r="B30" s="6"/>
      <c r="C30" s="2"/>
      <c r="D30" s="2"/>
      <c r="E30" s="2"/>
      <c r="F30" s="2"/>
    </row>
    <row r="31" spans="2:8" x14ac:dyDescent="0.35">
      <c r="B31" s="6"/>
      <c r="C31" s="2"/>
      <c r="D31" s="2"/>
      <c r="E31" s="2"/>
      <c r="F31" s="2"/>
    </row>
    <row r="32" spans="2:8" x14ac:dyDescent="0.35">
      <c r="B32" s="6"/>
      <c r="C32" s="2"/>
      <c r="D32" s="2"/>
      <c r="E32" s="2"/>
      <c r="F32" s="2"/>
    </row>
    <row r="33" spans="2:6" x14ac:dyDescent="0.35">
      <c r="B33" s="6"/>
      <c r="C33" s="2"/>
      <c r="D33" s="2"/>
      <c r="E33" s="2"/>
      <c r="F33" s="2"/>
    </row>
    <row r="34" spans="2:6" x14ac:dyDescent="0.35">
      <c r="B34" s="6"/>
      <c r="C34" s="2"/>
      <c r="D34" s="2"/>
      <c r="E34" s="2"/>
      <c r="F34" s="2"/>
    </row>
    <row r="35" spans="2:6" x14ac:dyDescent="0.35">
      <c r="B35" s="6"/>
      <c r="C35" s="2"/>
      <c r="D35" s="2"/>
      <c r="E35" s="2"/>
      <c r="F35" s="2"/>
    </row>
    <row r="36" spans="2:6" x14ac:dyDescent="0.35">
      <c r="B36" s="6"/>
      <c r="C36" s="2"/>
      <c r="D36" s="2"/>
      <c r="E36" s="2"/>
      <c r="F36" s="2"/>
    </row>
  </sheetData>
  <mergeCells count="5">
    <mergeCell ref="B13:F13"/>
    <mergeCell ref="B6:F6"/>
    <mergeCell ref="B8:F8"/>
    <mergeCell ref="C10:D10"/>
    <mergeCell ref="C11:D1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F61"/>
  <sheetViews>
    <sheetView topLeftCell="A4" zoomScale="125" zoomScaleNormal="125" zoomScalePageLayoutView="125" workbookViewId="0">
      <selection activeCell="E24" sqref="E24"/>
    </sheetView>
  </sheetViews>
  <sheetFormatPr baseColWidth="10" defaultRowHeight="14.5" x14ac:dyDescent="0.35"/>
  <cols>
    <col min="1" max="1" width="3.6328125" customWidth="1"/>
    <col min="2" max="6" width="20.6328125" customWidth="1"/>
    <col min="7" max="7" width="13.36328125" customWidth="1"/>
  </cols>
  <sheetData>
    <row r="7" spans="2:6" ht="18" x14ac:dyDescent="0.4">
      <c r="B7" s="14" t="s">
        <v>13</v>
      </c>
      <c r="C7" s="14"/>
      <c r="D7" s="14"/>
      <c r="E7" s="14"/>
      <c r="F7" s="14"/>
    </row>
    <row r="9" spans="2:6" ht="18" x14ac:dyDescent="0.4">
      <c r="B9" s="13" t="s">
        <v>8</v>
      </c>
      <c r="C9" s="13"/>
      <c r="D9" s="13"/>
      <c r="E9" s="13"/>
      <c r="F9" s="13"/>
    </row>
    <row r="10" spans="2:6" ht="18" x14ac:dyDescent="0.4">
      <c r="B10" s="7"/>
      <c r="C10" s="8" t="s">
        <v>0</v>
      </c>
      <c r="D10" s="8"/>
      <c r="E10" s="2">
        <v>150000</v>
      </c>
      <c r="F10" s="7"/>
    </row>
    <row r="11" spans="2:6" ht="18" x14ac:dyDescent="0.4">
      <c r="B11" s="7"/>
      <c r="C11" s="8" t="s">
        <v>5</v>
      </c>
      <c r="D11" s="8"/>
      <c r="E11">
        <v>6</v>
      </c>
      <c r="F11" s="7"/>
    </row>
    <row r="12" spans="2:6" ht="27" x14ac:dyDescent="0.4">
      <c r="B12" s="7"/>
      <c r="C12" s="4" t="s">
        <v>6</v>
      </c>
      <c r="D12" s="4" t="s">
        <v>9</v>
      </c>
      <c r="E12" s="4" t="s">
        <v>7</v>
      </c>
      <c r="F12" s="7"/>
    </row>
    <row r="13" spans="2:6" ht="18" x14ac:dyDescent="0.4">
      <c r="B13" s="7"/>
      <c r="C13" s="6">
        <v>1</v>
      </c>
      <c r="D13" s="3">
        <f>8%/12</f>
        <v>6.6666666666666671E-3</v>
      </c>
      <c r="E13" s="6">
        <v>6</v>
      </c>
      <c r="F13" s="7"/>
    </row>
    <row r="14" spans="2:6" ht="18" x14ac:dyDescent="0.4">
      <c r="B14" s="7"/>
      <c r="C14" s="6">
        <v>2</v>
      </c>
      <c r="D14" s="3">
        <f>9%/12</f>
        <v>7.4999999999999997E-3</v>
      </c>
      <c r="E14" s="6">
        <v>5</v>
      </c>
      <c r="F14" s="7"/>
    </row>
    <row r="15" spans="2:6" ht="18" x14ac:dyDescent="0.4">
      <c r="B15" s="7"/>
      <c r="C15" s="6">
        <v>3</v>
      </c>
      <c r="D15" s="3">
        <f>10%/12</f>
        <v>8.3333333333333332E-3</v>
      </c>
      <c r="E15" s="6">
        <v>4</v>
      </c>
      <c r="F15" s="7"/>
    </row>
    <row r="16" spans="2:6" ht="18" x14ac:dyDescent="0.4">
      <c r="B16" s="7"/>
      <c r="C16" s="6">
        <v>4</v>
      </c>
      <c r="D16" s="3">
        <f>11%/12</f>
        <v>9.1666666666666667E-3</v>
      </c>
      <c r="E16" s="6">
        <v>3</v>
      </c>
      <c r="F16" s="7"/>
    </row>
    <row r="17" spans="2:6" ht="18" x14ac:dyDescent="0.4">
      <c r="B17" s="7"/>
      <c r="C17" s="6">
        <v>5</v>
      </c>
      <c r="D17" s="3">
        <f>12%/12</f>
        <v>0.01</v>
      </c>
      <c r="E17" s="6">
        <v>2</v>
      </c>
      <c r="F17" s="7"/>
    </row>
    <row r="18" spans="2:6" ht="18" x14ac:dyDescent="0.4">
      <c r="B18" s="7"/>
      <c r="C18" s="6">
        <v>6</v>
      </c>
      <c r="D18" s="3">
        <f>13%/12</f>
        <v>1.0833333333333334E-2</v>
      </c>
      <c r="E18" s="6">
        <v>1</v>
      </c>
      <c r="F18" s="7"/>
    </row>
    <row r="20" spans="2:6" x14ac:dyDescent="0.35">
      <c r="B20" s="12" t="s">
        <v>6</v>
      </c>
      <c r="C20" s="12" t="s">
        <v>3</v>
      </c>
      <c r="D20" s="12" t="s">
        <v>4</v>
      </c>
      <c r="E20" s="12" t="s">
        <v>0</v>
      </c>
      <c r="F20" s="12" t="s">
        <v>10</v>
      </c>
    </row>
    <row r="21" spans="2:6" x14ac:dyDescent="0.35">
      <c r="B21" s="9">
        <v>0</v>
      </c>
      <c r="C21" s="10"/>
      <c r="D21" s="10"/>
      <c r="E21" s="10"/>
      <c r="F21" s="11">
        <f>+E10</f>
        <v>150000</v>
      </c>
    </row>
    <row r="22" spans="2:6" x14ac:dyDescent="0.35">
      <c r="B22" s="9">
        <v>1</v>
      </c>
      <c r="C22" s="18">
        <f>+(F21/(1-(1+$D13)^-6))*$D13</f>
        <v>25586.56323144168</v>
      </c>
      <c r="D22" s="19">
        <f>+F21*$D13</f>
        <v>1000.0000000000001</v>
      </c>
      <c r="E22" s="19">
        <f>+C22-D22</f>
        <v>24586.56323144168</v>
      </c>
      <c r="F22" s="18">
        <f>+F21-E22</f>
        <v>125413.43676855831</v>
      </c>
    </row>
    <row r="23" spans="2:6" x14ac:dyDescent="0.35">
      <c r="B23" s="9">
        <v>2</v>
      </c>
      <c r="C23" s="18">
        <f>+(F22/(1-(1+$D14)^-5))*$D14</f>
        <v>25649.859024339406</v>
      </c>
      <c r="D23" s="19">
        <f t="shared" ref="D23:D27" si="0">+F22*$D14</f>
        <v>940.60077576418735</v>
      </c>
      <c r="E23" s="19">
        <f>+C23-D23</f>
        <v>24709.258248575221</v>
      </c>
      <c r="F23" s="18">
        <f>+F22-E23</f>
        <v>100704.17851998309</v>
      </c>
    </row>
    <row r="24" spans="2:6" x14ac:dyDescent="0.35">
      <c r="B24" s="9">
        <v>3</v>
      </c>
      <c r="C24" s="18">
        <f>+(F23/(1-(1+$D15)^-4))*$D15</f>
        <v>25702.721882217</v>
      </c>
      <c r="D24" s="19">
        <f t="shared" si="0"/>
        <v>839.20148766652574</v>
      </c>
      <c r="E24" s="19">
        <f>+C24-D24</f>
        <v>24863.520394550473</v>
      </c>
      <c r="F24" s="18">
        <f t="shared" ref="F23:F27" si="1">+F23-E24</f>
        <v>75840.658125432616</v>
      </c>
    </row>
    <row r="25" spans="2:6" x14ac:dyDescent="0.35">
      <c r="B25" s="9">
        <v>4</v>
      </c>
      <c r="C25" s="18">
        <f>+(F24/(1-(1+$D16)^-3))*$D16</f>
        <v>25745.099753222228</v>
      </c>
      <c r="D25" s="19">
        <f t="shared" si="0"/>
        <v>695.20603281646561</v>
      </c>
      <c r="E25" s="19">
        <f t="shared" ref="E23:E27" si="2">+C25-D25</f>
        <v>25049.893720405762</v>
      </c>
      <c r="F25" s="18">
        <f t="shared" si="1"/>
        <v>50790.764405026857</v>
      </c>
    </row>
    <row r="26" spans="2:6" x14ac:dyDescent="0.35">
      <c r="B26" s="9">
        <v>5</v>
      </c>
      <c r="C26" s="18">
        <f>+(F25/(1-(1+$D17)^-2))*$D17</f>
        <v>25776.944661476493</v>
      </c>
      <c r="D26" s="19">
        <f t="shared" si="0"/>
        <v>507.90764405026857</v>
      </c>
      <c r="E26" s="19">
        <f t="shared" si="2"/>
        <v>25269.037017426224</v>
      </c>
      <c r="F26" s="18">
        <f t="shared" si="1"/>
        <v>25521.727387600633</v>
      </c>
    </row>
    <row r="27" spans="2:6" x14ac:dyDescent="0.35">
      <c r="B27" s="9">
        <v>6</v>
      </c>
      <c r="C27" s="18">
        <f>+(F26/(1-(1+$D18)^-1))*$D18</f>
        <v>25798.212767633067</v>
      </c>
      <c r="D27" s="19">
        <f>+F26*$D18</f>
        <v>276.48538003234017</v>
      </c>
      <c r="E27" s="19">
        <f t="shared" si="2"/>
        <v>25521.727387600728</v>
      </c>
      <c r="F27" s="18">
        <f>+F26-E27</f>
        <v>-9.4587448984384537E-11</v>
      </c>
    </row>
    <row r="28" spans="2:6" x14ac:dyDescent="0.35">
      <c r="B28" s="6"/>
      <c r="C28" s="2"/>
      <c r="D28" s="2"/>
      <c r="E28" s="2"/>
      <c r="F28" s="2"/>
    </row>
    <row r="39" spans="2:6" x14ac:dyDescent="0.35">
      <c r="B39" s="6"/>
      <c r="C39" s="2"/>
      <c r="D39" s="2"/>
      <c r="E39" s="2"/>
      <c r="F39" s="2"/>
    </row>
    <row r="40" spans="2:6" x14ac:dyDescent="0.35">
      <c r="B40" s="6"/>
      <c r="C40" s="2"/>
      <c r="D40" s="2"/>
      <c r="E40" s="2"/>
      <c r="F40" s="2"/>
    </row>
    <row r="41" spans="2:6" x14ac:dyDescent="0.35">
      <c r="B41" s="6"/>
      <c r="C41" s="2"/>
      <c r="D41" s="2"/>
      <c r="E41" s="2"/>
      <c r="F41" s="2"/>
    </row>
    <row r="42" spans="2:6" x14ac:dyDescent="0.35">
      <c r="B42" s="6"/>
      <c r="C42" s="2"/>
      <c r="D42" s="2"/>
      <c r="E42" s="2"/>
      <c r="F42" s="2"/>
    </row>
    <row r="43" spans="2:6" x14ac:dyDescent="0.35">
      <c r="B43" s="6"/>
      <c r="C43" s="2"/>
      <c r="D43" s="2"/>
      <c r="E43" s="2"/>
      <c r="F43" s="2"/>
    </row>
    <row r="44" spans="2:6" x14ac:dyDescent="0.35">
      <c r="B44" s="6"/>
      <c r="C44" s="2"/>
      <c r="D44" s="2"/>
      <c r="E44" s="2"/>
      <c r="F44" s="2"/>
    </row>
    <row r="45" spans="2:6" x14ac:dyDescent="0.35">
      <c r="B45" s="6"/>
      <c r="C45" s="2"/>
      <c r="D45" s="2"/>
      <c r="E45" s="2"/>
      <c r="F45" s="2"/>
    </row>
    <row r="46" spans="2:6" x14ac:dyDescent="0.35">
      <c r="B46" s="6"/>
      <c r="C46" s="2"/>
      <c r="D46" s="2"/>
      <c r="E46" s="2"/>
      <c r="F46" s="2"/>
    </row>
    <row r="47" spans="2:6" x14ac:dyDescent="0.35">
      <c r="B47" s="6"/>
      <c r="C47" s="2"/>
      <c r="D47" s="2"/>
      <c r="E47" s="2"/>
      <c r="F47" s="2"/>
    </row>
    <row r="48" spans="2:6" x14ac:dyDescent="0.35">
      <c r="B48" s="6"/>
      <c r="C48" s="2"/>
      <c r="D48" s="2"/>
      <c r="E48" s="2"/>
      <c r="F48" s="2"/>
    </row>
    <row r="49" spans="2:6" x14ac:dyDescent="0.35">
      <c r="B49" s="6"/>
      <c r="C49" s="2"/>
      <c r="D49" s="2"/>
      <c r="E49" s="2"/>
      <c r="F49" s="2"/>
    </row>
    <row r="50" spans="2:6" x14ac:dyDescent="0.35">
      <c r="B50" s="6"/>
      <c r="C50" s="2"/>
      <c r="D50" s="2"/>
      <c r="E50" s="2"/>
      <c r="F50" s="2"/>
    </row>
    <row r="51" spans="2:6" x14ac:dyDescent="0.35">
      <c r="B51" s="6"/>
      <c r="C51" s="2"/>
      <c r="D51" s="2"/>
      <c r="E51" s="2"/>
      <c r="F51" s="2"/>
    </row>
    <row r="52" spans="2:6" x14ac:dyDescent="0.35">
      <c r="B52" s="6"/>
      <c r="C52" s="2"/>
      <c r="D52" s="2"/>
      <c r="E52" s="2"/>
      <c r="F52" s="2"/>
    </row>
    <row r="53" spans="2:6" x14ac:dyDescent="0.35">
      <c r="B53" s="6"/>
      <c r="C53" s="2"/>
      <c r="D53" s="2"/>
      <c r="E53" s="2"/>
      <c r="F53" s="2"/>
    </row>
    <row r="54" spans="2:6" x14ac:dyDescent="0.35">
      <c r="B54" s="6"/>
      <c r="C54" s="2"/>
      <c r="D54" s="2"/>
      <c r="E54" s="2"/>
      <c r="F54" s="2"/>
    </row>
    <row r="55" spans="2:6" x14ac:dyDescent="0.35">
      <c r="B55" s="6"/>
      <c r="C55" s="2"/>
      <c r="D55" s="2"/>
      <c r="E55" s="2"/>
      <c r="F55" s="2"/>
    </row>
    <row r="56" spans="2:6" x14ac:dyDescent="0.35">
      <c r="B56" s="6"/>
      <c r="C56" s="2"/>
      <c r="D56" s="2"/>
      <c r="E56" s="2"/>
      <c r="F56" s="2"/>
    </row>
    <row r="57" spans="2:6" x14ac:dyDescent="0.35">
      <c r="B57" s="6"/>
      <c r="C57" s="2"/>
      <c r="D57" s="2"/>
      <c r="E57" s="2"/>
      <c r="F57" s="2"/>
    </row>
    <row r="58" spans="2:6" x14ac:dyDescent="0.35">
      <c r="B58" s="6"/>
      <c r="C58" s="2"/>
      <c r="D58" s="2"/>
      <c r="E58" s="2"/>
      <c r="F58" s="2"/>
    </row>
    <row r="59" spans="2:6" x14ac:dyDescent="0.35">
      <c r="B59" s="6"/>
      <c r="C59" s="2"/>
      <c r="D59" s="2"/>
      <c r="E59" s="2"/>
      <c r="F59" s="2"/>
    </row>
    <row r="60" spans="2:6" x14ac:dyDescent="0.35">
      <c r="B60" s="6"/>
      <c r="C60" s="2"/>
      <c r="D60" s="2"/>
      <c r="E60" s="2"/>
      <c r="F60" s="2"/>
    </row>
    <row r="61" spans="2:6" x14ac:dyDescent="0.35">
      <c r="B61" s="6"/>
      <c r="C61" s="2"/>
      <c r="D61" s="2"/>
      <c r="E61" s="2"/>
      <c r="F61" s="2"/>
    </row>
  </sheetData>
  <mergeCells count="2">
    <mergeCell ref="B7:F7"/>
    <mergeCell ref="B9:F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2024-11-20T03:08:38Z</dcterms:modified>
</cp:coreProperties>
</file>