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 Behn\Documents\R\EPPN Data Analysis\EPPN Info &amp; Comparison groups\"/>
    </mc:Choice>
  </mc:AlternateContent>
  <xr:revisionPtr revIDLastSave="0" documentId="13_ncr:1_{C02418BA-9941-450E-9D5D-6BE6410B5C9B}" xr6:coauthVersionLast="37" xr6:coauthVersionMax="37" xr10:uidLastSave="{00000000-0000-0000-0000-000000000000}"/>
  <bookViews>
    <workbookView xWindow="0" yWindow="0" windowWidth="17256" windowHeight="5640" activeTab="2" xr2:uid="{FAE66613-9020-4459-9EC9-2F62E312F299}"/>
  </bookViews>
  <sheets>
    <sheet name="INFO" sheetId="6" r:id="rId1"/>
    <sheet name="Code 2018" sheetId="2" r:id="rId2"/>
    <sheet name="Crossing and harvesting 2018-19" sheetId="5" r:id="rId3"/>
    <sheet name="Code 2019" sheetId="3" r:id="rId4"/>
    <sheet name="Code 2021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6" i="5" l="1"/>
  <c r="N146" i="5"/>
  <c r="P145" i="5"/>
  <c r="M145" i="5"/>
  <c r="I145" i="5"/>
  <c r="P144" i="5"/>
  <c r="M144" i="5"/>
  <c r="I144" i="5"/>
  <c r="P143" i="5"/>
  <c r="M143" i="5"/>
  <c r="I143" i="5"/>
  <c r="P138" i="5"/>
  <c r="M138" i="5"/>
  <c r="I138" i="5"/>
  <c r="P137" i="5"/>
  <c r="M137" i="5"/>
  <c r="P136" i="5"/>
  <c r="M136" i="5"/>
  <c r="I136" i="5"/>
  <c r="P135" i="5"/>
  <c r="M135" i="5"/>
  <c r="I135" i="5"/>
  <c r="P134" i="5"/>
  <c r="M134" i="5"/>
  <c r="I134" i="5"/>
  <c r="P133" i="5"/>
  <c r="M133" i="5"/>
  <c r="I133" i="5"/>
  <c r="P132" i="5"/>
  <c r="M132" i="5"/>
  <c r="I132" i="5"/>
  <c r="P131" i="5"/>
  <c r="M131" i="5"/>
  <c r="P130" i="5"/>
  <c r="M130" i="5"/>
  <c r="I130" i="5"/>
  <c r="P129" i="5"/>
  <c r="M129" i="5"/>
  <c r="I129" i="5"/>
  <c r="P128" i="5"/>
  <c r="M128" i="5"/>
  <c r="I128" i="5"/>
  <c r="P127" i="5"/>
  <c r="M127" i="5"/>
  <c r="I127" i="5"/>
  <c r="P124" i="5"/>
  <c r="M124" i="5"/>
  <c r="I124" i="5"/>
  <c r="P123" i="5"/>
  <c r="M123" i="5"/>
  <c r="I123" i="5"/>
  <c r="P122" i="5"/>
  <c r="M122" i="5"/>
  <c r="I122" i="5"/>
  <c r="P121" i="5"/>
  <c r="M121" i="5"/>
  <c r="P120" i="5"/>
  <c r="M120" i="5"/>
  <c r="P119" i="5"/>
  <c r="M119" i="5"/>
  <c r="I119" i="5"/>
  <c r="P118" i="5"/>
  <c r="M118" i="5"/>
  <c r="P117" i="5"/>
  <c r="M117" i="5"/>
  <c r="P116" i="5"/>
  <c r="M116" i="5"/>
  <c r="P115" i="5"/>
  <c r="M115" i="5"/>
  <c r="I115" i="5"/>
  <c r="P114" i="5"/>
  <c r="M114" i="5"/>
  <c r="I114" i="5"/>
  <c r="P113" i="5"/>
  <c r="M113" i="5"/>
  <c r="P110" i="5"/>
  <c r="M110" i="5"/>
  <c r="P109" i="5"/>
  <c r="M109" i="5"/>
  <c r="P108" i="5"/>
  <c r="M108" i="5"/>
  <c r="I108" i="5"/>
  <c r="P107" i="5"/>
  <c r="M107" i="5"/>
  <c r="I107" i="5"/>
  <c r="P106" i="5"/>
  <c r="M106" i="5"/>
  <c r="P105" i="5"/>
  <c r="M105" i="5"/>
  <c r="P104" i="5"/>
  <c r="M104" i="5"/>
  <c r="P103" i="5"/>
  <c r="M103" i="5"/>
  <c r="I103" i="5"/>
  <c r="P102" i="5"/>
  <c r="M102" i="5"/>
  <c r="P101" i="5"/>
  <c r="M101" i="5"/>
  <c r="P100" i="5"/>
  <c r="M100" i="5"/>
  <c r="P99" i="5"/>
  <c r="M99" i="5"/>
  <c r="P98" i="5"/>
  <c r="M98" i="5"/>
  <c r="I98" i="5"/>
  <c r="P97" i="5"/>
  <c r="M97" i="5"/>
  <c r="M96" i="5"/>
  <c r="I96" i="5"/>
  <c r="P95" i="5"/>
  <c r="M95" i="5"/>
  <c r="I95" i="5"/>
  <c r="P94" i="5"/>
  <c r="M94" i="5"/>
  <c r="I94" i="5"/>
  <c r="P92" i="5"/>
  <c r="M92" i="5"/>
  <c r="I92" i="5"/>
  <c r="P90" i="5"/>
  <c r="M90" i="5"/>
  <c r="I90" i="5"/>
  <c r="P89" i="5"/>
  <c r="M89" i="5"/>
  <c r="I89" i="5"/>
  <c r="P88" i="5"/>
  <c r="M88" i="5"/>
  <c r="P87" i="5"/>
  <c r="M87" i="5"/>
  <c r="I87" i="5"/>
  <c r="P86" i="5"/>
  <c r="M86" i="5"/>
  <c r="I86" i="5"/>
  <c r="P85" i="5"/>
  <c r="M85" i="5"/>
  <c r="P84" i="5"/>
  <c r="M84" i="5"/>
  <c r="P83" i="5"/>
  <c r="M83" i="5"/>
  <c r="I83" i="5"/>
  <c r="P82" i="5"/>
  <c r="M82" i="5"/>
  <c r="I82" i="5"/>
  <c r="P81" i="5"/>
  <c r="M81" i="5"/>
  <c r="I81" i="5"/>
  <c r="P80" i="5"/>
  <c r="M80" i="5"/>
  <c r="I80" i="5"/>
  <c r="P79" i="5"/>
  <c r="M79" i="5"/>
  <c r="I79" i="5"/>
  <c r="P78" i="5"/>
  <c r="M78" i="5"/>
  <c r="P77" i="5"/>
  <c r="M77" i="5"/>
  <c r="P76" i="5"/>
  <c r="M76" i="5"/>
  <c r="I76" i="5"/>
  <c r="P75" i="5"/>
  <c r="M75" i="5"/>
  <c r="I75" i="5"/>
  <c r="P74" i="5"/>
  <c r="M74" i="5"/>
  <c r="I74" i="5"/>
  <c r="P73" i="5"/>
  <c r="M73" i="5"/>
  <c r="I73" i="5"/>
  <c r="P72" i="5"/>
  <c r="M72" i="5"/>
  <c r="I72" i="5"/>
  <c r="P71" i="5"/>
  <c r="M71" i="5"/>
  <c r="I71" i="5"/>
  <c r="P70" i="5"/>
  <c r="M70" i="5"/>
  <c r="P69" i="5"/>
  <c r="M69" i="5"/>
  <c r="I69" i="5"/>
  <c r="P68" i="5"/>
  <c r="M68" i="5"/>
  <c r="I68" i="5"/>
  <c r="P67" i="5"/>
  <c r="M67" i="5"/>
  <c r="I67" i="5"/>
  <c r="M66" i="5"/>
  <c r="P65" i="5"/>
  <c r="M65" i="5"/>
  <c r="P64" i="5"/>
  <c r="M64" i="5"/>
  <c r="P63" i="5"/>
  <c r="M63" i="5"/>
  <c r="P62" i="5"/>
  <c r="M62" i="5"/>
  <c r="I62" i="5"/>
  <c r="P61" i="5"/>
  <c r="M61" i="5"/>
  <c r="M60" i="5"/>
  <c r="P59" i="5"/>
  <c r="M59" i="5"/>
  <c r="P58" i="5"/>
  <c r="M58" i="5"/>
  <c r="P57" i="5"/>
  <c r="M57" i="5"/>
  <c r="P56" i="5"/>
  <c r="M56" i="5"/>
  <c r="P55" i="5"/>
  <c r="M55" i="5"/>
  <c r="M54" i="5"/>
  <c r="P53" i="5"/>
  <c r="M53" i="5"/>
  <c r="P52" i="5"/>
  <c r="M52" i="5"/>
  <c r="P51" i="5"/>
  <c r="M51" i="5"/>
  <c r="P50" i="5"/>
  <c r="M50" i="5"/>
  <c r="P49" i="5"/>
  <c r="M49" i="5"/>
  <c r="P48" i="5"/>
  <c r="M48" i="5"/>
  <c r="M47" i="5"/>
  <c r="P46" i="5"/>
  <c r="M46" i="5"/>
  <c r="I46" i="5"/>
  <c r="P45" i="5"/>
  <c r="M45" i="5"/>
  <c r="P44" i="5"/>
  <c r="M44" i="5"/>
  <c r="P43" i="5"/>
  <c r="M43" i="5"/>
  <c r="P42" i="5"/>
  <c r="M42" i="5"/>
  <c r="P41" i="5"/>
  <c r="M41" i="5"/>
  <c r="P40" i="5"/>
  <c r="M40" i="5"/>
  <c r="P39" i="5"/>
  <c r="M39" i="5"/>
  <c r="P37" i="5"/>
  <c r="M37" i="5"/>
  <c r="I37" i="5"/>
  <c r="P36" i="5"/>
  <c r="M36" i="5"/>
  <c r="P35" i="5"/>
  <c r="M35" i="5"/>
  <c r="P34" i="5"/>
  <c r="M34" i="5"/>
  <c r="P33" i="5"/>
  <c r="M33" i="5"/>
  <c r="P32" i="5"/>
  <c r="M32" i="5"/>
  <c r="P31" i="5"/>
  <c r="M31" i="5"/>
  <c r="P30" i="5"/>
  <c r="M30" i="5"/>
  <c r="P29" i="5"/>
  <c r="M29" i="5"/>
  <c r="I29" i="5"/>
  <c r="P27" i="5"/>
  <c r="M27" i="5"/>
  <c r="I27" i="5"/>
  <c r="P26" i="5"/>
  <c r="M26" i="5"/>
  <c r="P25" i="5"/>
  <c r="M25" i="5"/>
  <c r="P24" i="5"/>
  <c r="M24" i="5"/>
  <c r="I24" i="5"/>
  <c r="P23" i="5"/>
  <c r="M23" i="5"/>
  <c r="I23" i="5"/>
  <c r="P22" i="5"/>
  <c r="M22" i="5"/>
  <c r="P21" i="5"/>
  <c r="M21" i="5"/>
  <c r="P20" i="5"/>
  <c r="M20" i="5"/>
  <c r="P19" i="5"/>
  <c r="M19" i="5"/>
  <c r="I19" i="5"/>
  <c r="P16" i="5"/>
  <c r="M16" i="5"/>
  <c r="I16" i="5"/>
  <c r="P15" i="5"/>
  <c r="M15" i="5"/>
  <c r="I15" i="5"/>
  <c r="P14" i="5"/>
  <c r="M14" i="5"/>
  <c r="I14" i="5"/>
  <c r="P13" i="5"/>
  <c r="M13" i="5"/>
  <c r="I13" i="5"/>
  <c r="P12" i="5"/>
  <c r="M12" i="5"/>
  <c r="I12" i="5"/>
  <c r="P11" i="5"/>
  <c r="M11" i="5"/>
  <c r="I11" i="5"/>
  <c r="P10" i="5"/>
  <c r="M10" i="5"/>
  <c r="I10" i="5"/>
  <c r="P8" i="5"/>
  <c r="M8" i="5"/>
  <c r="P7" i="5"/>
  <c r="M7" i="5"/>
  <c r="I7" i="5"/>
  <c r="P6" i="5"/>
  <c r="M6" i="5"/>
  <c r="I6" i="5"/>
  <c r="P5" i="5"/>
  <c r="M5" i="5"/>
  <c r="I5" i="5"/>
  <c r="P4" i="5"/>
  <c r="M4" i="5"/>
  <c r="I4" i="5"/>
  <c r="I146" i="5" s="1"/>
  <c r="P3" i="5"/>
  <c r="M3" i="5"/>
  <c r="P2" i="5"/>
  <c r="M2" i="5"/>
  <c r="AH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  <author>Daniela</author>
  </authors>
  <commentList>
    <comment ref="Z1" authorId="0" shapeId="0" xr:uid="{2FA27750-C1B9-4CDB-9964-014947B14C8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correspond to the value of seeds per silique counted. Another way to estimate fertility but having the correction of the total number of siliques counted </t>
        </r>
      </text>
    </comment>
    <comment ref="X25" authorId="0" shapeId="0" xr:uid="{D9FE0B16-FF5F-442E-A336-821076795AA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Carmin staining </t>
        </r>
      </text>
    </comment>
    <comment ref="Y27" authorId="0" shapeId="0" xr:uid="{3C207B87-14B4-4AA6-8FC2-61CF74F15FC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20 seeds from handpollination 
</t>
        </r>
      </text>
    </comment>
    <comment ref="Y33" authorId="0" shapeId="0" xr:uid="{11A61B3A-28A2-48C2-9E1B-A79B53F49DD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4 seeds from hand pollination </t>
        </r>
      </text>
    </comment>
    <comment ref="A61" authorId="0" shapeId="0" xr:uid="{5217A8D7-7CBA-49F4-A582-18CC91E3302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In this three plants there were more selfing bags than the other genotypes </t>
        </r>
      </text>
    </comment>
    <comment ref="Y61" authorId="0" shapeId="0" xr:uid="{9BEBE71D-1593-4FD0-8CB6-92E6300524A0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one seed from hand pollination </t>
        </r>
      </text>
    </comment>
    <comment ref="Y62" authorId="0" shapeId="0" xr:uid="{BBAD45B3-71D2-4F4A-BA42-7A8D6D3D5EA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Plus one seed from hand pollination</t>
        </r>
      </text>
    </comment>
    <comment ref="A64" authorId="0" shapeId="0" xr:uid="{48BB86FF-534D-4282-8267-B548AA8EE81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produced a lot of seeds in he H1</t>
        </r>
      </text>
    </comment>
    <comment ref="N90" authorId="1" shapeId="0" xr:uid="{A10ACD44-D6D7-4B44-9FB7-B2D523CB6BDD}">
      <text>
        <r>
          <rPr>
            <b/>
            <sz val="9"/>
            <color indexed="81"/>
            <rFont val="Tahoma"/>
            <family val="2"/>
          </rPr>
          <t>Daniela:</t>
        </r>
        <r>
          <rPr>
            <sz val="9"/>
            <color indexed="81"/>
            <rFont val="Tahoma"/>
            <family val="2"/>
          </rPr>
          <t xml:space="preserve">
Based on the seed package, the parent was an S0. I am not so sure how Maggie started counting the generations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</authors>
  <commentList>
    <comment ref="B23" authorId="0" shapeId="0" xr:uid="{EA97147D-9839-4587-A5A5-7BF3CBE5DA4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 did reciprocal crossing for this one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  <author>DanielaQM</author>
  </authors>
  <commentList>
    <comment ref="C1" authorId="0" shapeId="0" xr:uid="{F8CC0331-5336-425E-A543-011F9653F36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the code used for the previous generation. </t>
        </r>
      </text>
    </comment>
    <comment ref="D1" authorId="0" shapeId="0" xr:uid="{A9BD21CC-43EC-46AB-8882-EC10F7F35F7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an extra code for this experiment</t>
        </r>
      </text>
    </comment>
    <comment ref="A29" authorId="0" shapeId="0" xr:uid="{32A6A618-DAC5-4CB4-9B95-4A25D55BEB2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A30" authorId="0" shapeId="0" xr:uid="{FB147E5E-0A25-4F53-9C0C-034CECD3DA2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A31" authorId="0" shapeId="0" xr:uid="{D37B9E78-114B-47E1-9BE1-DE088F24E36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the parents of this combinations are already in another set 
</t>
        </r>
      </text>
    </comment>
    <comment ref="C35" authorId="0" shapeId="0" xr:uid="{527668D5-2A1E-4EF5-922A-5F6D3B15EB5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36" authorId="0" shapeId="0" xr:uid="{1889210C-3AEB-43AC-9F13-BFFE0535131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37" authorId="0" shapeId="0" xr:uid="{B5207966-7838-4DF8-AAD9-5FD77F363D4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A38" authorId="1" shapeId="0" xr:uid="{4A159194-ABF2-4E1C-A434-3FC7F4C8F243}">
      <text>
        <r>
          <rPr>
            <b/>
            <sz val="9"/>
            <color indexed="81"/>
            <rFont val="Tahoma"/>
            <family val="2"/>
          </rPr>
          <t>DanielaQM:</t>
        </r>
        <r>
          <rPr>
            <sz val="9"/>
            <color indexed="81"/>
            <rFont val="Tahoma"/>
            <family val="2"/>
          </rPr>
          <t xml:space="preserve">
alsochanged to 4,5,6</t>
        </r>
      </text>
    </comment>
    <comment ref="C41" authorId="0" shapeId="0" xr:uid="{F66F1F07-D947-4B32-A864-C9A7794880D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42" authorId="0" shapeId="0" xr:uid="{3B9D56B0-FF3C-4C28-9B0C-CAA3BDF04BD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C43" authorId="0" shapeId="0" xr:uid="{BF272833-D57F-4FD1-99EF-55E47729F64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E44" authorId="0" shapeId="0" xr:uid="{F67442ED-70A5-4BFE-BF83-6249BDEB5C5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4" authorId="0" shapeId="0" xr:uid="{A8BE945B-7328-4F06-9D3C-8782AC5EE75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45" authorId="0" shapeId="0" xr:uid="{E0DEB90D-FF71-42FC-877B-69FDD1265CC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5" authorId="0" shapeId="0" xr:uid="{652E98A0-B482-4955-826E-F96D4613D50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46" authorId="0" shapeId="0" xr:uid="{F58F3572-FC1A-46EC-A099-D96EE3F2A6A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46" authorId="0" shapeId="0" xr:uid="{E4BA2737-2F0F-4029-8C89-FE1B58A61F8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A47" authorId="1" shapeId="0" xr:uid="{5B090946-F096-4596-924A-3343689F12FB}">
      <text>
        <r>
          <rPr>
            <b/>
            <sz val="9"/>
            <color indexed="81"/>
            <rFont val="Tahoma"/>
            <family val="2"/>
          </rPr>
          <t>DanielaQM:</t>
        </r>
        <r>
          <rPr>
            <sz val="9"/>
            <color indexed="81"/>
            <rFont val="Tahoma"/>
            <family val="2"/>
          </rPr>
          <t xml:space="preserve">
change from V-A02-1 to V-A02-4… and so on</t>
        </r>
      </text>
    </comment>
    <comment ref="E50" authorId="0" shapeId="0" xr:uid="{3E79CBC5-16A6-4E8D-ACA6-97721C2B3D8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0" authorId="0" shapeId="0" xr:uid="{8158738B-A061-4203-ABA2-2B9E7DA0A1C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51" authorId="0" shapeId="0" xr:uid="{F7F21A33-47B5-4F18-9C31-55E3EEC6E0C9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1" authorId="0" shapeId="0" xr:uid="{A43E02F2-0811-4EF2-BEC1-37D628D0092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E52" authorId="0" shapeId="0" xr:uid="{E1013944-0EF9-421E-A1E7-83E245553BC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52" authorId="0" shapeId="0" xr:uid="{8D8DDE1E-467F-4A90-8A8B-7C8209BFCF7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is already in another cross </t>
        </r>
      </text>
    </comment>
    <comment ref="D55" authorId="0" shapeId="0" xr:uid="{D46A83DE-9149-41B7-B904-4AECCB3FFDD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D56" authorId="0" shapeId="0" xr:uid="{1CFDF917-0E0D-4FB5-98D4-3CA9DC8B8FA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D57" authorId="0" shapeId="0" xr:uid="{322F4769-641C-4C0F-8347-8177BF26701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is already in another cross </t>
        </r>
      </text>
    </comment>
    <comment ref="E61" authorId="0" shapeId="0" xr:uid="{AC048937-AE19-41BB-8AA1-1B890CA56C17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1" authorId="0" shapeId="0" xr:uid="{44581359-DD4B-4DB7-AE17-C4B6DA0C534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2" authorId="0" shapeId="0" xr:uid="{E66AC1EF-77CA-45A9-85CE-5CF3E944F6F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2" authorId="0" shapeId="0" xr:uid="{F2C4DC8F-F459-4385-9EC7-65F027E6619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3" authorId="0" shapeId="0" xr:uid="{A531E9BC-8DB3-4BB0-B5C5-22A2B0B8006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3" authorId="0" shapeId="0" xr:uid="{465B6FAA-854D-4166-8D9A-1BAF614FD56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7" authorId="0" shapeId="0" xr:uid="{ADB9B123-3FA2-4767-833C-78E675C600B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7" authorId="0" shapeId="0" xr:uid="{BD4C9DB1-5C17-44DF-8A20-B85A9F5FA47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8" authorId="0" shapeId="0" xr:uid="{BEE2A7B8-B71D-40F0-95DD-7B87713873D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8" authorId="0" shapeId="0" xr:uid="{3E5720D9-A0B5-437D-8558-7D5E575CFFF2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E69" authorId="0" shapeId="0" xr:uid="{926F4AC6-9B1D-465A-A5A0-1E91298131E4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F69" authorId="0" shapeId="0" xr:uid="{6CEA830D-0A60-4FD3-A8E7-C2582FD1154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 
</t>
        </r>
      </text>
    </comment>
    <comment ref="C73" authorId="0" shapeId="0" xr:uid="{024D7DB4-91AF-4895-8D4B-D395C14A12B1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3" authorId="0" shapeId="0" xr:uid="{7397E47F-7519-4E8D-86F5-BB075676AF6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4" authorId="0" shapeId="0" xr:uid="{61A98E9D-EA29-4D93-A567-3539A961BD9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4" authorId="0" shapeId="0" xr:uid="{963E8E95-DB23-40B8-A225-EA23E87D7FF5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5" authorId="0" shapeId="0" xr:uid="{4E2EEB37-B05B-40CE-9294-ADE44FE93903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5" authorId="0" shapeId="0" xr:uid="{911C7D13-6E80-4A59-B964-75F22A5E0236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6" authorId="0" shapeId="0" xr:uid="{11E965AD-5B31-402A-A5F9-3DBABD47B02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6" authorId="0" shapeId="0" xr:uid="{F652983B-EDDB-4E1F-9304-EDDDE8B465AC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7" authorId="0" shapeId="0" xr:uid="{86B24F0D-CAB2-428A-B47A-EE35FDEFBDC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7" authorId="0" shapeId="0" xr:uid="{62663DA2-CEA4-45FC-BBDD-A1D3EF3B4D0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C78" authorId="0" shapeId="0" xr:uid="{7FE1CFC8-271E-4696-9DC2-6FD2FB8BEEFE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was a cutting </t>
        </r>
      </text>
    </comment>
    <comment ref="D78" authorId="0" shapeId="0" xr:uid="{2F4A1E06-4400-47FB-955A-202EBF920C4D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Already in another cross</t>
        </r>
      </text>
    </comment>
    <comment ref="E94" authorId="0" shapeId="0" xr:uid="{8B9E97F1-5189-46C2-8BA2-3C61685C00DB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  <comment ref="E95" authorId="0" shapeId="0" xr:uid="{43BF87FF-AF5C-4D93-96C7-91886ABC4FBA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  <comment ref="E96" authorId="0" shapeId="0" xr:uid="{FE6BDB9F-A832-4A66-BB71-4CD86ACFFE68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plant is a cutting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quezada-d</author>
  </authors>
  <commentList>
    <comment ref="AE1" authorId="0" shapeId="0" xr:uid="{01D3F9C4-DE1C-4B13-A5C1-1121CEE87C0F}">
      <text>
        <r>
          <rPr>
            <b/>
            <sz val="9"/>
            <color indexed="81"/>
            <rFont val="Tahoma"/>
            <family val="2"/>
          </rPr>
          <t>quezada-d:</t>
        </r>
        <r>
          <rPr>
            <sz val="9"/>
            <color indexed="81"/>
            <rFont val="Tahoma"/>
            <family val="2"/>
          </rPr>
          <t xml:space="preserve">
this correspond to the value of seeds per silique counted. Another way to estimate fertility but having the correction of the total number of siliques counted </t>
        </r>
      </text>
    </comment>
  </commentList>
</comments>
</file>

<file path=xl/sharedStrings.xml><?xml version="1.0" encoding="utf-8"?>
<sst xmlns="http://schemas.openxmlformats.org/spreadsheetml/2006/main" count="10172" uniqueCount="1225">
  <si>
    <t xml:space="preserve">Code 2018 </t>
  </si>
  <si>
    <t xml:space="preserve">Seed code </t>
  </si>
  <si>
    <t xml:space="preserve">Hexaploid code </t>
  </si>
  <si>
    <t>Alternative code</t>
  </si>
  <si>
    <t>Parent 1 species</t>
  </si>
  <si>
    <t>Parent 1 genotype</t>
  </si>
  <si>
    <t xml:space="preserve">Parent 1 code </t>
  </si>
  <si>
    <t xml:space="preserve">Parent 2 species </t>
  </si>
  <si>
    <t>Parent 2 genotype</t>
  </si>
  <si>
    <t xml:space="preserve">Parent 2 code </t>
  </si>
  <si>
    <t xml:space="preserve">Parent 3 species </t>
  </si>
  <si>
    <t xml:space="preserve">Parent 3 genotype  </t>
  </si>
  <si>
    <t xml:space="preserve">Parent 3 code </t>
  </si>
  <si>
    <t>Current generation</t>
  </si>
  <si>
    <t>H4 parent</t>
  </si>
  <si>
    <t xml:space="preserve">H3 parent </t>
  </si>
  <si>
    <t xml:space="preserve">H2 parent </t>
  </si>
  <si>
    <t xml:space="preserve">H1 parent </t>
  </si>
  <si>
    <t xml:space="preserve">Sown </t>
  </si>
  <si>
    <t xml:space="preserve">Germination </t>
  </si>
  <si>
    <t xml:space="preserve">Transplant </t>
  </si>
  <si>
    <t xml:space="preserve">Flowering </t>
  </si>
  <si>
    <t>Chromosome roots</t>
  </si>
  <si>
    <t>Pollen viability</t>
  </si>
  <si>
    <t>Seeds harvested</t>
  </si>
  <si>
    <t xml:space="preserve">ratio per silique </t>
  </si>
  <si>
    <t xml:space="preserve">Comments </t>
  </si>
  <si>
    <t>Comments</t>
  </si>
  <si>
    <t>NCJ1-1</t>
  </si>
  <si>
    <t>H2-43_030</t>
  </si>
  <si>
    <t>N5C2.J2</t>
  </si>
  <si>
    <t>Bm24.PLM</t>
  </si>
  <si>
    <t xml:space="preserve">Brassica napus </t>
  </si>
  <si>
    <t>Boomer</t>
  </si>
  <si>
    <t>N5</t>
  </si>
  <si>
    <t>Brassica carinata</t>
  </si>
  <si>
    <t>94024.2_02DH</t>
  </si>
  <si>
    <t>C2</t>
  </si>
  <si>
    <t xml:space="preserve">Brassica juncea </t>
  </si>
  <si>
    <t>Purple leaf mustard</t>
  </si>
  <si>
    <t>J2</t>
  </si>
  <si>
    <t>H4</t>
  </si>
  <si>
    <t>H2-43</t>
  </si>
  <si>
    <t>H1-26</t>
  </si>
  <si>
    <t>01/06/18-K3</t>
  </si>
  <si>
    <t>05.06.2018</t>
  </si>
  <si>
    <t>20.09.2018</t>
  </si>
  <si>
    <t>NCJ1-2</t>
  </si>
  <si>
    <t>04.06.2018</t>
  </si>
  <si>
    <t>27.08.2018</t>
  </si>
  <si>
    <t>NCJ1-3</t>
  </si>
  <si>
    <t>NA</t>
  </si>
  <si>
    <t>NCJ1-4</t>
  </si>
  <si>
    <t>30.09.2018</t>
  </si>
  <si>
    <t>NCJ1-5</t>
  </si>
  <si>
    <t>24.08.2018</t>
  </si>
  <si>
    <t>NCJ1-6</t>
  </si>
  <si>
    <t>NCJ1-7</t>
  </si>
  <si>
    <t>04.05.2018</t>
  </si>
  <si>
    <t>29.08.2018</t>
  </si>
  <si>
    <t>NCJ1-8</t>
  </si>
  <si>
    <t>18.08.2018</t>
  </si>
  <si>
    <t>NCJ1-9</t>
  </si>
  <si>
    <t>NCJ2-1</t>
  </si>
  <si>
    <t>H1_022_02</t>
  </si>
  <si>
    <t>H3</t>
  </si>
  <si>
    <t xml:space="preserve"> </t>
  </si>
  <si>
    <t>H1_022</t>
  </si>
  <si>
    <t>11-07-18-K3</t>
  </si>
  <si>
    <t>19-20.07.2018</t>
  </si>
  <si>
    <t>25.07.2018</t>
  </si>
  <si>
    <t>21.09.2018</t>
  </si>
  <si>
    <t>NCJ2-2</t>
  </si>
  <si>
    <t>06-08-18-K3</t>
  </si>
  <si>
    <t>11.08.2018</t>
  </si>
  <si>
    <t>21.08.2018</t>
  </si>
  <si>
    <t>NCJ2-3</t>
  </si>
  <si>
    <t>09.10.2018</t>
  </si>
  <si>
    <t>NCJ2-4</t>
  </si>
  <si>
    <t xml:space="preserve">Bm24.PLM </t>
  </si>
  <si>
    <t>16.07.2018</t>
  </si>
  <si>
    <t>NCJ2-5</t>
  </si>
  <si>
    <t>22.09.2018</t>
  </si>
  <si>
    <t>NCJ3-1</t>
  </si>
  <si>
    <t>H2-46_003</t>
  </si>
  <si>
    <t>N6C2.J2</t>
  </si>
  <si>
    <t>Ag24.PLM</t>
  </si>
  <si>
    <t xml:space="preserve">Ag-Spectrum </t>
  </si>
  <si>
    <t>N6</t>
  </si>
  <si>
    <t>H2-46</t>
  </si>
  <si>
    <t>H1-50</t>
  </si>
  <si>
    <t>17/05/18-K3</t>
  </si>
  <si>
    <t>11.06.2018</t>
  </si>
  <si>
    <t>20.07.2018</t>
  </si>
  <si>
    <t>This genotype presents deformed buds or with the stigma popping out before anthesis</t>
  </si>
  <si>
    <t>NCJ3-2</t>
  </si>
  <si>
    <t>22.05.2018</t>
  </si>
  <si>
    <t>29/05/2018</t>
  </si>
  <si>
    <t>15.07.2018</t>
  </si>
  <si>
    <t>NCJ3-3</t>
  </si>
  <si>
    <t>23.05.2018</t>
  </si>
  <si>
    <t>11.07.2018</t>
  </si>
  <si>
    <t xml:space="preserve">50 to ZJU </t>
  </si>
  <si>
    <t>NCJ3-4</t>
  </si>
  <si>
    <t>NCJ3-5</t>
  </si>
  <si>
    <t>13.07.2018</t>
  </si>
  <si>
    <t>NCJ3-6</t>
  </si>
  <si>
    <t>06.06.2018</t>
  </si>
  <si>
    <t>17.07.2018</t>
  </si>
  <si>
    <t>NCJ3-7</t>
  </si>
  <si>
    <t>23.07.2018</t>
  </si>
  <si>
    <t>NCJ3-8</t>
  </si>
  <si>
    <t>NCJ3-9</t>
  </si>
  <si>
    <t>07.06.18</t>
  </si>
  <si>
    <t>NCJ4-1</t>
  </si>
  <si>
    <t>M60_141</t>
  </si>
  <si>
    <t>N1C1.J1</t>
  </si>
  <si>
    <t>S423.J4</t>
  </si>
  <si>
    <t>Surpass400_024DH</t>
  </si>
  <si>
    <t>N1</t>
  </si>
  <si>
    <t>195923.3.2_01DH</t>
  </si>
  <si>
    <t>C1</t>
  </si>
  <si>
    <t>JN9-04</t>
  </si>
  <si>
    <t>J1</t>
  </si>
  <si>
    <t>M60</t>
  </si>
  <si>
    <t>5x (S423.J4 A1)</t>
  </si>
  <si>
    <t xml:space="preserve">This genotype presents tall plants, with one of them up to almost 2 meters </t>
  </si>
  <si>
    <t>NCJ4-2</t>
  </si>
  <si>
    <t>7-8/07/2018</t>
  </si>
  <si>
    <t>NCJ4-3</t>
  </si>
  <si>
    <t xml:space="preserve">There are also some hand-self pollinations </t>
  </si>
  <si>
    <t>NCJ4-4</t>
  </si>
  <si>
    <t>28.05.2018</t>
  </si>
  <si>
    <t>21.07.2018?</t>
  </si>
  <si>
    <t>NCJ4-5</t>
  </si>
  <si>
    <t>NCJ4-6</t>
  </si>
  <si>
    <t>30.07.2018</t>
  </si>
  <si>
    <t>NCJ4-7</t>
  </si>
  <si>
    <t>22.07.2018</t>
  </si>
  <si>
    <t>NCJ5-1</t>
  </si>
  <si>
    <t>G02-15</t>
  </si>
  <si>
    <t>N1C2.J1</t>
  </si>
  <si>
    <t>S424.J4</t>
  </si>
  <si>
    <t>H5</t>
  </si>
  <si>
    <t>C3-015</t>
  </si>
  <si>
    <t>S424-1-15</t>
  </si>
  <si>
    <t>S424-S1-1</t>
  </si>
  <si>
    <t>29-06-2018</t>
  </si>
  <si>
    <t xml:space="preserve">This genotype presents some flowers with no pollen in the anthers. Great amount of buds </t>
  </si>
  <si>
    <t>NCJ5-2</t>
  </si>
  <si>
    <t>28-06-2018</t>
  </si>
  <si>
    <t xml:space="preserve">This genotype after a couple of moths starts producing high amounts of pollen unlike at the beginning. There are also some hand-self pollinations </t>
  </si>
  <si>
    <t>NCJ5-3</t>
  </si>
  <si>
    <t>NCJ5-4</t>
  </si>
  <si>
    <t>1/7/2018?</t>
  </si>
  <si>
    <t>NCJ5-5</t>
  </si>
  <si>
    <t>14-15/07/2018</t>
  </si>
  <si>
    <t xml:space="preserve">40 seeds to Hannover </t>
  </si>
  <si>
    <t>NCJ5-6</t>
  </si>
  <si>
    <t>13/07/2018</t>
  </si>
  <si>
    <t>NCJ5-7</t>
  </si>
  <si>
    <t>CARA1-1</t>
  </si>
  <si>
    <t>C05-17</t>
  </si>
  <si>
    <t>C05</t>
  </si>
  <si>
    <t>C43.3907</t>
  </si>
  <si>
    <t>CGN03943</t>
  </si>
  <si>
    <t>Brassica rapa</t>
  </si>
  <si>
    <t>CGN03907</t>
  </si>
  <si>
    <t>H8</t>
  </si>
  <si>
    <t>CARA1-2</t>
  </si>
  <si>
    <t>04.08.2018</t>
  </si>
  <si>
    <t>CARA1-3</t>
  </si>
  <si>
    <t>28.07.2018</t>
  </si>
  <si>
    <t>CARA1-4</t>
  </si>
  <si>
    <t>27.07.2018</t>
  </si>
  <si>
    <t>CARA1-5</t>
  </si>
  <si>
    <t>CARA1-6</t>
  </si>
  <si>
    <t>01.08.2018</t>
  </si>
  <si>
    <t>CARA1-7</t>
  </si>
  <si>
    <t>31.07.2018</t>
  </si>
  <si>
    <t>CARA1-8</t>
  </si>
  <si>
    <t>29.07.2018</t>
  </si>
  <si>
    <t>CARA1-9</t>
  </si>
  <si>
    <t>26.07.2018</t>
  </si>
  <si>
    <t>CARA1-10</t>
  </si>
  <si>
    <t>CARA2-1</t>
  </si>
  <si>
    <t>C13-3</t>
  </si>
  <si>
    <t>C13</t>
  </si>
  <si>
    <t>C49.An</t>
  </si>
  <si>
    <t>CGN03949</t>
  </si>
  <si>
    <t xml:space="preserve">Ankangzhong </t>
  </si>
  <si>
    <t>H6</t>
  </si>
  <si>
    <t>CARA2-2</t>
  </si>
  <si>
    <t>CARA2-3</t>
  </si>
  <si>
    <t>24.05.2018</t>
  </si>
  <si>
    <t>first week august</t>
  </si>
  <si>
    <t>CARA2-4</t>
  </si>
  <si>
    <t>06.08.2018</t>
  </si>
  <si>
    <t>CARA2-5</t>
  </si>
  <si>
    <t xml:space="preserve">30 to ZJU </t>
  </si>
  <si>
    <t>CARA2-6</t>
  </si>
  <si>
    <t>CARA2-7</t>
  </si>
  <si>
    <t>14.08.2018</t>
  </si>
  <si>
    <t>CARA3-1</t>
  </si>
  <si>
    <t>C2128-6-7</t>
  </si>
  <si>
    <t>C2128</t>
  </si>
  <si>
    <t>C83.Wu x C95.Bai</t>
  </si>
  <si>
    <t>CGN03983 and CGN03995</t>
  </si>
  <si>
    <t>Wulitian YC and Baijian 13</t>
  </si>
  <si>
    <t>F4</t>
  </si>
  <si>
    <t>CARA3-2</t>
  </si>
  <si>
    <t>24.07.2018</t>
  </si>
  <si>
    <t>CARA3-3</t>
  </si>
  <si>
    <t>CARA3-4</t>
  </si>
  <si>
    <t>CARA3-5</t>
  </si>
  <si>
    <t>H3_040-2</t>
  </si>
  <si>
    <t>H2_040</t>
  </si>
  <si>
    <t>N5C2.J1</t>
  </si>
  <si>
    <t>Bm24.J4</t>
  </si>
  <si>
    <t>H1-19</t>
  </si>
  <si>
    <t xml:space="preserve">Very weak plants at the beginning, after flowering they get stronger </t>
  </si>
  <si>
    <t>H3_040-3</t>
  </si>
  <si>
    <t>H3_040-4</t>
  </si>
  <si>
    <t>H2_091-1</t>
  </si>
  <si>
    <t>H1-091</t>
  </si>
  <si>
    <t>N4C2.J1</t>
  </si>
  <si>
    <t>My24.J4</t>
  </si>
  <si>
    <t>Monty_028DH</t>
  </si>
  <si>
    <t>N4</t>
  </si>
  <si>
    <t>H2</t>
  </si>
  <si>
    <t>H2_091-2</t>
  </si>
  <si>
    <t>09.07.2018</t>
  </si>
  <si>
    <t>H2_091-3</t>
  </si>
  <si>
    <t>H2_091-4</t>
  </si>
  <si>
    <t>08.06.2018</t>
  </si>
  <si>
    <t>H2_091-5</t>
  </si>
  <si>
    <t>last week july</t>
  </si>
  <si>
    <t>H2_091-6</t>
  </si>
  <si>
    <t>03.07.2018</t>
  </si>
  <si>
    <t>H2_091-7</t>
  </si>
  <si>
    <t>H2_091-8</t>
  </si>
  <si>
    <t>16 C 14 005-1</t>
  </si>
  <si>
    <t xml:space="preserve">MSL X Junius </t>
  </si>
  <si>
    <t>MSL_Express</t>
  </si>
  <si>
    <t>Brassica nigra</t>
  </si>
  <si>
    <t>Junius</t>
  </si>
  <si>
    <t>H0</t>
  </si>
  <si>
    <t xml:space="preserve">Roman´s data- kept old GH- cuttings </t>
  </si>
  <si>
    <t>16 C 14 005-2</t>
  </si>
  <si>
    <t>16 D 28 001-1</t>
  </si>
  <si>
    <t>MSL x IX7</t>
  </si>
  <si>
    <t>IX7</t>
  </si>
  <si>
    <t>16 D 28 001-2</t>
  </si>
  <si>
    <t>16 E 13 004-1</t>
  </si>
  <si>
    <t>MSL X IX13</t>
  </si>
  <si>
    <t>IX13</t>
  </si>
  <si>
    <t>16 E 13 004-2</t>
  </si>
  <si>
    <t>16 E 13 004-3</t>
  </si>
  <si>
    <t>16 F 8 001-1</t>
  </si>
  <si>
    <t>IX7 x Boomer</t>
  </si>
  <si>
    <t>16 F 8 001-2</t>
  </si>
  <si>
    <t>16 F 8 001-3</t>
  </si>
  <si>
    <t>16 F 12 004-1</t>
  </si>
  <si>
    <t>16 F 12 004-2</t>
  </si>
  <si>
    <t>16 F 12 004-3</t>
  </si>
  <si>
    <t>16 F 12 004-4</t>
  </si>
  <si>
    <t>16 G 1-1</t>
  </si>
  <si>
    <t>IX7 x Ningyou</t>
  </si>
  <si>
    <t>Ningyou</t>
  </si>
  <si>
    <t>16 G 1-2</t>
  </si>
  <si>
    <t>16 G 1-3</t>
  </si>
  <si>
    <t>16 G 1-4</t>
  </si>
  <si>
    <t>S1_JO2_1</t>
  </si>
  <si>
    <t xml:space="preserve"> S0 JO2.2</t>
  </si>
  <si>
    <t>JO2</t>
  </si>
  <si>
    <t>TO1000 x B578</t>
  </si>
  <si>
    <t>B578</t>
  </si>
  <si>
    <t>Brassica oleracea</t>
  </si>
  <si>
    <t>TO1000DH</t>
  </si>
  <si>
    <t>S0 JO2</t>
  </si>
  <si>
    <t>11/07/18-K3</t>
  </si>
  <si>
    <t>10.09.2018</t>
  </si>
  <si>
    <t>10 Mehak</t>
  </si>
  <si>
    <t>Juncea x oleracea colchicine treatment</t>
  </si>
  <si>
    <t>S1_JO2_2</t>
  </si>
  <si>
    <t>05.09.2018</t>
  </si>
  <si>
    <t xml:space="preserve">10 Mehak, 30 to ZJU </t>
  </si>
  <si>
    <t xml:space="preserve">Juncea x oleracea colchicine treatment </t>
  </si>
  <si>
    <t>S1_JO2_3</t>
  </si>
  <si>
    <t>S1_JO2_4</t>
  </si>
  <si>
    <t>S1_JO2_5</t>
  </si>
  <si>
    <t>19.08.2018</t>
  </si>
  <si>
    <t>H3_087-1</t>
  </si>
  <si>
    <t>H1_087</t>
  </si>
  <si>
    <t>N7C1.J1</t>
  </si>
  <si>
    <t>Lx23.J4</t>
  </si>
  <si>
    <t>Lynx_37DH</t>
  </si>
  <si>
    <t>N7</t>
  </si>
  <si>
    <t>H1_087-01</t>
  </si>
  <si>
    <t>H1-087</t>
  </si>
  <si>
    <t>H3_087-2</t>
  </si>
  <si>
    <t>17.08.2018</t>
  </si>
  <si>
    <t>H3_087-3</t>
  </si>
  <si>
    <t>30.08.2018</t>
  </si>
  <si>
    <t>H3_087-4</t>
  </si>
  <si>
    <t>06/08-18-K3</t>
  </si>
  <si>
    <t>17.09.2018</t>
  </si>
  <si>
    <t>H3_087-5</t>
  </si>
  <si>
    <t>Code 2019</t>
  </si>
  <si>
    <t>Code Aug 2019</t>
  </si>
  <si>
    <t>Cross combination to be tested</t>
  </si>
  <si>
    <t>Parent 1 code</t>
  </si>
  <si>
    <t>Parent 1</t>
  </si>
  <si>
    <t xml:space="preserve">Parent 2 </t>
  </si>
  <si>
    <t xml:space="preserve">Parent 1 Species </t>
  </si>
  <si>
    <t xml:space="preserve">Genotype species 1 </t>
  </si>
  <si>
    <t xml:space="preserve">Parent 2 Species </t>
  </si>
  <si>
    <t>Genotype species 2</t>
  </si>
  <si>
    <t xml:space="preserve">Parent 3 Species </t>
  </si>
  <si>
    <t>Genotype species 3</t>
  </si>
  <si>
    <t xml:space="preserve">Parent 4 Species </t>
  </si>
  <si>
    <t>Genotype species 4</t>
  </si>
  <si>
    <t xml:space="preserve">Parent 5 species </t>
  </si>
  <si>
    <t>Genotype specie 5</t>
  </si>
  <si>
    <t xml:space="preserve">Parent 6 species </t>
  </si>
  <si>
    <t>Genotype species 6</t>
  </si>
  <si>
    <t xml:space="preserve">Current generation </t>
  </si>
  <si>
    <t>Germination</t>
  </si>
  <si>
    <t>Selfing bag</t>
  </si>
  <si>
    <t>Pollen viability (%)</t>
  </si>
  <si>
    <t xml:space="preserve">Seeds </t>
  </si>
  <si>
    <t xml:space="preserve">Germinated </t>
  </si>
  <si>
    <t xml:space="preserve">Total seeds </t>
  </si>
  <si>
    <t>Updated Ingrid</t>
  </si>
  <si>
    <t>Seeds/silique</t>
  </si>
  <si>
    <t>A01-1</t>
  </si>
  <si>
    <t xml:space="preserve">NCJ 3-8 </t>
  </si>
  <si>
    <t>A01</t>
  </si>
  <si>
    <t>Brassica juncea</t>
  </si>
  <si>
    <t>28.08.2019</t>
  </si>
  <si>
    <t>02.09.2019</t>
  </si>
  <si>
    <t>01.11.2019</t>
  </si>
  <si>
    <t>04.11.2019</t>
  </si>
  <si>
    <t>A01-2</t>
  </si>
  <si>
    <t>A01-3</t>
  </si>
  <si>
    <t>14.11.2019</t>
  </si>
  <si>
    <t>15.11.2019</t>
  </si>
  <si>
    <t>C03-1</t>
  </si>
  <si>
    <t>CARA 2-1</t>
  </si>
  <si>
    <t>C03</t>
  </si>
  <si>
    <t>H7</t>
  </si>
  <si>
    <t>C03-2</t>
  </si>
  <si>
    <t>06.09.2019</t>
  </si>
  <si>
    <t>04.12.2019</t>
  </si>
  <si>
    <t>09.12.2019</t>
  </si>
  <si>
    <t xml:space="preserve">highly infested with thryps </t>
  </si>
  <si>
    <t>C03-3</t>
  </si>
  <si>
    <t>A01C03-1</t>
  </si>
  <si>
    <r>
      <t xml:space="preserve">NCJ 3 </t>
    </r>
    <r>
      <rPr>
        <sz val="11"/>
        <color theme="1"/>
        <rFont val="Yu Gothic UI Semibold"/>
        <family val="2"/>
      </rPr>
      <t>♀</t>
    </r>
    <r>
      <rPr>
        <sz val="11"/>
        <color theme="1"/>
        <rFont val="Calibri"/>
        <family val="2"/>
      </rPr>
      <t xml:space="preserve">× CARA 2 </t>
    </r>
    <r>
      <rPr>
        <sz val="11"/>
        <color theme="1"/>
        <rFont val="Yu Gothic UI Semibold"/>
        <family val="2"/>
      </rPr>
      <t>♂</t>
    </r>
  </si>
  <si>
    <r>
      <t xml:space="preserve">Ag-Spectrum </t>
    </r>
    <r>
      <rPr>
        <sz val="11"/>
        <color theme="1"/>
        <rFont val="Calibri"/>
        <family val="2"/>
      </rPr>
      <t>× 94024.2_02DH × Purple leaf mustard</t>
    </r>
  </si>
  <si>
    <r>
      <t xml:space="preserve">CGN03949 </t>
    </r>
    <r>
      <rPr>
        <sz val="11"/>
        <color theme="1"/>
        <rFont val="Calibri"/>
        <family val="2"/>
      </rPr>
      <t xml:space="preserve">× Ankangzhong </t>
    </r>
  </si>
  <si>
    <t>F1</t>
  </si>
  <si>
    <t>02.12.2019</t>
  </si>
  <si>
    <t>purple leaf</t>
  </si>
  <si>
    <t>A01C03-2</t>
  </si>
  <si>
    <t>31.10.2019</t>
  </si>
  <si>
    <t>A01C03-3</t>
  </si>
  <si>
    <t>28.10.2019</t>
  </si>
  <si>
    <t xml:space="preserve">green leaf </t>
  </si>
  <si>
    <t>B01-1</t>
  </si>
  <si>
    <t>NCJ 4-4</t>
  </si>
  <si>
    <t>B01</t>
  </si>
  <si>
    <t>05.11.2019</t>
  </si>
  <si>
    <t>06.11.2019</t>
  </si>
  <si>
    <t>B01-2</t>
  </si>
  <si>
    <t>Field sow 2021 Campus Klein-Altendorf Bonn</t>
  </si>
  <si>
    <t>B01-3</t>
  </si>
  <si>
    <t>A02-1</t>
  </si>
  <si>
    <t>NCJ 3-3</t>
  </si>
  <si>
    <t>A02</t>
  </si>
  <si>
    <t>08.11.2019</t>
  </si>
  <si>
    <t>A02-2</t>
  </si>
  <si>
    <t>-</t>
  </si>
  <si>
    <t>A02-3</t>
  </si>
  <si>
    <t>Labeled as A03 3</t>
  </si>
  <si>
    <t>B01A02-1</t>
  </si>
  <si>
    <t xml:space="preserve">NCJ 4 ♀ × NCJ 3 ♂  </t>
  </si>
  <si>
    <r>
      <t xml:space="preserve">Surpass400_024DH </t>
    </r>
    <r>
      <rPr>
        <sz val="11"/>
        <color theme="1"/>
        <rFont val="Calibri"/>
        <family val="2"/>
        <scheme val="minor"/>
      </rPr>
      <t>× 195923.3.2_01DH × JN9-04</t>
    </r>
  </si>
  <si>
    <t>12.11.2019</t>
  </si>
  <si>
    <t>B01A02-2</t>
  </si>
  <si>
    <t>29.10.2019</t>
  </si>
  <si>
    <t>B01A02-3</t>
  </si>
  <si>
    <t>27.10.2019</t>
  </si>
  <si>
    <t xml:space="preserve">has sterile anthers, no pollen in them… or very few </t>
  </si>
  <si>
    <t>C01-1</t>
  </si>
  <si>
    <t>CARA 2-5</t>
  </si>
  <si>
    <t>C01</t>
  </si>
  <si>
    <t>double check the seed number</t>
  </si>
  <si>
    <t>C01-2</t>
  </si>
  <si>
    <t>11.11.2019</t>
  </si>
  <si>
    <t>C01-3</t>
  </si>
  <si>
    <t>26.11.2019</t>
  </si>
  <si>
    <t>28.11.2019</t>
  </si>
  <si>
    <t>E01-1</t>
  </si>
  <si>
    <t>S1_JO2-2</t>
  </si>
  <si>
    <t>E01</t>
  </si>
  <si>
    <t xml:space="preserve">Brassica olercea </t>
  </si>
  <si>
    <t>TO1000</t>
  </si>
  <si>
    <t>09.10.2019</t>
  </si>
  <si>
    <t>white flower</t>
  </si>
  <si>
    <t>E01-2</t>
  </si>
  <si>
    <t>07.10.2019</t>
  </si>
  <si>
    <t>double set of cotyledon (it had four cotyledons in total :O) - sterile, no seeds produced</t>
  </si>
  <si>
    <t>E01-3</t>
  </si>
  <si>
    <t>21.10.2019</t>
  </si>
  <si>
    <t>C01E01-1</t>
  </si>
  <si>
    <t xml:space="preserve">CARA 2 ♀ × S1_JO2 ♂ </t>
  </si>
  <si>
    <r>
      <t xml:space="preserve">B578 </t>
    </r>
    <r>
      <rPr>
        <sz val="11"/>
        <color theme="1"/>
        <rFont val="Calibri"/>
        <family val="2"/>
        <scheme val="minor"/>
      </rPr>
      <t>× TO1000</t>
    </r>
  </si>
  <si>
    <t>10.10.2019</t>
  </si>
  <si>
    <t>C01E01-2</t>
  </si>
  <si>
    <t>18.10.2019</t>
  </si>
  <si>
    <t>C01E01-3</t>
  </si>
  <si>
    <t>A01E01-1</t>
  </si>
  <si>
    <t>NCJ 3 ♀  × S1_JO2 ♂</t>
  </si>
  <si>
    <t>A01E01-2</t>
  </si>
  <si>
    <t>16.10.2019</t>
  </si>
  <si>
    <t>A01E01-3</t>
  </si>
  <si>
    <t>E02-1</t>
  </si>
  <si>
    <t>S1_JO2-1</t>
  </si>
  <si>
    <t>E02</t>
  </si>
  <si>
    <t>14.10.2019</t>
  </si>
  <si>
    <t>E02-2</t>
  </si>
  <si>
    <t>E02-3</t>
  </si>
  <si>
    <t>D01E02-1</t>
  </si>
  <si>
    <t>16E13004 ♀ × S1_JO2 ♂</t>
  </si>
  <si>
    <t xml:space="preserve">16E13004(2) </t>
  </si>
  <si>
    <t>D01</t>
  </si>
  <si>
    <r>
      <t xml:space="preserve">Express </t>
    </r>
    <r>
      <rPr>
        <sz val="11"/>
        <color theme="1"/>
        <rFont val="Calibri"/>
        <family val="2"/>
      </rPr>
      <t>× IX13</t>
    </r>
  </si>
  <si>
    <t>Express</t>
  </si>
  <si>
    <t xml:space="preserve">Brassica nigra </t>
  </si>
  <si>
    <t>D01E02-2</t>
  </si>
  <si>
    <t>16.11.2019</t>
  </si>
  <si>
    <t>18.11.2019</t>
  </si>
  <si>
    <t>D01E02-3</t>
  </si>
  <si>
    <t>V-E02-4</t>
  </si>
  <si>
    <t>This is a repetition of the experiment above but the difference is that the samples will go to vernalization</t>
  </si>
  <si>
    <t>V-E02-5</t>
  </si>
  <si>
    <t>20.12.2019</t>
  </si>
  <si>
    <t>V-E02-6</t>
  </si>
  <si>
    <t>05.01.2020</t>
  </si>
  <si>
    <t>07.01.2020</t>
  </si>
  <si>
    <t>sterile</t>
  </si>
  <si>
    <t>V-D01E02-1</t>
  </si>
  <si>
    <t>12.01.2020</t>
  </si>
  <si>
    <t>14.01.2020</t>
  </si>
  <si>
    <t>missing</t>
  </si>
  <si>
    <t>V-D01E02-2</t>
  </si>
  <si>
    <t>08.01.2020</t>
  </si>
  <si>
    <t>09.01.2020</t>
  </si>
  <si>
    <t>V-D01E02-3</t>
  </si>
  <si>
    <t>A02D01-1</t>
  </si>
  <si>
    <r>
      <t xml:space="preserve">NCJ 3 ♀ </t>
    </r>
    <r>
      <rPr>
        <sz val="11"/>
        <color theme="1"/>
        <rFont val="Calibri"/>
        <family val="2"/>
      </rPr>
      <t>× 16E13004 ♂</t>
    </r>
  </si>
  <si>
    <t>A02D01-2</t>
  </si>
  <si>
    <t>A02D01-3</t>
  </si>
  <si>
    <t>V-A02-4</t>
  </si>
  <si>
    <t>04.01.2020</t>
  </si>
  <si>
    <t>V-A02-5</t>
  </si>
  <si>
    <t>11.01.2020</t>
  </si>
  <si>
    <t>V-A02-6</t>
  </si>
  <si>
    <t>31.12.2019</t>
  </si>
  <si>
    <t>V-A02D01-1</t>
  </si>
  <si>
    <t>V-A02D01-2</t>
  </si>
  <si>
    <t>V-A02D01-3</t>
  </si>
  <si>
    <t>F01-1</t>
  </si>
  <si>
    <t>CARA 1-1</t>
  </si>
  <si>
    <t>F01</t>
  </si>
  <si>
    <t>H9</t>
  </si>
  <si>
    <t>22.11.2019</t>
  </si>
  <si>
    <t>F01-2</t>
  </si>
  <si>
    <t>09.11.2019</t>
  </si>
  <si>
    <t>C01F01-1</t>
  </si>
  <si>
    <t xml:space="preserve">CARA 2 ♀ × CARA 1 ♂ </t>
  </si>
  <si>
    <r>
      <t xml:space="preserve">CGN03943 </t>
    </r>
    <r>
      <rPr>
        <sz val="11"/>
        <color theme="1"/>
        <rFont val="Calibri"/>
        <family val="2"/>
      </rPr>
      <t>× CGN03907</t>
    </r>
  </si>
  <si>
    <t xml:space="preserve">Brassica carinata </t>
  </si>
  <si>
    <t xml:space="preserve">Brassica rapa </t>
  </si>
  <si>
    <t>C01F01-2</t>
  </si>
  <si>
    <t>06.09.209</t>
  </si>
  <si>
    <t>C01F01-3</t>
  </si>
  <si>
    <t>C02-1</t>
  </si>
  <si>
    <t>CARA 2-6</t>
  </si>
  <si>
    <t>C02</t>
  </si>
  <si>
    <t>C02-2</t>
  </si>
  <si>
    <t>C02-3</t>
  </si>
  <si>
    <t>C02D01-1</t>
  </si>
  <si>
    <r>
      <t xml:space="preserve">CARA 2 ♀ </t>
    </r>
    <r>
      <rPr>
        <sz val="11"/>
        <color theme="1"/>
        <rFont val="Calibri"/>
        <family val="2"/>
      </rPr>
      <t>× 16E13004 ♂</t>
    </r>
  </si>
  <si>
    <t>17.12.2019</t>
  </si>
  <si>
    <t>C02D01-2</t>
  </si>
  <si>
    <t>12.09.2019</t>
  </si>
  <si>
    <t>01.03.2020</t>
  </si>
  <si>
    <t>02.03.2020</t>
  </si>
  <si>
    <t>C02D01-3</t>
  </si>
  <si>
    <t>15.12.2019</t>
  </si>
  <si>
    <t>V-C02-1</t>
  </si>
  <si>
    <t>10.01.2020</t>
  </si>
  <si>
    <t>V-C02-2</t>
  </si>
  <si>
    <t>06.01.2020</t>
  </si>
  <si>
    <t>V-C02-3</t>
  </si>
  <si>
    <t>V-C02D01-1</t>
  </si>
  <si>
    <t>V-C02D01-2</t>
  </si>
  <si>
    <t>13.01.2020</t>
  </si>
  <si>
    <t>V-C02D01-3</t>
  </si>
  <si>
    <t>G01-1</t>
  </si>
  <si>
    <t>G01</t>
  </si>
  <si>
    <t>12.10.2019</t>
  </si>
  <si>
    <t>ND</t>
  </si>
  <si>
    <t>G01-2</t>
  </si>
  <si>
    <t>30.09.2019</t>
  </si>
  <si>
    <t>02.10.2019</t>
  </si>
  <si>
    <t>G01-3</t>
  </si>
  <si>
    <t>08.09.2019</t>
  </si>
  <si>
    <t>D01G01-1</t>
  </si>
  <si>
    <r>
      <t xml:space="preserve">16E13004 ♀ × H3_87 ♂ </t>
    </r>
    <r>
      <rPr>
        <sz val="11"/>
        <color theme="1"/>
        <rFont val="Calibri"/>
        <family val="2"/>
      </rPr>
      <t xml:space="preserve"> </t>
    </r>
  </si>
  <si>
    <r>
      <t xml:space="preserve">Lynx_37DH </t>
    </r>
    <r>
      <rPr>
        <sz val="11"/>
        <color theme="1"/>
        <rFont val="Calibri"/>
        <family val="2"/>
      </rPr>
      <t>× 195923.3.2_01DH × JN9-04</t>
    </r>
  </si>
  <si>
    <t>D01G01-2</t>
  </si>
  <si>
    <t>D01G01-3</t>
  </si>
  <si>
    <t>25.10.2019</t>
  </si>
  <si>
    <t>Fully sterile. Just three siliques partially developed but without any seeds</t>
  </si>
  <si>
    <t>V-D01G01-1</t>
  </si>
  <si>
    <t>09.10.2020</t>
  </si>
  <si>
    <t>V-D01G01-2</t>
  </si>
  <si>
    <t>V-D01G01-3</t>
  </si>
  <si>
    <t>A03-1</t>
  </si>
  <si>
    <t>NCJ 3-5</t>
  </si>
  <si>
    <t>A03</t>
  </si>
  <si>
    <t>02.11.2019</t>
  </si>
  <si>
    <t>A03-2</t>
  </si>
  <si>
    <t>A03-3</t>
  </si>
  <si>
    <t>H01-1</t>
  </si>
  <si>
    <t>H2_91-2</t>
  </si>
  <si>
    <t>H01</t>
  </si>
  <si>
    <t>H01-2</t>
  </si>
  <si>
    <t>24.11.2019</t>
  </si>
  <si>
    <t>H01-3</t>
  </si>
  <si>
    <t>07.11.2019</t>
  </si>
  <si>
    <t>A03H01-1</t>
  </si>
  <si>
    <r>
      <t xml:space="preserve">NCJ 3 ♀ </t>
    </r>
    <r>
      <rPr>
        <sz val="11"/>
        <color theme="1"/>
        <rFont val="Calibri"/>
        <family val="2"/>
      </rPr>
      <t>× H2_91 ♂</t>
    </r>
  </si>
  <si>
    <r>
      <t xml:space="preserve">Monty_028DH </t>
    </r>
    <r>
      <rPr>
        <sz val="11"/>
        <color theme="1"/>
        <rFont val="Calibri"/>
        <family val="2"/>
      </rPr>
      <t>× 94024.2_02DH × JN9-04</t>
    </r>
  </si>
  <si>
    <t>08.12.2019</t>
  </si>
  <si>
    <t>A03H01-2</t>
  </si>
  <si>
    <t>01.12.2019</t>
  </si>
  <si>
    <t>flowers with a lot of aroma</t>
  </si>
  <si>
    <t>A03H01-3</t>
  </si>
  <si>
    <t>A04-1</t>
  </si>
  <si>
    <t>NCJ 3-2</t>
  </si>
  <si>
    <t>A04</t>
  </si>
  <si>
    <t>20.11.2019</t>
  </si>
  <si>
    <t>A04-2</t>
  </si>
  <si>
    <t>10.11.2019</t>
  </si>
  <si>
    <t>A04-3</t>
  </si>
  <si>
    <t>19.11.2019</t>
  </si>
  <si>
    <t>K01-1</t>
  </si>
  <si>
    <t xml:space="preserve">16F12004 </t>
  </si>
  <si>
    <t>K01</t>
  </si>
  <si>
    <t>no anthers</t>
  </si>
  <si>
    <t>Short and undeveloped anthers. It was bagged anyways. It turned out sterile</t>
  </si>
  <si>
    <t>K01-2</t>
  </si>
  <si>
    <t>19.10.2019</t>
  </si>
  <si>
    <t xml:space="preserve">with anthers </t>
  </si>
  <si>
    <t>K01-3</t>
  </si>
  <si>
    <t>A04K01-1</t>
  </si>
  <si>
    <r>
      <t xml:space="preserve">NCJ 3 ♀ </t>
    </r>
    <r>
      <rPr>
        <sz val="11"/>
        <color theme="1"/>
        <rFont val="Calibri"/>
        <family val="2"/>
      </rPr>
      <t>× 16F12004 ♂</t>
    </r>
  </si>
  <si>
    <t>Ag-Spectrum × 94024.2_02DH × Purple leaf mustard</t>
  </si>
  <si>
    <r>
      <t xml:space="preserve">Boomer </t>
    </r>
    <r>
      <rPr>
        <sz val="11"/>
        <color theme="1"/>
        <rFont val="Calibri"/>
        <family val="2"/>
      </rPr>
      <t>× IX7</t>
    </r>
  </si>
  <si>
    <t>A04K01-2</t>
  </si>
  <si>
    <t>30.10.2019</t>
  </si>
  <si>
    <t>A04K01-3</t>
  </si>
  <si>
    <t>26.10.2019</t>
  </si>
  <si>
    <t>NCJ 3-8</t>
  </si>
  <si>
    <t>S3</t>
  </si>
  <si>
    <t>S1_JO-2</t>
  </si>
  <si>
    <t>S1_JO-1</t>
  </si>
  <si>
    <t>?</t>
  </si>
  <si>
    <t xml:space="preserve">Heavily infested with mildew </t>
  </si>
  <si>
    <t xml:space="preserve">Genotype 1 </t>
  </si>
  <si>
    <t>#</t>
  </si>
  <si>
    <t>Sex</t>
  </si>
  <si>
    <t>Genotype 2</t>
  </si>
  <si>
    <t>Buds</t>
  </si>
  <si>
    <t>Total buds</t>
  </si>
  <si>
    <t xml:space="preserve">Status </t>
  </si>
  <si>
    <t xml:space="preserve">buds collected </t>
  </si>
  <si>
    <t>Siliques developed</t>
  </si>
  <si>
    <t xml:space="preserve">% developing </t>
  </si>
  <si>
    <t>total seeds including vivipary</t>
  </si>
  <si>
    <t>seeds - vivipary</t>
  </si>
  <si>
    <t xml:space="preserve">Ratio </t>
  </si>
  <si>
    <t>NCJ 1</t>
  </si>
  <si>
    <t>♀</t>
  </si>
  <si>
    <t xml:space="preserve">CARA 1 </t>
  </si>
  <si>
    <t>♂</t>
  </si>
  <si>
    <t>6+5+6+5+6+5+3+3+4+6+4+11+7+13+10+9+5+8+7</t>
  </si>
  <si>
    <t>harvest complete</t>
  </si>
  <si>
    <t>CARA 2</t>
  </si>
  <si>
    <t>9+7+7+7+7+6+6+7+6+5+5+4+3+4+4+5+4+4+3+3+4</t>
  </si>
  <si>
    <t>CARA 3</t>
  </si>
  <si>
    <t>4+4+3+4+4+4+5+5+3+3+2+3+4+4+2+2+3+2+2+3+2+3+2+3+3+3+3+2+1+5+2+1+3+2</t>
  </si>
  <si>
    <t xml:space="preserve">16 D 28 001  </t>
  </si>
  <si>
    <t>5+4+10+4+10+9+9+10+3+6+6+5+8+6+6+7</t>
  </si>
  <si>
    <t>16 E 13 004</t>
  </si>
  <si>
    <t>4+3+3+3+4+4+3+3+3+3+3+2+2+4+3+3+2+4+2+3+4+4+2+3+4+3+3+3+3+3+3+4</t>
  </si>
  <si>
    <t xml:space="preserve">16 F 8 001 </t>
  </si>
  <si>
    <t>2+5+5+5+3+5+6+4+7+7+6+5+4+5+5+4+3+4+6+4+3+5</t>
  </si>
  <si>
    <t>16 C 14 005</t>
  </si>
  <si>
    <t>5+5</t>
  </si>
  <si>
    <t xml:space="preserve">no more for this one </t>
  </si>
  <si>
    <t>16 G 1</t>
  </si>
  <si>
    <t>16 F 12 004</t>
  </si>
  <si>
    <t>5+4+4+4+3+4+3+4+5+3+5+5+5+2+4+4+3+2+2+2+2+2+2+2+3+2+3+2+3+2+3+2</t>
  </si>
  <si>
    <t>NCJ 2</t>
  </si>
  <si>
    <t>10+7+10+8+6+7+7+8+6+7+9+6+8+3</t>
  </si>
  <si>
    <t>3+5+3+4+3+4+2+2+3+4+3+3+4+2+3+3+3+3+3+3+2+3+3+2+3+2+2+3+2+2+1+2+3+4+3</t>
  </si>
  <si>
    <t>9+8+7+7+5+8+10+4+5+4+10+4+8+6+5</t>
  </si>
  <si>
    <t>4+5+4+3+10+3+4+5+6+7+6+7+8+8+5+6+6+6</t>
  </si>
  <si>
    <t>4+5+3+6+3+4+4+4+3+5+3+4+4+4+2+3+3+2+2+3+3+2+4+3+4+5+3+4+2</t>
  </si>
  <si>
    <t>5+3+2+3+7+5+5+3+3+2+4+5+3+3+4+3+4+2+3+2+3+3+3+4+3+3+2+3+4+5</t>
  </si>
  <si>
    <t xml:space="preserve">no crossing for this one </t>
  </si>
  <si>
    <t>3+3+2+3+4+5+8+6+3+3+6+2+4+6+2+2+4+3+4+3+2+8+2+5+2+2+2+2</t>
  </si>
  <si>
    <t>NCJ 3</t>
  </si>
  <si>
    <t>6+6+8+10+7+8+5+5+2+3+2+2+3+4+3+3+3+3+3+4+3+4+4+4</t>
  </si>
  <si>
    <t>7+5+7+4+5+5+3+2+4+3+4+4+7+3+2+4+3+5+3+4+3+5+3+4+3+2+4</t>
  </si>
  <si>
    <t>50 seeds to ZJU</t>
  </si>
  <si>
    <t>6+6+6+3+2+1+4+4+2+3+3+2+1+3+4+2+3+4+2+3+5+3+1+2+1+1+2+2+3+3+2+2+4+3+4</t>
  </si>
  <si>
    <t>6+4+5+7+4+5+3+3+4+4+3+5+3+4+2+3+3+5+4+4+4+6+6+2+2</t>
  </si>
  <si>
    <t>16 D 28 001</t>
  </si>
  <si>
    <t>6+6+7+4+3+2+3+2+2+3+2+2</t>
  </si>
  <si>
    <t>13+7+8+7+3+2+2+2+3+2+3+3+3+2+3+2+2+4+4+3+4+2+3+2+2+3+3+2+2</t>
  </si>
  <si>
    <t>4+3+2+3+3+4+4+5+4+3+4+4+2+4+4+5+3+3+6+2+3+4+2+3+4+3+3+3+3+2</t>
  </si>
  <si>
    <t>3+2+4+3+4+4+5+4+6+4+3+3+4+4+4+4+5+4+4+3+5+4+3+3+3+4+3</t>
  </si>
  <si>
    <t>1+3+2+4+2+3+2+1+3+2+3+3+3+3+2+2+4+1+2+2+2+3+2+2+3+2+3+1+2+1+1+1+1</t>
  </si>
  <si>
    <t>NCJ 4</t>
  </si>
  <si>
    <t>14+10+6+6+12+6+16+9+6+4+6+4+4+7+4+3+6</t>
  </si>
  <si>
    <t>20+14+12+11+14+9+6+6+4+5+3+2+6+4+3</t>
  </si>
  <si>
    <t>8+3+6+4+3+5+7+4+7+5+5+4+2+3+4+4+3+2+3+4+3+3+4+4+5</t>
  </si>
  <si>
    <t>2+2+3+2+4+3+3+2+4+3+2+2+2+2+3+3+3+4+4+6+2+2+2+3+2+3+3+3+2+2+2+3+3+3+3+2+2</t>
  </si>
  <si>
    <t>12+8+7+7+9+2+2+3+2+4+4+3+4+3+3+2+4+3+3+4+3+3+3+3+2</t>
  </si>
  <si>
    <t>5+4+7+4+5+5+4+3+5+6+3+5+3+3+3+4+3+3+3+4+4+4+5+3+2+2</t>
  </si>
  <si>
    <t>3+3+3+4+3+4+5+3+3+5+5+3+5+3+3+3+3+3+2+3+2+2+2+4+3+4+5+4+3+2</t>
  </si>
  <si>
    <t>4+4+3+2+3+2+4+5+2+4+5+5+4+3+3+5+2+2+3+3+3+2+3+8+4+4+3+3+5</t>
  </si>
  <si>
    <t>NCJ 5</t>
  </si>
  <si>
    <t>12+10+11+10+7+6+9+6+7+8+5+5+4+4</t>
  </si>
  <si>
    <t>11+9+9+10+7+10+6+6+4+6+5+4+4+4+2+2+3+4</t>
  </si>
  <si>
    <t>6+10+9+13+6+12+8+8+6+5+7+6+9+8</t>
  </si>
  <si>
    <t>9+5+8+11+8+9+7+6+12+7+6+7+8</t>
  </si>
  <si>
    <t>5+6+6+5+5+4+3+5+2+3+3+2+3+1+2+3+4+3+3+3+3+3+2+4+2+3+2+3+3+2+3+2+2+2</t>
  </si>
  <si>
    <t>15+12+11+8+6+13+9+2+2+2+2+2+2+2+3+2+2+2+3+3+2</t>
  </si>
  <si>
    <t>6+5+5+3+3+5+3+3+5+4+6+5+3+4+3+4+5+5+4+4+3+4+4+4</t>
  </si>
  <si>
    <t>3+5+4+2+4+3+5+4+2+2+3+6+3+4+7+2+3+3+5+2+2+3+2+2+2+2+2+3+2+2+2+2+2+2+2</t>
  </si>
  <si>
    <t>4+3+2+4+4+2+4+3+3+4+3+3+2+3+3+2+2+3+3+3+2+3+2+3+4+3+2+4+2+2+2+3+3+1+2+2+2+2</t>
  </si>
  <si>
    <t>3+5+5</t>
  </si>
  <si>
    <t>3+3+3+4+3+1+3+3+3+3+2+2+2+3+3+3+3+4+3+3+3+3+3+2+2+3+3+3+4+3+2+2+2+2+3+3+2</t>
  </si>
  <si>
    <t>3+3+4+3+3+4+3+4+2+2+5+4+4+2+2+2+3+2+4+3+3+2+4+2+2+3+3+2+2+2+3+1+2+2+2+3+3+3</t>
  </si>
  <si>
    <t>3+5+5+5+6+3+5+4+5+4+5+4+3+4+4+4+4+4+4+3+3+5+3+4+5</t>
  </si>
  <si>
    <t>2 or 1</t>
  </si>
  <si>
    <t>2+2+2+2+3+3+3+2+4+3+4+2+4+1+2+3+3+3+4+5+3+4+2+2+3+2+4+2+6+3+2+2+3+3+2+2+2+2</t>
  </si>
  <si>
    <t xml:space="preserve">CARA 2 </t>
  </si>
  <si>
    <t>3+3+5+5+3+3+2+3+4+5+4+3+4+4+3+3+4+3+4+5+6+3+3+2+3+4+4+3+4</t>
  </si>
  <si>
    <t>4+4+4+4+3+4+4+5+5+2+2+3+2+2+2+2+2+2+3+3+2+3+2+2+4+2+4+2+3+3+3+3+3+2+2</t>
  </si>
  <si>
    <t>25 seeds to ZJU and HZAU</t>
  </si>
  <si>
    <t>3+5+4+6+4+4+4+6+4+5+3+3+2+4+4+4+3+3+4+4+5+4+4+2+5+4</t>
  </si>
  <si>
    <t>8+6+5+5+5+3+5+4+2+4+5+3+4+5+3+3+3+7+4+3+3+3+6+6+3</t>
  </si>
  <si>
    <t>2 and 1</t>
  </si>
  <si>
    <t>2+3+3+2+3+4+4+3+3+3+3+3+3+4+3+3+4+2+2+2+2+3+3+3+3+3+3+3+2+3+3+3+3+3+2</t>
  </si>
  <si>
    <t>5+3+2+4+3+4+2+4+2+3+3+2+3+2+2+4+2+3+3+2+2+3+2+2+2+2+1+3+2+4+3+5+2+2+2+2+3+2</t>
  </si>
  <si>
    <t>5+7+4+4+5+4+5+4+2+4+2+3+3+4+3+4+2+3+2+3+3+2+2+2+2+3+2+2+2+3+2+3+2+3</t>
  </si>
  <si>
    <t>3+3+2+3+4+2+2+2+2+2+3+4+4+3+2+3+2+2+3+2+2+3+3+3+4+3+2+4+3+3+2+3+2+3+3+3+3+3+3</t>
  </si>
  <si>
    <t>3+6+8+7+4+5+6+4+6+2+6+4+6+3+6+3+5+5+5+3+3+3</t>
  </si>
  <si>
    <t>2+3+2+3+2+3+3+3+3+3+1+3+2+3+3+2+4+2+2+2+2+2+2+2+3+2+2+3+3+2+3+2+2+2+2+2+2+2+2+2+2+2+3+2</t>
  </si>
  <si>
    <t>NCJ1</t>
  </si>
  <si>
    <t>NCJ2</t>
  </si>
  <si>
    <t>5+3+4+6+4+6+6+5+5+2+5+3+5+2+4+1+2+2+2+2+3+3+2+2+3+3+2+2+2+2+2+2</t>
  </si>
  <si>
    <t>NCJ3</t>
  </si>
  <si>
    <t>5+4+3+4+6+3+3+4+3+2+3+6+4+4+4+1+2+2+2+3+3+3+3+3+2+3+2+3+2+1+2+4+3</t>
  </si>
  <si>
    <t>NCJ4</t>
  </si>
  <si>
    <t>6+6+6+3+4+4+6+4+4+5+6+5+3+5+5+4+5+4+4+5+3+3+4</t>
  </si>
  <si>
    <t>NCJ5</t>
  </si>
  <si>
    <t>3+5+3+3+2+2+4+4+4+4+3+3+2+3+2+5+4+3+3+3+4+2+3+2+2+3+3+2+2+3+3+4+2</t>
  </si>
  <si>
    <t>3+5+5+5+4+5+6+5+3+5+4+3+4+2+7+3+4+5+4+5+5+3+2+3</t>
  </si>
  <si>
    <t>2+2+2+3+2+2+2+2+2+3+2+3+2+2+2+4+4+3+3+4+2+3+2+3+3+3+3+3+3+2+3+3+3+4+3+3+3+3</t>
  </si>
  <si>
    <t>4+6+2+6+12+7+10+7+7+3+5+4+3+3+5+3+4+6+6</t>
  </si>
  <si>
    <t>16+8+14+9+10+3+3+3+4+3+2+3+3+3+2+1+2+2+3+3+4</t>
  </si>
  <si>
    <t>7+5+7+5+9+7+5+3+3+4+3+3+4+3+4+4+3+4+2+4+2+2+2+3+1</t>
  </si>
  <si>
    <t>11+7+10+11+5+5+3+5+4+5+4+3+4+5+7+4+5+4+5</t>
  </si>
  <si>
    <t>CARA1</t>
  </si>
  <si>
    <t>CARA2</t>
  </si>
  <si>
    <t>6+6+5+5+4+3+5+4+4+4+4+2+2+4+4+4+2+2+4+3+3+3+2+4+3+3+2+2+3</t>
  </si>
  <si>
    <t>CARA3</t>
  </si>
  <si>
    <t>2+2+3+2+4+2+3+4+2+4+2+2+2+2+2+2+2+3+2+2+2+3+3+2+2+3+3+5+3+2+2+3+3+3+2+3+2+3+3</t>
  </si>
  <si>
    <t>7+5+6+6+5+3+3+4+3+2+2+2+3+3+3+2+2+2+3+2+3+2+2+1+2+2+2+2+3+2+4+3+4</t>
  </si>
  <si>
    <t>S1_JO2</t>
  </si>
  <si>
    <t>5+5+4+3+4+4+5+4+4+3+3+4+5+4+2+3+4+3+5+4+4+3+3+4+5+3</t>
  </si>
  <si>
    <t>5+5+3+4+3+7+6+4+2+2+2+3+3+2+3+4+2+5+2+5+3+5+5+4+6+7</t>
  </si>
  <si>
    <t>2+4+4+2+3+3+3+2+2+3+2+2+2+2+1+2+2+1+1+1</t>
  </si>
  <si>
    <t>3+3+3+5+6+4+4+6+5+3+3+3+4+5+4+3+3+3+6+5+5+3+5+2+2+3+3</t>
  </si>
  <si>
    <t>3+3+3+3+3+3+3+2+4+3+2+3+4+3+3+4+4+2+3+3+3+3+3+3+3+3+3+2+2+2+2+3+2+3+2+2+2</t>
  </si>
  <si>
    <t>2+3+2+3+2+2+2+3+2+2+2+1+2+1+2+2+2+2+2+2+2+2+2+3+2+2+2+2+2+2+2+2+1+2+2+1+3+2+2+1+1+2+2+2+3+1+2+2+2+1+1+2</t>
  </si>
  <si>
    <t>2+3+2+2+4+2+2+3+3+3+2+2+2+2+2+2+2+2+2+2+2+2+3+2+2+2+2+2+3+2+2+2+2+3+2+2+3+2+2+2+2+2+3+1+2+2</t>
  </si>
  <si>
    <t>50 seeds to ZJU and HZAU</t>
  </si>
  <si>
    <t>3+3+3+3+3+2+3+4+3+6+6+5+2+4+3+3+4+4+3+2+2+3+2+2+3+3+2+2+3+3+2+3+3+3+2+2</t>
  </si>
  <si>
    <t xml:space="preserve">16 D 28 001 </t>
  </si>
  <si>
    <t>7+5+5+3+7+6+3+4+3+8+4+3+5+5+3+7+6+5+3+3+3+4+7</t>
  </si>
  <si>
    <t>2+3+3+3+4+4+4+3+3+3+4+3+3+2+4+3+3+4+4+3+3+3+3+7+6+2+4+2+3+4</t>
  </si>
  <si>
    <t>50 hybrids to HZAU</t>
  </si>
  <si>
    <t>16 F 8 001</t>
  </si>
  <si>
    <t xml:space="preserve">16 C 14 005 </t>
  </si>
  <si>
    <t>3+4+3+3+4+4+5+4+3+3+5+2+2+4+5+6+3+2+4+5+3+3+5+3+3+4+2+4</t>
  </si>
  <si>
    <t xml:space="preserve">16 G 1 </t>
  </si>
  <si>
    <t>1+2+2+2+2+1+2+2+3+2+1+2+2+3+1</t>
  </si>
  <si>
    <t>H2_091</t>
  </si>
  <si>
    <t>3+3+3+4+2+2+2+3+2+2+2+3+2+2+2+2+2+2+3+2+2+2+3+2+2+1+2+1+1+2+1+2+1+2+2+2+1+1+1+1+1+1</t>
  </si>
  <si>
    <t>H3_040</t>
  </si>
  <si>
    <t>1+2+3+1+1+2+2+3+2+1+2+2+2+3+3+2</t>
  </si>
  <si>
    <t>3+3+3+4+3+3+3+3+4+3+5+3+2+3+4+3+3+3+3+2+3+2+4+3+3+2+3+2+2+4+2+3+3+3</t>
  </si>
  <si>
    <t>2+2+3+2+2+4+2+3+3+3+3+5+2+2+2+2+3+2+2+2+3+2+3+4+3+2+3+2+2+2+2+2+2+2+2+2+2+3+2+4+2</t>
  </si>
  <si>
    <t>13+9+6+8+6+5+4+5+5+3+3+3+4+3+4+4+3+5+3+5+2</t>
  </si>
  <si>
    <t>4+8+4+4+3+3+3+3+2+3+3+3+3+4+4+4+3+2+2+3+3+3+2+2+3+3+2+2+3+2+2+2+2+2+2</t>
  </si>
  <si>
    <t>13+7+7+8+7+8+7+8+4+8+5+4+5+4+3+7+7</t>
  </si>
  <si>
    <t>5+2+3+2+4+4+2+2+3+2+3+3+3+1+3+3+2+2+2+3+3+2+2+3+2+3+2+3+2+2+2+2+2+2+3+2+3+2+2+3</t>
  </si>
  <si>
    <t>2+1+1+1+2+2+2+1+2+2+2+2</t>
  </si>
  <si>
    <t>11+8+7+5+7+5+9+4+5+4+5+3+3+2+4+4+3+3+2+2+3+3+3+3</t>
  </si>
  <si>
    <t>7+7+7+7+5+5+3+6+6+2+2+3+9+5+5+3+5+4+5+3+5+3+3</t>
  </si>
  <si>
    <t>7+6+7+8+6+4+6+2+4+3+4+3+5+6+4+4+2+3+3+3+2+2+2+3+3+4+2+2</t>
  </si>
  <si>
    <t>5+5+4+5+2+6+3+5+5+3+4+9+5+6+4+8+6+3+3+3+2+2+2</t>
  </si>
  <si>
    <t>2+2+2+2+2+3+4+3+2+2+4+4+2+2+3+2</t>
  </si>
  <si>
    <t>6+5+3+3+5+4+3+5+3+5+4+3+5+3+4+4+4+3+5+4+3+4+5+3+3+2</t>
  </si>
  <si>
    <t>1+3+1+3+5+5+3+6+3+5+5+12+8+4+4+4+4+4+3+4+3+5+3+4</t>
  </si>
  <si>
    <t>10+3+4+6+3+2+3+2+2+3+3+2+3+2+2+3+2+3+4+6+5+7+5+5+3+3+8+11+3+3+5</t>
  </si>
  <si>
    <t>3+4+5+3+6+3+4+4+4+4+5+3+7+4+3+3+2+3+3+2+3+4+3+3+1+3+2+2+2+3</t>
  </si>
  <si>
    <t>3+4+3+3+3+2+3+4+3+3+3+4+5+6+4+4+4+3+3+3+4+4+4+4+3+2+3+3+5</t>
  </si>
  <si>
    <t>11+7+4+6+2+3+3+4+3+5+7+4+3+3+2+2+3+3+2+2+2+3+4+2+3+2+1+4+3+3</t>
  </si>
  <si>
    <t>16+10+7+6+7+5+5+9+4+7+5+9+4+4+6</t>
  </si>
  <si>
    <t>8+6+7+6+6+6+5+8+5+7+6+9+8+4+5+6</t>
  </si>
  <si>
    <t>4+3+3+3+4+3+2+2+2+3+2+2+3+2+2+3+2+2+2+2+2+4+2+3+3+2+2+1+3+1+3+3</t>
  </si>
  <si>
    <t>4+4+4+6+4+2+3+3+2+2+3+2+3+2+3+2+2+3+7+2+2+2+3+3+2+2+3+2+2+3+3+3+2+1+3+2</t>
  </si>
  <si>
    <t>3+3+4+3+2+4+3+7+2+4+7+2+5+4+3+3+2+2+2+2+2+3+2+2+1+2+3+3+4+3+3+4+2+3+3+3</t>
  </si>
  <si>
    <t>8+9+6+5+8+6+7+5+9+6+5+4+5+6+4+6+5</t>
  </si>
  <si>
    <t>3+4+3+3+3+3+4+3+3+3+4+3+3+4+4+3+3+3+3+3+3+4+4+8+3+5+3+3+3+4</t>
  </si>
  <si>
    <t>3+2+2+3+2+2+2+2+2+2+2+2+2+2+2+4.+3+3+2+3</t>
  </si>
  <si>
    <t>2+2+2+4+3+3+2+3+1+2+2+3+1+2+3+3+2+3+3+2+3+2+2+2+1+2</t>
  </si>
  <si>
    <t>H3_087</t>
  </si>
  <si>
    <t>5+4+5+7+3+6+4+4+4+6+6+8+7+6+3+3+8+4+4+3</t>
  </si>
  <si>
    <t>3+3+5+3+3+3+3+3+2+2+2+2+2+2+1+3+2+2</t>
  </si>
  <si>
    <t>2+3+5+4+3+3+2+2+5+3+3+3</t>
  </si>
  <si>
    <t>4+3+3+3+4+5+4+4+4+3+4+4+4+4+4+3+3+4+3+5+5+3+3+3+3+3+4+2</t>
  </si>
  <si>
    <t>2+4+3+3+2+2+4+2+2+2+3+2+1+2+1</t>
  </si>
  <si>
    <t>3+2+3+4+3+2+4+4+3+4+2</t>
  </si>
  <si>
    <t>2+3+2+4+3+2+3+4+3+3+4+4+4+4+3+2+4+3+4+2+2+2+1+2+1+1+2+1+2+1+2+2+2+2+2+3+2+1+2+2+1+1</t>
  </si>
  <si>
    <t>4+3+4+3+3+3+3+4+3+4+4+4+3+3+2+2</t>
  </si>
  <si>
    <t>4+3+6+5+7+5</t>
  </si>
  <si>
    <t>6+5+5+6+4+4</t>
  </si>
  <si>
    <t>4+4+4+3+3+3+3+4+2+3+4+3+3+3+4+2+3+3+4+3+3+2+3+3+3+2+3+2+3+2+2+3+2+2+2</t>
  </si>
  <si>
    <t>1+1+2+2+2+2+3+2+3+3+3+2+3+3+2+3+2+3+4+2+4+3+1+2+3+3+1+3</t>
  </si>
  <si>
    <t>2+3+2+3+3+2+3+2+2+3+3+3+2+3+2+3+2+3+2+2+2+3+2+2+3+2+2+3+3+3+1+1+2+2+2+1+3+3+2+2+2+3+3</t>
  </si>
  <si>
    <t xml:space="preserve">maybe some left around </t>
  </si>
  <si>
    <t>2+2+2+3+2+3+2+2</t>
  </si>
  <si>
    <t>Total buds crossed</t>
  </si>
  <si>
    <t>5 Mehak</t>
  </si>
  <si>
    <t>Comments /Seeds to collabs</t>
  </si>
  <si>
    <t>Seeds bulking 2022</t>
  </si>
  <si>
    <t>Seeds for Charles</t>
  </si>
  <si>
    <t>Seeds Helen/ Theresa</t>
  </si>
  <si>
    <t xml:space="preserve">Code 2021 </t>
  </si>
  <si>
    <t>Definition</t>
  </si>
  <si>
    <t xml:space="preserve">Parent 4 species </t>
  </si>
  <si>
    <t xml:space="preserve">Parent 4 genotype  </t>
  </si>
  <si>
    <t xml:space="preserve">Parent 4 code </t>
  </si>
  <si>
    <t>Flowering</t>
  </si>
  <si>
    <t>Flowercolour</t>
  </si>
  <si>
    <t>Hight [cm]</t>
  </si>
  <si>
    <t>Seeds put to dry</t>
  </si>
  <si>
    <t>B758-1</t>
  </si>
  <si>
    <r>
      <rPr>
        <i/>
        <sz val="11"/>
        <color theme="1"/>
        <rFont val="Calibri"/>
        <family val="2"/>
        <scheme val="minor"/>
      </rPr>
      <t>Brassica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juncea</t>
    </r>
    <r>
      <rPr>
        <sz val="11"/>
        <color theme="1"/>
        <rFont val="Calibri"/>
        <family val="2"/>
        <scheme val="minor"/>
      </rPr>
      <t xml:space="preserve"> control </t>
    </r>
  </si>
  <si>
    <t>B758</t>
  </si>
  <si>
    <t>16-03-2021</t>
  </si>
  <si>
    <t>14-04-2021</t>
  </si>
  <si>
    <t xml:space="preserve">most of the photos stored in the server </t>
  </si>
  <si>
    <t>B758-2</t>
  </si>
  <si>
    <t>no</t>
  </si>
  <si>
    <t>B758-3</t>
  </si>
  <si>
    <t>13.07.2021</t>
  </si>
  <si>
    <t>B758-4</t>
  </si>
  <si>
    <t>B758-5</t>
  </si>
  <si>
    <t>PLM-1</t>
  </si>
  <si>
    <t>13.08.2021</t>
  </si>
  <si>
    <t>PLM-2</t>
  </si>
  <si>
    <t>29.07.2021</t>
  </si>
  <si>
    <t>PLM-3</t>
  </si>
  <si>
    <t>PLM-4</t>
  </si>
  <si>
    <t>PLM-5</t>
  </si>
  <si>
    <t>BM-1</t>
  </si>
  <si>
    <r>
      <rPr>
        <i/>
        <sz val="11"/>
        <color theme="1"/>
        <rFont val="Calibri"/>
        <family val="2"/>
        <scheme val="minor"/>
      </rPr>
      <t xml:space="preserve">Brassica napus </t>
    </r>
    <r>
      <rPr>
        <sz val="11"/>
        <color theme="1"/>
        <rFont val="Calibri"/>
        <family val="2"/>
        <scheme val="minor"/>
      </rPr>
      <t xml:space="preserve"> control </t>
    </r>
  </si>
  <si>
    <t xml:space="preserve">Boomer </t>
  </si>
  <si>
    <t>BM-2</t>
  </si>
  <si>
    <t>BM-3</t>
  </si>
  <si>
    <t>BM-4</t>
  </si>
  <si>
    <t>BM-5</t>
  </si>
  <si>
    <t>P1-1</t>
  </si>
  <si>
    <t>Parent 1 control</t>
  </si>
  <si>
    <t>01.09.2021</t>
  </si>
  <si>
    <t>P1-2</t>
  </si>
  <si>
    <t>P1-3</t>
  </si>
  <si>
    <t>KW24</t>
  </si>
  <si>
    <t>P1-4</t>
  </si>
  <si>
    <t>P1-5</t>
  </si>
  <si>
    <t>P1-6</t>
  </si>
  <si>
    <t>P1-7</t>
  </si>
  <si>
    <t>P1-8</t>
  </si>
  <si>
    <t>P1-9</t>
  </si>
  <si>
    <t>P1-10</t>
  </si>
  <si>
    <t>P2-1</t>
  </si>
  <si>
    <t>Parent 2 control</t>
  </si>
  <si>
    <t>P2-2</t>
  </si>
  <si>
    <t>P2-3</t>
  </si>
  <si>
    <t>P2-4</t>
  </si>
  <si>
    <t>P2-5</t>
  </si>
  <si>
    <t>P2-6</t>
  </si>
  <si>
    <t>P2-7</t>
  </si>
  <si>
    <t>P2-8</t>
  </si>
  <si>
    <t>P2-9</t>
  </si>
  <si>
    <t>P2-10</t>
  </si>
  <si>
    <t>C01-4</t>
  </si>
  <si>
    <t>C01-5</t>
  </si>
  <si>
    <t>C01-6</t>
  </si>
  <si>
    <t xml:space="preserve">sterile </t>
  </si>
  <si>
    <t>C01-7</t>
  </si>
  <si>
    <t>C01-8</t>
  </si>
  <si>
    <t>C01-9</t>
  </si>
  <si>
    <t xml:space="preserve">When I put it to dry it looks sterile but I saved it anyways </t>
  </si>
  <si>
    <t>C01-10</t>
  </si>
  <si>
    <t>S1-JO-2</t>
  </si>
  <si>
    <t>30-33</t>
  </si>
  <si>
    <t>E01-4</t>
  </si>
  <si>
    <t>E01-5</t>
  </si>
  <si>
    <t>E01-6</t>
  </si>
  <si>
    <t>E01-7</t>
  </si>
  <si>
    <t>E01-8</t>
  </si>
  <si>
    <t>E01-9</t>
  </si>
  <si>
    <t>E01-10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</si>
  <si>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segregant</t>
    </r>
  </si>
  <si>
    <t>C13JO2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</si>
  <si>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</si>
  <si>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t>40-50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</si>
  <si>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</si>
  <si>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C01E01-4</t>
  </si>
  <si>
    <t>C01E01-5</t>
  </si>
  <si>
    <t>35-45</t>
  </si>
  <si>
    <t>C01E01-6</t>
  </si>
  <si>
    <t xml:space="preserve">1 soft seed, not stored </t>
  </si>
  <si>
    <t>C01E01-7</t>
  </si>
  <si>
    <t>C01E01-8</t>
  </si>
  <si>
    <t>C01E01-9</t>
  </si>
  <si>
    <t>C01E01-10</t>
  </si>
  <si>
    <t>C01E01-11</t>
  </si>
  <si>
    <t>C01E01-12</t>
  </si>
  <si>
    <t>C01E01-13</t>
  </si>
  <si>
    <t>C01E01-14</t>
  </si>
  <si>
    <t>Plant that had the visual mitosis intability</t>
  </si>
  <si>
    <t>C01E01-15</t>
  </si>
  <si>
    <t>C01E01-16</t>
  </si>
  <si>
    <t>C01E01-17</t>
  </si>
  <si>
    <t>C01E01-18</t>
  </si>
  <si>
    <t>C01E01-19</t>
  </si>
  <si>
    <t>C01E01-20</t>
  </si>
  <si>
    <t>C01E01-21</t>
  </si>
  <si>
    <t>C01E01-22</t>
  </si>
  <si>
    <t>C01E01-23</t>
  </si>
  <si>
    <t>C01E01-24</t>
  </si>
  <si>
    <t>C01E01-25</t>
  </si>
  <si>
    <t>C01E01-26</t>
  </si>
  <si>
    <t>C01E01-27</t>
  </si>
  <si>
    <t>C01E01-28</t>
  </si>
  <si>
    <t>C01E01-29</t>
  </si>
  <si>
    <t>C01E01-30</t>
  </si>
  <si>
    <t>C01E01-31</t>
  </si>
  <si>
    <t>C01E01-32</t>
  </si>
  <si>
    <t>C01E01-33</t>
  </si>
  <si>
    <t>C01E01-34</t>
  </si>
  <si>
    <t>C01E01-35</t>
  </si>
  <si>
    <t>C01E01-36</t>
  </si>
  <si>
    <t>C01E01-37</t>
  </si>
  <si>
    <t>C01E01-38</t>
  </si>
  <si>
    <t>C01E01-39</t>
  </si>
  <si>
    <t>C01E01-40</t>
  </si>
  <si>
    <t>C01E01-41</t>
  </si>
  <si>
    <t>C01E01-42</t>
  </si>
  <si>
    <t>C01E01-43</t>
  </si>
  <si>
    <t>C01E01-44</t>
  </si>
  <si>
    <t>C01E01-45</t>
  </si>
  <si>
    <t>C01E01-46</t>
  </si>
  <si>
    <t>C01E01-47</t>
  </si>
  <si>
    <t>C01E01-48</t>
  </si>
  <si>
    <t>C01E01-49</t>
  </si>
  <si>
    <t>C01E01-50</t>
  </si>
  <si>
    <t>C01E01-51</t>
  </si>
  <si>
    <t>C01E01-52</t>
  </si>
  <si>
    <t>C01E01-53</t>
  </si>
  <si>
    <t>C01E01-54</t>
  </si>
  <si>
    <t>C01E01-55</t>
  </si>
  <si>
    <t>C01E01-56</t>
  </si>
  <si>
    <t>C01E01-57</t>
  </si>
  <si>
    <t>C01E01-58</t>
  </si>
  <si>
    <t>C01E01-59</t>
  </si>
  <si>
    <t>C01E01-60</t>
  </si>
  <si>
    <t>C01E01-61</t>
  </si>
  <si>
    <t>C01E01-62</t>
  </si>
  <si>
    <t>C01E01-63</t>
  </si>
  <si>
    <t>C01E01-64</t>
  </si>
  <si>
    <t>14.07.2021</t>
  </si>
  <si>
    <t>not good seeds, mostly flat-Plant died due to aphids attack</t>
  </si>
  <si>
    <t>hand harvest</t>
  </si>
  <si>
    <t>C01E01-65</t>
  </si>
  <si>
    <t xml:space="preserve">it lost the bag at some point </t>
  </si>
  <si>
    <t>C01E01-66</t>
  </si>
  <si>
    <t>C01E01-67</t>
  </si>
  <si>
    <t>C01E01-68</t>
  </si>
  <si>
    <t>C01E01-69</t>
  </si>
  <si>
    <t>C01E01-70</t>
  </si>
  <si>
    <t>C01E01-71</t>
  </si>
  <si>
    <t>18.08.2021</t>
  </si>
  <si>
    <t>Sterile</t>
  </si>
  <si>
    <t>C01E01-72</t>
  </si>
  <si>
    <t>C01E01-73</t>
  </si>
  <si>
    <t>C01E01-74</t>
  </si>
  <si>
    <t>C01E01-75</t>
  </si>
  <si>
    <t>C01E01-76</t>
  </si>
  <si>
    <t>C01E01-77</t>
  </si>
  <si>
    <t>C01E01-78</t>
  </si>
  <si>
    <t>C01E01-79</t>
  </si>
  <si>
    <t>C01E01-80</t>
  </si>
  <si>
    <t>C01E01-81</t>
  </si>
  <si>
    <t>C01E01-82</t>
  </si>
  <si>
    <t>C01E01-83</t>
  </si>
  <si>
    <t>C01E01-84</t>
  </si>
  <si>
    <t>C01E01-85</t>
  </si>
  <si>
    <t xml:space="preserve">sterile. With the flowers with more petals and no anthers </t>
  </si>
  <si>
    <t>C01E01-86</t>
  </si>
  <si>
    <t>C01E01-87</t>
  </si>
  <si>
    <t>C01E01-88</t>
  </si>
  <si>
    <t>C01E01-89</t>
  </si>
  <si>
    <t>C01E01-90</t>
  </si>
  <si>
    <t>C01E01-91</t>
  </si>
  <si>
    <t>C01E01-92</t>
  </si>
  <si>
    <t>C01E01-93</t>
  </si>
  <si>
    <t>C01E01-94</t>
  </si>
  <si>
    <t>C01E01-95</t>
  </si>
  <si>
    <t>C01E01-96</t>
  </si>
  <si>
    <t>C01E01-97</t>
  </si>
  <si>
    <t>C01E01-98</t>
  </si>
  <si>
    <t>C01E01-99</t>
  </si>
  <si>
    <t>C01E01-100</t>
  </si>
  <si>
    <t>C01E01-101</t>
  </si>
  <si>
    <t>C01E01-102</t>
  </si>
  <si>
    <t>C01E01-103</t>
  </si>
  <si>
    <t>C01E01-104</t>
  </si>
  <si>
    <t>C01E01-105</t>
  </si>
  <si>
    <t>C01E01-106</t>
  </si>
  <si>
    <t>C01E01-107</t>
  </si>
  <si>
    <t>C01E01-108</t>
  </si>
  <si>
    <t>C01E01-109</t>
  </si>
  <si>
    <t>C01E01-110</t>
  </si>
  <si>
    <t>C01E01-111</t>
  </si>
  <si>
    <t>C01E01-112</t>
  </si>
  <si>
    <t>C01E01-113</t>
  </si>
  <si>
    <t>C01E01-114</t>
  </si>
  <si>
    <t>C01E01-115</t>
  </si>
  <si>
    <t>C01E01-116</t>
  </si>
  <si>
    <t>C01E01-117</t>
  </si>
  <si>
    <t>C01E01-118</t>
  </si>
  <si>
    <t>C01E01-119</t>
  </si>
  <si>
    <t>C01E01-120</t>
  </si>
  <si>
    <t>C01E01-121</t>
  </si>
  <si>
    <t>C01E01-122</t>
  </si>
  <si>
    <t>C01E01-123</t>
  </si>
  <si>
    <t>C01E01-124</t>
  </si>
  <si>
    <t>C01E01-125</t>
  </si>
  <si>
    <t>C01E01-126</t>
  </si>
  <si>
    <t>C01E01-127</t>
  </si>
  <si>
    <t>C01E01-128</t>
  </si>
  <si>
    <t>C01E01-129</t>
  </si>
  <si>
    <t xml:space="preserve">no </t>
  </si>
  <si>
    <t>C01E01-130</t>
  </si>
  <si>
    <t>C01E01-131</t>
  </si>
  <si>
    <t>C01E01-132</t>
  </si>
  <si>
    <t>C01E01-133</t>
  </si>
  <si>
    <t>C01E01-134</t>
  </si>
  <si>
    <t>C01E01-135</t>
  </si>
  <si>
    <t>C01E01-136</t>
  </si>
  <si>
    <t>C01E01-137</t>
  </si>
  <si>
    <t>C01E01-138</t>
  </si>
  <si>
    <t>30-40</t>
  </si>
  <si>
    <t>C01E01-139</t>
  </si>
  <si>
    <t>C01E01-140</t>
  </si>
  <si>
    <t>C01E01-141</t>
  </si>
  <si>
    <t>C01E01-142</t>
  </si>
  <si>
    <t>C01E01-143</t>
  </si>
  <si>
    <t>C01E01-144</t>
  </si>
  <si>
    <t>C01E01-145</t>
  </si>
  <si>
    <t>C01E01-146</t>
  </si>
  <si>
    <t>C01E01-147</t>
  </si>
  <si>
    <t>C01E01-148</t>
  </si>
  <si>
    <t>C01E01-149</t>
  </si>
  <si>
    <t>C01E01-150</t>
  </si>
  <si>
    <t>C01E01-151</t>
  </si>
  <si>
    <t>C01E01-152</t>
  </si>
  <si>
    <t>C01E01-153</t>
  </si>
  <si>
    <t>C01E01-154</t>
  </si>
  <si>
    <t>C01E01-155</t>
  </si>
  <si>
    <t>C01E01-156</t>
  </si>
  <si>
    <t>C01E01-157</t>
  </si>
  <si>
    <t>C01E01-158</t>
  </si>
  <si>
    <t>C01E01-159</t>
  </si>
  <si>
    <t>C01E01-160</t>
  </si>
  <si>
    <t>C01E01-161</t>
  </si>
  <si>
    <t>C01E01-162</t>
  </si>
  <si>
    <t>29.07.2021(1branch)</t>
  </si>
  <si>
    <t>C01E01-163</t>
  </si>
  <si>
    <t>C01E01-164</t>
  </si>
  <si>
    <t>C01E01-165</t>
  </si>
  <si>
    <t>C01E01-166</t>
  </si>
  <si>
    <t>C01E01-167</t>
  </si>
  <si>
    <t>C01E01-168</t>
  </si>
  <si>
    <t>C01E01-169</t>
  </si>
  <si>
    <t>C01E01-170</t>
  </si>
  <si>
    <t>C01E01-171</t>
  </si>
  <si>
    <t>C01E01-172</t>
  </si>
  <si>
    <t>C01E01-173</t>
  </si>
  <si>
    <t>C01E01-174</t>
  </si>
  <si>
    <t>C01E01-175</t>
  </si>
  <si>
    <t>C01E01-176</t>
  </si>
  <si>
    <t>C01E01-177</t>
  </si>
  <si>
    <t>C01E01-178</t>
  </si>
  <si>
    <t>C01E01-179</t>
  </si>
  <si>
    <t>C01E01-180</t>
  </si>
  <si>
    <t>C01E01-181</t>
  </si>
  <si>
    <t>C01E01-182</t>
  </si>
  <si>
    <t>C01E01-183</t>
  </si>
  <si>
    <t>C01E01-184</t>
  </si>
  <si>
    <t>C01E01-185</t>
  </si>
  <si>
    <t>C01E01-186</t>
  </si>
  <si>
    <t>C01E01-187</t>
  </si>
  <si>
    <t>C01E01-188</t>
  </si>
  <si>
    <t>C01E01-189</t>
  </si>
  <si>
    <t>C01E01-190</t>
  </si>
  <si>
    <t>C01E01-191</t>
  </si>
  <si>
    <t>C01E01-192</t>
  </si>
  <si>
    <t>C01E01-193</t>
  </si>
  <si>
    <t>C01E01-194</t>
  </si>
  <si>
    <t>C01E01-195</t>
  </si>
  <si>
    <t>C01E01-196</t>
  </si>
  <si>
    <t>C01E01-197</t>
  </si>
  <si>
    <t>C01E01-198</t>
  </si>
  <si>
    <t>C01E01-199</t>
  </si>
  <si>
    <t>C01E01-200</t>
  </si>
  <si>
    <t>C01E01-201</t>
  </si>
  <si>
    <t>C01E01-202</t>
  </si>
  <si>
    <t>C01E01-203</t>
  </si>
  <si>
    <t>C01E01-204</t>
  </si>
  <si>
    <t>C01E01-205</t>
  </si>
  <si>
    <t>C01E01-206</t>
  </si>
  <si>
    <t>C01E01-207</t>
  </si>
  <si>
    <t>C01E01-208</t>
  </si>
  <si>
    <t>C01E01-209</t>
  </si>
  <si>
    <t>C01E01-210</t>
  </si>
  <si>
    <t>C01E01-211</t>
  </si>
  <si>
    <t>C01E01-212</t>
  </si>
  <si>
    <t>C01E01-213</t>
  </si>
  <si>
    <t>C01E01-214</t>
  </si>
  <si>
    <t>C01E01-215</t>
  </si>
  <si>
    <t>C01E01-216</t>
  </si>
  <si>
    <t>C01E01-217</t>
  </si>
  <si>
    <t>C01E01-218</t>
  </si>
  <si>
    <t>C01E01-219</t>
  </si>
  <si>
    <t>C01E01-220</t>
  </si>
  <si>
    <t>C01E01-221</t>
  </si>
  <si>
    <t>C01E01-222</t>
  </si>
  <si>
    <t>C01E01-223</t>
  </si>
  <si>
    <t>C01E01-224</t>
  </si>
  <si>
    <t>C01E01-225</t>
  </si>
  <si>
    <t>C01E01-226</t>
  </si>
  <si>
    <t>C01E01-227</t>
  </si>
  <si>
    <t>C01E01-228</t>
  </si>
  <si>
    <t>C01E01-229</t>
  </si>
  <si>
    <t>C01E01-230</t>
  </si>
  <si>
    <t>C01E01-231</t>
  </si>
  <si>
    <t>C01E01-232</t>
  </si>
  <si>
    <t>C01E01-233</t>
  </si>
  <si>
    <t>C01E01-234</t>
  </si>
  <si>
    <t>C01E01-235</t>
  </si>
  <si>
    <t>C01E01-236</t>
  </si>
  <si>
    <t>C01E01-237</t>
  </si>
  <si>
    <t>C01E01-238</t>
  </si>
  <si>
    <t>C01E01-239</t>
  </si>
  <si>
    <t>C01E01-240</t>
  </si>
  <si>
    <t>C01E01-241</t>
  </si>
  <si>
    <t>C01E01-242</t>
  </si>
  <si>
    <t>C01E01-243</t>
  </si>
  <si>
    <t>C01E01-244</t>
  </si>
  <si>
    <t>C01E01-245</t>
  </si>
  <si>
    <t>C01E01-246</t>
  </si>
  <si>
    <t>C01E01-247</t>
  </si>
  <si>
    <t>C01E01-248</t>
  </si>
  <si>
    <t>C01E01-249</t>
  </si>
  <si>
    <t>C01E01-250</t>
  </si>
  <si>
    <t>C01E01-251</t>
  </si>
  <si>
    <t>C01E01-252</t>
  </si>
  <si>
    <t>C01E01-253</t>
  </si>
  <si>
    <t>C01E01-254</t>
  </si>
  <si>
    <t xml:space="preserve">lost one seed, there is just one in the package </t>
  </si>
  <si>
    <t>C01E01-255</t>
  </si>
  <si>
    <t>C01E01-256</t>
  </si>
  <si>
    <t>C01E01-257</t>
  </si>
  <si>
    <t>C01E01-258</t>
  </si>
  <si>
    <t>C01E01-259</t>
  </si>
  <si>
    <t>C01E01-260</t>
  </si>
  <si>
    <t>C01E01-261</t>
  </si>
  <si>
    <t>C01E01-262</t>
  </si>
  <si>
    <t>C01E01-263</t>
  </si>
  <si>
    <t>C01E01-264</t>
  </si>
  <si>
    <t>C01E01-265</t>
  </si>
  <si>
    <t>C01E01-266</t>
  </si>
  <si>
    <t>C01E01-267</t>
  </si>
  <si>
    <t>C01E01-268</t>
  </si>
  <si>
    <t>C01E01-269</t>
  </si>
  <si>
    <t>C01E01-270</t>
  </si>
  <si>
    <t>C01E01-271</t>
  </si>
  <si>
    <t>C01E01-272</t>
  </si>
  <si>
    <t>C01E01-273</t>
  </si>
  <si>
    <t>30-50</t>
  </si>
  <si>
    <t>C01E01-274</t>
  </si>
  <si>
    <t>C01E01-275</t>
  </si>
  <si>
    <t>C01E01-276</t>
  </si>
  <si>
    <t>C01E01-277</t>
  </si>
  <si>
    <t>C01E01-278</t>
  </si>
  <si>
    <t>C01E01-279</t>
  </si>
  <si>
    <t>C01E01-280</t>
  </si>
  <si>
    <t>C01E01-281</t>
  </si>
  <si>
    <t>C01E01-282</t>
  </si>
  <si>
    <t>C01E01-283</t>
  </si>
  <si>
    <t>C01E01-284</t>
  </si>
  <si>
    <t>C01E01-285</t>
  </si>
  <si>
    <t>C01E01-286</t>
  </si>
  <si>
    <t>C01E01-287</t>
  </si>
  <si>
    <t>C01E01-288</t>
  </si>
  <si>
    <t>C01E01-289</t>
  </si>
  <si>
    <t>C01E01-290</t>
  </si>
  <si>
    <t>C01E01-291</t>
  </si>
  <si>
    <t>C01E01-292</t>
  </si>
  <si>
    <t>C01E01-293</t>
  </si>
  <si>
    <t>C01E01-294</t>
  </si>
  <si>
    <t>C01E01-295</t>
  </si>
  <si>
    <t>C01E01-296</t>
  </si>
  <si>
    <t>C01E01-297</t>
  </si>
  <si>
    <t>C01E01-298</t>
  </si>
  <si>
    <t>C01E01-299</t>
  </si>
  <si>
    <t>C01E01-300</t>
  </si>
  <si>
    <t xml:space="preserve">dwarf sterile plant </t>
  </si>
  <si>
    <t>C01E01-301</t>
  </si>
  <si>
    <t>C01E01-302</t>
  </si>
  <si>
    <t>C01E01-303</t>
  </si>
  <si>
    <t>C01E01-304</t>
  </si>
  <si>
    <t>C01E01-305</t>
  </si>
  <si>
    <t>C01E01-306</t>
  </si>
  <si>
    <t>C01E01-307</t>
  </si>
  <si>
    <t>C01E01-308</t>
  </si>
  <si>
    <t>40-45</t>
  </si>
  <si>
    <t>C01E01-309</t>
  </si>
  <si>
    <t>C01E01-310</t>
  </si>
  <si>
    <t>C01E01-311</t>
  </si>
  <si>
    <t>C01E01-312</t>
  </si>
  <si>
    <t>C01E01-313</t>
  </si>
  <si>
    <t>C01E01-314</t>
  </si>
  <si>
    <t>C01E01-315</t>
  </si>
  <si>
    <t>C01E01-316</t>
  </si>
  <si>
    <t>C01E01-317</t>
  </si>
  <si>
    <t>C01E01-318</t>
  </si>
  <si>
    <t>C01E01-319</t>
  </si>
  <si>
    <t>C01E01-320</t>
  </si>
  <si>
    <t>C01E01-321</t>
  </si>
  <si>
    <t>C01E01-322</t>
  </si>
  <si>
    <t>C01E01-323</t>
  </si>
  <si>
    <t>C01E01-324</t>
  </si>
  <si>
    <t>C01E01-325</t>
  </si>
  <si>
    <t>C01E01-326</t>
  </si>
  <si>
    <t>C01E01-327</t>
  </si>
  <si>
    <t>C01E01-328</t>
  </si>
  <si>
    <t>S4</t>
  </si>
  <si>
    <t xml:space="preserve">Contaminated based on genotype </t>
  </si>
  <si>
    <t xml:space="preserve">Contaminated based on genotype -Different size in pollen grains </t>
  </si>
  <si>
    <t xml:space="preserve">Contaminated based on genotype  -First flowers sterile. After a week or so the new flowers produced pollen </t>
  </si>
  <si>
    <t xml:space="preserve">Contaminated based on genotype  - Flowers with pollen since the beginning </t>
  </si>
  <si>
    <t>Code 2018</t>
  </si>
  <si>
    <t xml:space="preserve">Seeds info </t>
  </si>
  <si>
    <t>Growing location</t>
  </si>
  <si>
    <t>Greenhouse Giessen University</t>
  </si>
  <si>
    <t>Purpose</t>
  </si>
  <si>
    <t>Seeds obtained</t>
  </si>
  <si>
    <t>Crossing and harvesting 2018-19</t>
  </si>
  <si>
    <t xml:space="preserve">Material </t>
  </si>
  <si>
    <t xml:space="preserve">NCJ, junleracea, carirapa, naponigra genotypes. At least 5 plants per genotype grown </t>
  </si>
  <si>
    <t xml:space="preserve">Selfing seeds: we bagged 3-5 brunches per plant </t>
  </si>
  <si>
    <t>Material</t>
  </si>
  <si>
    <t xml:space="preserve">Seeds obtained </t>
  </si>
  <si>
    <t xml:space="preserve">Selfing parents </t>
  </si>
  <si>
    <t>Code 2021</t>
  </si>
  <si>
    <t>Selfing seeds</t>
  </si>
  <si>
    <r>
      <rPr>
        <i/>
        <sz val="12"/>
        <color theme="1"/>
        <rFont val="Calibri"/>
        <family val="2"/>
        <scheme val="minor"/>
      </rPr>
      <t xml:space="preserve">Brassica </t>
    </r>
    <r>
      <rPr>
        <sz val="12"/>
        <color theme="1"/>
        <rFont val="Calibri"/>
        <family val="2"/>
        <scheme val="minor"/>
      </rPr>
      <t>control genotypes, parents mapping population, and 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segregants</t>
    </r>
  </si>
  <si>
    <r>
      <t>Parents and 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hybrids, three plants per genotype</t>
    </r>
  </si>
  <si>
    <r>
      <t>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generation </t>
    </r>
  </si>
  <si>
    <t>Tunnels Katzenburgweg 11 Bonn University</t>
  </si>
  <si>
    <r>
      <t>QTL analysis F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mapping population </t>
    </r>
  </si>
  <si>
    <r>
      <t>Hybrid seeds (F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)between NCJ, junleracea, carirapa, naponigra </t>
    </r>
    <r>
      <rPr>
        <i/>
        <sz val="12"/>
        <color theme="1"/>
        <rFont val="Calibri"/>
        <family val="2"/>
        <scheme val="minor"/>
      </rPr>
      <t xml:space="preserve">Brassica </t>
    </r>
    <r>
      <rPr>
        <sz val="12"/>
        <color theme="1"/>
        <rFont val="Calibri"/>
        <family val="2"/>
        <scheme val="minor"/>
      </rPr>
      <t xml:space="preserve">hexaploids </t>
    </r>
  </si>
  <si>
    <t xml:space="preserve">To increase genetic diversity of our material by hand-crossing the different genotypes available </t>
  </si>
  <si>
    <t>Summary of the crosses done and the amount of seeds obtained from growing season 2018</t>
  </si>
  <si>
    <r>
      <t>To compare parents vs F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hybrid</t>
    </r>
  </si>
  <si>
    <t>Sown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</si>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</sst>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dd&quot;.&quot;mm&quot;.&quot;yy"/>
  </numFmts>
  <fonts count="2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Yu Gothic UI Semibold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Yu Gothic UI Semibold"/>
      <family val="2"/>
    </font>
    <font>
      <b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rgb="FFFF0000"/>
      <name val="Yu Gothic UI Semibold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FF603B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FF3333"/>
        <bgColor rgb="FFFF3333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Font="1" applyBorder="1"/>
    <xf numFmtId="49" fontId="0" fillId="0" borderId="0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4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49" fontId="0" fillId="13" borderId="0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49" fontId="0" fillId="1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14" borderId="0" xfId="0" applyNumberForma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0" fillId="13" borderId="0" xfId="0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11" fontId="0" fillId="13" borderId="0" xfId="0" applyNumberFormat="1" applyFill="1" applyAlignment="1">
      <alignment horizontal="center"/>
    </xf>
    <xf numFmtId="11" fontId="0" fillId="13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1" fontId="0" fillId="15" borderId="1" xfId="0" applyNumberForma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49" fontId="0" fillId="15" borderId="0" xfId="0" applyNumberFormat="1" applyFont="1" applyFill="1" applyBorder="1" applyAlignment="1">
      <alignment horizontal="center"/>
    </xf>
    <xf numFmtId="49" fontId="0" fillId="15" borderId="1" xfId="0" applyNumberFormat="1" applyFont="1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" fontId="0" fillId="13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/>
    <xf numFmtId="0" fontId="8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6" fontId="0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2" fillId="19" borderId="2" xfId="0" applyFont="1" applyFill="1" applyBorder="1" applyAlignment="1">
      <alignment horizontal="center" vertical="center"/>
    </xf>
    <xf numFmtId="0" fontId="4" fillId="0" borderId="0" xfId="0" applyFont="1"/>
    <xf numFmtId="166" fontId="0" fillId="0" borderId="0" xfId="0" applyNumberForma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0" xfId="0" applyFill="1" applyAlignment="1">
      <alignment horizontal="center"/>
    </xf>
    <xf numFmtId="0" fontId="0" fillId="21" borderId="0" xfId="0" applyFill="1"/>
    <xf numFmtId="0" fontId="0" fillId="22" borderId="0" xfId="0" applyFill="1" applyAlignment="1">
      <alignment horizontal="center" vertical="center"/>
    </xf>
    <xf numFmtId="0" fontId="0" fillId="0" borderId="1" xfId="0" applyBorder="1"/>
    <xf numFmtId="166" fontId="0" fillId="0" borderId="2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21" borderId="0" xfId="0" applyFont="1" applyFill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3" borderId="0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49" fontId="0" fillId="21" borderId="0" xfId="0" applyNumberFormat="1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0" xfId="0" applyFill="1" applyBorder="1"/>
    <xf numFmtId="0" fontId="0" fillId="23" borderId="0" xfId="0" applyFill="1" applyBorder="1" applyAlignment="1">
      <alignment horizontal="center"/>
    </xf>
    <xf numFmtId="166" fontId="0" fillId="23" borderId="0" xfId="0" applyNumberForma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1" xfId="0" applyFill="1" applyBorder="1"/>
    <xf numFmtId="0" fontId="16" fillId="0" borderId="0" xfId="0" applyFont="1"/>
    <xf numFmtId="0" fontId="16" fillId="27" borderId="0" xfId="0" applyFont="1" applyFill="1"/>
    <xf numFmtId="0" fontId="0" fillId="27" borderId="0" xfId="0" applyFill="1"/>
    <xf numFmtId="0" fontId="15" fillId="12" borderId="0" xfId="0" applyFont="1" applyFill="1"/>
    <xf numFmtId="0" fontId="4" fillId="12" borderId="0" xfId="0" applyFont="1" applyFill="1"/>
    <xf numFmtId="0" fontId="14" fillId="28" borderId="0" xfId="0" applyFont="1" applyFill="1"/>
    <xf numFmtId="0" fontId="17" fillId="28" borderId="0" xfId="0" applyFont="1" applyFill="1"/>
    <xf numFmtId="0" fontId="0" fillId="28" borderId="0" xfId="0" applyFill="1"/>
    <xf numFmtId="0" fontId="4" fillId="28" borderId="0" xfId="0" applyFont="1" applyFill="1"/>
    <xf numFmtId="0" fontId="15" fillId="2" borderId="0" xfId="0" applyFont="1" applyFill="1"/>
    <xf numFmtId="0" fontId="4" fillId="2" borderId="0" xfId="0" applyFont="1" applyFill="1"/>
    <xf numFmtId="0" fontId="15" fillId="18" borderId="0" xfId="0" applyFont="1" applyFill="1"/>
    <xf numFmtId="0" fontId="4" fillId="18" borderId="0" xfId="0" applyFont="1" applyFill="1"/>
    <xf numFmtId="0" fontId="15" fillId="29" borderId="0" xfId="0" applyFont="1" applyFill="1"/>
    <xf numFmtId="0" fontId="4" fillId="29" borderId="0" xfId="0" applyFont="1" applyFill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</cellXfs>
  <cellStyles count="1">
    <cellStyle name="Standard" xfId="0" builtinId="0"/>
  </cellStyles>
  <dxfs count="20">
    <dxf>
      <font>
        <color rgb="FF000000"/>
        <family val="2"/>
      </font>
      <fill>
        <patternFill patternType="solid">
          <fgColor rgb="FFFFFFFF"/>
          <bgColor rgb="FFFFFFFF"/>
        </patternFill>
      </fill>
    </dxf>
    <dxf>
      <font>
        <color rgb="FF000000"/>
        <family val="2"/>
      </font>
      <fill>
        <patternFill patternType="solid">
          <fgColor rgb="FFFFFF99"/>
          <bgColor rgb="FFFFFF99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CCFF"/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42C6-C5AA-4C06-8E4F-761CACC8C29E}">
  <dimension ref="A1:B26"/>
  <sheetViews>
    <sheetView topLeftCell="A7" workbookViewId="0">
      <selection activeCell="B22" sqref="B22"/>
    </sheetView>
  </sheetViews>
  <sheetFormatPr baseColWidth="10" defaultColWidth="8.88671875" defaultRowHeight="14.4" x14ac:dyDescent="0.3"/>
  <cols>
    <col min="1" max="1" width="24.109375" style="126" customWidth="1"/>
    <col min="2" max="2" width="82.88671875" bestFit="1" customWidth="1"/>
  </cols>
  <sheetData>
    <row r="1" spans="1:2" s="178" customFormat="1" ht="36.6" x14ac:dyDescent="0.7">
      <c r="A1" s="177" t="s">
        <v>1200</v>
      </c>
    </row>
    <row r="2" spans="1:2" ht="36.6" x14ac:dyDescent="0.7">
      <c r="A2" s="176"/>
    </row>
    <row r="3" spans="1:2" s="180" customFormat="1" ht="28.8" x14ac:dyDescent="0.55000000000000004">
      <c r="A3" s="179" t="s">
        <v>1199</v>
      </c>
    </row>
    <row r="4" spans="1:2" s="183" customFormat="1" ht="15.6" x14ac:dyDescent="0.3">
      <c r="A4" s="181" t="s">
        <v>1201</v>
      </c>
      <c r="B4" s="182" t="s">
        <v>1202</v>
      </c>
    </row>
    <row r="5" spans="1:2" s="183" customFormat="1" ht="15.6" x14ac:dyDescent="0.3">
      <c r="A5" s="181" t="s">
        <v>1203</v>
      </c>
      <c r="B5" s="182" t="s">
        <v>1220</v>
      </c>
    </row>
    <row r="6" spans="1:2" s="183" customFormat="1" ht="15.6" x14ac:dyDescent="0.3">
      <c r="A6" s="181" t="s">
        <v>1206</v>
      </c>
      <c r="B6" s="182" t="s">
        <v>1207</v>
      </c>
    </row>
    <row r="7" spans="1:2" s="183" customFormat="1" ht="15.6" x14ac:dyDescent="0.3">
      <c r="A7" s="181" t="s">
        <v>1204</v>
      </c>
      <c r="B7" s="182" t="s">
        <v>1208</v>
      </c>
    </row>
    <row r="8" spans="1:2" s="183" customFormat="1" ht="18" x14ac:dyDescent="0.4">
      <c r="A8" s="181"/>
      <c r="B8" s="182" t="s">
        <v>1219</v>
      </c>
    </row>
    <row r="9" spans="1:2" s="183" customFormat="1" x14ac:dyDescent="0.3">
      <c r="A9" s="184"/>
    </row>
    <row r="10" spans="1:2" s="186" customFormat="1" ht="28.8" x14ac:dyDescent="0.55000000000000004">
      <c r="A10" s="185" t="s">
        <v>1205</v>
      </c>
    </row>
    <row r="11" spans="1:2" s="183" customFormat="1" x14ac:dyDescent="0.3">
      <c r="A11" s="184" t="s">
        <v>1221</v>
      </c>
    </row>
    <row r="12" spans="1:2" s="183" customFormat="1" x14ac:dyDescent="0.3">
      <c r="A12" s="184"/>
    </row>
    <row r="13" spans="1:2" s="183" customFormat="1" x14ac:dyDescent="0.3">
      <c r="A13" s="184"/>
    </row>
    <row r="14" spans="1:2" s="188" customFormat="1" ht="28.8" x14ac:dyDescent="0.55000000000000004">
      <c r="A14" s="187" t="s">
        <v>308</v>
      </c>
    </row>
    <row r="15" spans="1:2" s="183" customFormat="1" ht="15.6" x14ac:dyDescent="0.3">
      <c r="A15" s="181" t="s">
        <v>1201</v>
      </c>
      <c r="B15" s="182" t="s">
        <v>1202</v>
      </c>
    </row>
    <row r="16" spans="1:2" s="183" customFormat="1" ht="18" x14ac:dyDescent="0.4">
      <c r="A16" s="181" t="s">
        <v>1203</v>
      </c>
      <c r="B16" s="182" t="s">
        <v>1222</v>
      </c>
    </row>
    <row r="17" spans="1:2" s="183" customFormat="1" ht="18" x14ac:dyDescent="0.4">
      <c r="A17" s="181" t="s">
        <v>1209</v>
      </c>
      <c r="B17" s="182" t="s">
        <v>1215</v>
      </c>
    </row>
    <row r="18" spans="1:2" s="183" customFormat="1" ht="15.6" x14ac:dyDescent="0.3">
      <c r="A18" s="181" t="s">
        <v>1210</v>
      </c>
      <c r="B18" s="182" t="s">
        <v>1211</v>
      </c>
    </row>
    <row r="19" spans="1:2" s="183" customFormat="1" ht="18" x14ac:dyDescent="0.4">
      <c r="A19" s="181"/>
      <c r="B19" s="182" t="s">
        <v>1216</v>
      </c>
    </row>
    <row r="20" spans="1:2" s="183" customFormat="1" x14ac:dyDescent="0.3">
      <c r="A20" s="184"/>
    </row>
    <row r="21" spans="1:2" s="190" customFormat="1" ht="28.8" x14ac:dyDescent="0.55000000000000004">
      <c r="A21" s="189" t="s">
        <v>1212</v>
      </c>
    </row>
    <row r="22" spans="1:2" s="183" customFormat="1" ht="15.6" x14ac:dyDescent="0.3">
      <c r="A22" s="181" t="s">
        <v>1201</v>
      </c>
      <c r="B22" s="182" t="s">
        <v>1217</v>
      </c>
    </row>
    <row r="23" spans="1:2" s="183" customFormat="1" ht="18" x14ac:dyDescent="0.4">
      <c r="A23" s="181" t="s">
        <v>1203</v>
      </c>
      <c r="B23" s="182" t="s">
        <v>1218</v>
      </c>
    </row>
    <row r="24" spans="1:2" s="183" customFormat="1" ht="18" x14ac:dyDescent="0.4">
      <c r="A24" s="181" t="s">
        <v>1209</v>
      </c>
      <c r="B24" s="182" t="s">
        <v>1214</v>
      </c>
    </row>
    <row r="25" spans="1:2" s="183" customFormat="1" ht="15.6" x14ac:dyDescent="0.3">
      <c r="A25" s="181" t="s">
        <v>1204</v>
      </c>
      <c r="B25" s="182" t="s">
        <v>1213</v>
      </c>
    </row>
    <row r="26" spans="1:2" s="183" customFormat="1" ht="15.6" x14ac:dyDescent="0.3">
      <c r="A26" s="181"/>
      <c r="B26" s="18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B8AB-9767-4ED3-B0A1-6CC02662A02B}">
  <dimension ref="A1:AB99"/>
  <sheetViews>
    <sheetView zoomScale="85" zoomScaleNormal="85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C15" sqref="C2:C15"/>
    </sheetView>
  </sheetViews>
  <sheetFormatPr baseColWidth="10" defaultColWidth="9.109375" defaultRowHeight="14.4" x14ac:dyDescent="0.3"/>
  <cols>
    <col min="1" max="1" width="13.109375" style="42" bestFit="1" customWidth="1"/>
    <col min="2" max="2" width="11.33203125" style="43" bestFit="1" customWidth="1"/>
    <col min="3" max="3" width="15.44140625" style="43" bestFit="1" customWidth="1"/>
    <col min="4" max="4" width="16.44140625" style="43" bestFit="1" customWidth="1"/>
    <col min="5" max="5" width="16.5546875" style="43" bestFit="1" customWidth="1"/>
    <col min="6" max="6" width="23.5546875" style="43" bestFit="1" customWidth="1"/>
    <col min="7" max="7" width="13.5546875" style="43" bestFit="1" customWidth="1"/>
    <col min="8" max="8" width="16.5546875" style="43" customWidth="1"/>
    <col min="9" max="9" width="26" style="43" bestFit="1" customWidth="1"/>
    <col min="10" max="10" width="13.5546875" style="43" bestFit="1" customWidth="1"/>
    <col min="11" max="11" width="15.88671875" style="43" bestFit="1" customWidth="1"/>
    <col min="12" max="12" width="20.88671875" style="43" bestFit="1" customWidth="1"/>
    <col min="13" max="13" width="13.5546875" style="43" bestFit="1" customWidth="1"/>
    <col min="14" max="14" width="18.109375" style="43" bestFit="1" customWidth="1"/>
    <col min="15" max="15" width="15.44140625" style="43" customWidth="1"/>
    <col min="16" max="16" width="10.88671875" style="43" bestFit="1" customWidth="1"/>
    <col min="17" max="17" width="11.33203125" style="43" bestFit="1" customWidth="1"/>
    <col min="18" max="18" width="14" style="43" bestFit="1" customWidth="1"/>
    <col min="19" max="19" width="11.5546875" style="43" bestFit="1" customWidth="1"/>
    <col min="20" max="20" width="12.88671875" style="43" bestFit="1" customWidth="1"/>
    <col min="21" max="22" width="15.109375" style="43" customWidth="1"/>
    <col min="23" max="23" width="18.109375" style="43" bestFit="1" customWidth="1"/>
    <col min="24" max="24" width="24.109375" style="45" bestFit="1" customWidth="1"/>
    <col min="25" max="25" width="15.44140625" style="43" customWidth="1"/>
    <col min="26" max="26" width="18" style="15" customWidth="1"/>
    <col min="27" max="27" width="26.5546875" style="43" bestFit="1" customWidth="1"/>
    <col min="28" max="28" width="142" style="46" bestFit="1" customWidth="1"/>
    <col min="29" max="16384" width="9.109375" style="46"/>
  </cols>
  <sheetData>
    <row r="1" spans="1:28" s="9" customForma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2" t="s">
        <v>24</v>
      </c>
      <c r="Z1" s="8" t="s">
        <v>25</v>
      </c>
      <c r="AA1" s="2" t="s">
        <v>766</v>
      </c>
      <c r="AB1" s="2" t="s">
        <v>27</v>
      </c>
    </row>
    <row r="2" spans="1:28" s="16" customFormat="1" x14ac:dyDescent="0.3">
      <c r="A2" s="10" t="s">
        <v>28</v>
      </c>
      <c r="B2" s="11" t="s">
        <v>29</v>
      </c>
      <c r="C2" s="11" t="s">
        <v>30</v>
      </c>
      <c r="D2" s="11" t="s">
        <v>31</v>
      </c>
      <c r="E2" s="12" t="s">
        <v>32</v>
      </c>
      <c r="F2" s="11" t="s">
        <v>33</v>
      </c>
      <c r="G2" s="11" t="s">
        <v>34</v>
      </c>
      <c r="H2" s="12" t="s">
        <v>35</v>
      </c>
      <c r="I2" s="11" t="s">
        <v>36</v>
      </c>
      <c r="J2" s="11" t="s">
        <v>37</v>
      </c>
      <c r="K2" s="12" t="s">
        <v>38</v>
      </c>
      <c r="L2" s="11" t="s">
        <v>39</v>
      </c>
      <c r="M2" s="11" t="s">
        <v>40</v>
      </c>
      <c r="N2" s="11" t="s">
        <v>41</v>
      </c>
      <c r="O2" s="11"/>
      <c r="P2" s="11" t="s">
        <v>29</v>
      </c>
      <c r="Q2" s="11" t="s">
        <v>42</v>
      </c>
      <c r="R2" s="11" t="s">
        <v>43</v>
      </c>
      <c r="S2" s="11" t="s">
        <v>44</v>
      </c>
      <c r="T2" s="11" t="s">
        <v>45</v>
      </c>
      <c r="U2" s="13">
        <v>43410</v>
      </c>
      <c r="V2" s="11" t="s">
        <v>46</v>
      </c>
      <c r="W2" s="11"/>
      <c r="X2" s="14">
        <v>46.615000000000002</v>
      </c>
      <c r="Y2" s="11">
        <v>122</v>
      </c>
      <c r="Z2" s="15">
        <v>2.975609756097561</v>
      </c>
      <c r="AA2" s="11"/>
    </row>
    <row r="3" spans="1:28" s="16" customFormat="1" x14ac:dyDescent="0.3">
      <c r="A3" s="10" t="s">
        <v>47</v>
      </c>
      <c r="B3" s="11" t="s">
        <v>29</v>
      </c>
      <c r="C3" s="11" t="s">
        <v>30</v>
      </c>
      <c r="D3" s="11" t="s">
        <v>31</v>
      </c>
      <c r="E3" s="12" t="s">
        <v>32</v>
      </c>
      <c r="F3" s="11" t="s">
        <v>33</v>
      </c>
      <c r="G3" s="11" t="s">
        <v>34</v>
      </c>
      <c r="H3" s="12" t="s">
        <v>35</v>
      </c>
      <c r="I3" s="11" t="s">
        <v>36</v>
      </c>
      <c r="J3" s="11" t="s">
        <v>37</v>
      </c>
      <c r="K3" s="12" t="s">
        <v>38</v>
      </c>
      <c r="L3" s="11" t="s">
        <v>39</v>
      </c>
      <c r="M3" s="11" t="s">
        <v>40</v>
      </c>
      <c r="N3" s="11" t="s">
        <v>41</v>
      </c>
      <c r="O3" s="11"/>
      <c r="P3" s="11" t="s">
        <v>29</v>
      </c>
      <c r="Q3" s="11" t="s">
        <v>42</v>
      </c>
      <c r="R3" s="11" t="s">
        <v>43</v>
      </c>
      <c r="S3" s="11" t="s">
        <v>44</v>
      </c>
      <c r="T3" s="11" t="s">
        <v>48</v>
      </c>
      <c r="U3" s="13">
        <v>43410</v>
      </c>
      <c r="V3" s="11" t="s">
        <v>49</v>
      </c>
      <c r="W3" s="11"/>
      <c r="X3" s="14">
        <v>10.4</v>
      </c>
      <c r="Y3" s="11">
        <v>66</v>
      </c>
      <c r="Z3" s="15">
        <v>1.2452830188679245</v>
      </c>
      <c r="AA3" s="11"/>
    </row>
    <row r="4" spans="1:28" s="16" customFormat="1" x14ac:dyDescent="0.3">
      <c r="A4" s="10" t="s">
        <v>50</v>
      </c>
      <c r="B4" s="11" t="s">
        <v>29</v>
      </c>
      <c r="C4" s="11" t="s">
        <v>30</v>
      </c>
      <c r="D4" s="11" t="s">
        <v>31</v>
      </c>
      <c r="E4" s="12" t="s">
        <v>32</v>
      </c>
      <c r="F4" s="11" t="s">
        <v>33</v>
      </c>
      <c r="G4" s="11" t="s">
        <v>34</v>
      </c>
      <c r="H4" s="12" t="s">
        <v>35</v>
      </c>
      <c r="I4" s="11" t="s">
        <v>36</v>
      </c>
      <c r="J4" s="11" t="s">
        <v>37</v>
      </c>
      <c r="K4" s="12" t="s">
        <v>38</v>
      </c>
      <c r="L4" s="11" t="s">
        <v>39</v>
      </c>
      <c r="M4" s="11" t="s">
        <v>40</v>
      </c>
      <c r="N4" s="11" t="s">
        <v>41</v>
      </c>
      <c r="O4" s="11"/>
      <c r="P4" s="11" t="s">
        <v>29</v>
      </c>
      <c r="Q4" s="11" t="s">
        <v>42</v>
      </c>
      <c r="R4" s="11" t="s">
        <v>43</v>
      </c>
      <c r="S4" s="11" t="s">
        <v>44</v>
      </c>
      <c r="T4" s="11" t="s">
        <v>48</v>
      </c>
      <c r="U4" s="13">
        <v>43410</v>
      </c>
      <c r="V4" s="11" t="s">
        <v>51</v>
      </c>
      <c r="W4" s="11"/>
      <c r="X4" s="14">
        <v>34</v>
      </c>
      <c r="Y4" s="11">
        <v>88</v>
      </c>
      <c r="Z4" s="15">
        <v>1.2054794520547945</v>
      </c>
      <c r="AA4" s="11"/>
    </row>
    <row r="5" spans="1:28" s="16" customFormat="1" x14ac:dyDescent="0.3">
      <c r="A5" s="10" t="s">
        <v>52</v>
      </c>
      <c r="B5" s="11" t="s">
        <v>29</v>
      </c>
      <c r="C5" s="11" t="s">
        <v>30</v>
      </c>
      <c r="D5" s="11" t="s">
        <v>31</v>
      </c>
      <c r="E5" s="12" t="s">
        <v>32</v>
      </c>
      <c r="F5" s="11" t="s">
        <v>33</v>
      </c>
      <c r="G5" s="11" t="s">
        <v>34</v>
      </c>
      <c r="H5" s="12" t="s">
        <v>35</v>
      </c>
      <c r="I5" s="11" t="s">
        <v>36</v>
      </c>
      <c r="J5" s="11" t="s">
        <v>37</v>
      </c>
      <c r="K5" s="12" t="s">
        <v>38</v>
      </c>
      <c r="L5" s="11" t="s">
        <v>39</v>
      </c>
      <c r="M5" s="11" t="s">
        <v>40</v>
      </c>
      <c r="N5" s="11" t="s">
        <v>41</v>
      </c>
      <c r="O5" s="11"/>
      <c r="P5" s="11" t="s">
        <v>29</v>
      </c>
      <c r="Q5" s="11" t="s">
        <v>42</v>
      </c>
      <c r="R5" s="11" t="s">
        <v>43</v>
      </c>
      <c r="S5" s="11" t="s">
        <v>44</v>
      </c>
      <c r="T5" s="11" t="s">
        <v>48</v>
      </c>
      <c r="U5" s="13">
        <v>43410</v>
      </c>
      <c r="V5" s="11" t="s">
        <v>53</v>
      </c>
      <c r="W5" s="11"/>
      <c r="X5" s="14">
        <v>19.299999999999997</v>
      </c>
      <c r="Y5" s="11">
        <v>291</v>
      </c>
      <c r="Z5" s="15">
        <v>4.9322033898305087</v>
      </c>
      <c r="AA5" s="11"/>
    </row>
    <row r="6" spans="1:28" s="16" customFormat="1" x14ac:dyDescent="0.3">
      <c r="A6" s="10" t="s">
        <v>54</v>
      </c>
      <c r="B6" s="11" t="s">
        <v>29</v>
      </c>
      <c r="C6" s="11" t="s">
        <v>30</v>
      </c>
      <c r="D6" s="11" t="s">
        <v>31</v>
      </c>
      <c r="E6" s="12" t="s">
        <v>32</v>
      </c>
      <c r="F6" s="11" t="s">
        <v>33</v>
      </c>
      <c r="G6" s="11" t="s">
        <v>34</v>
      </c>
      <c r="H6" s="12" t="s">
        <v>35</v>
      </c>
      <c r="I6" s="11" t="s">
        <v>36</v>
      </c>
      <c r="J6" s="11" t="s">
        <v>37</v>
      </c>
      <c r="K6" s="12" t="s">
        <v>38</v>
      </c>
      <c r="L6" s="11" t="s">
        <v>39</v>
      </c>
      <c r="M6" s="11" t="s">
        <v>40</v>
      </c>
      <c r="N6" s="11" t="s">
        <v>41</v>
      </c>
      <c r="O6" s="11"/>
      <c r="P6" s="11" t="s">
        <v>29</v>
      </c>
      <c r="Q6" s="11" t="s">
        <v>42</v>
      </c>
      <c r="R6" s="11" t="s">
        <v>43</v>
      </c>
      <c r="S6" s="11" t="s">
        <v>44</v>
      </c>
      <c r="T6" s="11" t="s">
        <v>45</v>
      </c>
      <c r="U6" s="13">
        <v>43410</v>
      </c>
      <c r="V6" s="11" t="s">
        <v>55</v>
      </c>
      <c r="W6" s="11"/>
      <c r="X6" s="14">
        <v>48.333333333333336</v>
      </c>
      <c r="Y6" s="11">
        <v>77</v>
      </c>
      <c r="Z6" s="15">
        <v>8.5555555555555554</v>
      </c>
      <c r="AA6" s="11"/>
    </row>
    <row r="7" spans="1:28" s="16" customFormat="1" x14ac:dyDescent="0.3">
      <c r="A7" s="10" t="s">
        <v>56</v>
      </c>
      <c r="B7" s="11" t="s">
        <v>29</v>
      </c>
      <c r="C7" s="11" t="s">
        <v>30</v>
      </c>
      <c r="D7" s="11" t="s">
        <v>31</v>
      </c>
      <c r="E7" s="12" t="s">
        <v>32</v>
      </c>
      <c r="F7" s="11" t="s">
        <v>33</v>
      </c>
      <c r="G7" s="11" t="s">
        <v>34</v>
      </c>
      <c r="H7" s="12" t="s">
        <v>35</v>
      </c>
      <c r="I7" s="11" t="s">
        <v>36</v>
      </c>
      <c r="J7" s="11" t="s">
        <v>37</v>
      </c>
      <c r="K7" s="12" t="s">
        <v>38</v>
      </c>
      <c r="L7" s="11" t="s">
        <v>39</v>
      </c>
      <c r="M7" s="11" t="s">
        <v>40</v>
      </c>
      <c r="N7" s="11" t="s">
        <v>41</v>
      </c>
      <c r="O7" s="11"/>
      <c r="P7" s="11" t="s">
        <v>29</v>
      </c>
      <c r="Q7" s="11" t="s">
        <v>42</v>
      </c>
      <c r="R7" s="11" t="s">
        <v>43</v>
      </c>
      <c r="S7" s="11" t="s">
        <v>44</v>
      </c>
      <c r="T7" s="11" t="s">
        <v>45</v>
      </c>
      <c r="U7" s="13">
        <v>43410</v>
      </c>
      <c r="V7" s="11" t="s">
        <v>53</v>
      </c>
      <c r="W7" s="11"/>
      <c r="X7" s="14">
        <v>16.8</v>
      </c>
      <c r="Y7" s="11">
        <v>84</v>
      </c>
      <c r="Z7" s="15">
        <v>1.68</v>
      </c>
      <c r="AA7" s="11"/>
    </row>
    <row r="8" spans="1:28" s="16" customFormat="1" x14ac:dyDescent="0.3">
      <c r="A8" s="10" t="s">
        <v>57</v>
      </c>
      <c r="B8" s="11" t="s">
        <v>29</v>
      </c>
      <c r="C8" s="11" t="s">
        <v>30</v>
      </c>
      <c r="D8" s="11" t="s">
        <v>31</v>
      </c>
      <c r="E8" s="12" t="s">
        <v>32</v>
      </c>
      <c r="F8" s="11" t="s">
        <v>33</v>
      </c>
      <c r="G8" s="11" t="s">
        <v>34</v>
      </c>
      <c r="H8" s="12" t="s">
        <v>35</v>
      </c>
      <c r="I8" s="11" t="s">
        <v>36</v>
      </c>
      <c r="J8" s="11" t="s">
        <v>37</v>
      </c>
      <c r="K8" s="12" t="s">
        <v>38</v>
      </c>
      <c r="L8" s="11" t="s">
        <v>39</v>
      </c>
      <c r="M8" s="11" t="s">
        <v>40</v>
      </c>
      <c r="N8" s="11" t="s">
        <v>41</v>
      </c>
      <c r="O8" s="11"/>
      <c r="P8" s="11" t="s">
        <v>29</v>
      </c>
      <c r="Q8" s="11" t="s">
        <v>42</v>
      </c>
      <c r="R8" s="11" t="s">
        <v>43</v>
      </c>
      <c r="S8" s="11" t="s">
        <v>44</v>
      </c>
      <c r="T8" s="11" t="s">
        <v>58</v>
      </c>
      <c r="U8" s="13">
        <v>43410</v>
      </c>
      <c r="V8" s="11" t="s">
        <v>59</v>
      </c>
      <c r="W8" s="11"/>
      <c r="X8" s="14">
        <v>42.349999999999994</v>
      </c>
      <c r="Y8" s="11">
        <v>280</v>
      </c>
      <c r="Z8" s="15">
        <v>6.0869565217391308</v>
      </c>
      <c r="AA8" s="11"/>
    </row>
    <row r="9" spans="1:28" s="16" customFormat="1" x14ac:dyDescent="0.3">
      <c r="A9" s="10" t="s">
        <v>60</v>
      </c>
      <c r="B9" s="11" t="s">
        <v>29</v>
      </c>
      <c r="C9" s="11" t="s">
        <v>30</v>
      </c>
      <c r="D9" s="11" t="s">
        <v>31</v>
      </c>
      <c r="E9" s="12" t="s">
        <v>32</v>
      </c>
      <c r="F9" s="11" t="s">
        <v>33</v>
      </c>
      <c r="G9" s="11" t="s">
        <v>34</v>
      </c>
      <c r="H9" s="12" t="s">
        <v>35</v>
      </c>
      <c r="I9" s="11" t="s">
        <v>36</v>
      </c>
      <c r="J9" s="11" t="s">
        <v>37</v>
      </c>
      <c r="K9" s="12" t="s">
        <v>38</v>
      </c>
      <c r="L9" s="11" t="s">
        <v>39</v>
      </c>
      <c r="M9" s="11" t="s">
        <v>40</v>
      </c>
      <c r="N9" s="11" t="s">
        <v>41</v>
      </c>
      <c r="O9" s="11"/>
      <c r="P9" s="11" t="s">
        <v>29</v>
      </c>
      <c r="Q9" s="11" t="s">
        <v>42</v>
      </c>
      <c r="R9" s="11" t="s">
        <v>43</v>
      </c>
      <c r="S9" s="11" t="s">
        <v>44</v>
      </c>
      <c r="T9" s="11" t="s">
        <v>58</v>
      </c>
      <c r="U9" s="13">
        <v>43410</v>
      </c>
      <c r="V9" s="11" t="s">
        <v>61</v>
      </c>
      <c r="W9" s="11"/>
      <c r="X9" s="14">
        <v>61.033333333333331</v>
      </c>
      <c r="Y9" s="11">
        <v>615</v>
      </c>
      <c r="Z9" s="15">
        <v>4.92</v>
      </c>
      <c r="AA9" s="11" t="s">
        <v>767</v>
      </c>
    </row>
    <row r="10" spans="1:28" s="23" customFormat="1" x14ac:dyDescent="0.3">
      <c r="A10" s="17" t="s">
        <v>62</v>
      </c>
      <c r="B10" s="18" t="s">
        <v>29</v>
      </c>
      <c r="C10" s="18" t="s">
        <v>30</v>
      </c>
      <c r="D10" s="18" t="s">
        <v>31</v>
      </c>
      <c r="E10" s="19" t="s">
        <v>32</v>
      </c>
      <c r="F10" s="18" t="s">
        <v>33</v>
      </c>
      <c r="G10" s="18" t="s">
        <v>34</v>
      </c>
      <c r="H10" s="19" t="s">
        <v>35</v>
      </c>
      <c r="I10" s="18" t="s">
        <v>36</v>
      </c>
      <c r="J10" s="18" t="s">
        <v>37</v>
      </c>
      <c r="K10" s="19" t="s">
        <v>38</v>
      </c>
      <c r="L10" s="18" t="s">
        <v>39</v>
      </c>
      <c r="M10" s="18" t="s">
        <v>40</v>
      </c>
      <c r="N10" s="18" t="s">
        <v>41</v>
      </c>
      <c r="O10" s="18"/>
      <c r="P10" s="18" t="s">
        <v>29</v>
      </c>
      <c r="Q10" s="18" t="s">
        <v>42</v>
      </c>
      <c r="R10" s="18" t="s">
        <v>43</v>
      </c>
      <c r="S10" s="18" t="s">
        <v>44</v>
      </c>
      <c r="T10" s="18" t="s">
        <v>45</v>
      </c>
      <c r="U10" s="20">
        <v>43410</v>
      </c>
      <c r="V10" s="18" t="s">
        <v>51</v>
      </c>
      <c r="W10" s="18"/>
      <c r="X10" s="21">
        <v>32.799999999999997</v>
      </c>
      <c r="Y10" s="18">
        <v>122</v>
      </c>
      <c r="Z10" s="22">
        <v>2.392156862745098</v>
      </c>
      <c r="AA10" s="18"/>
    </row>
    <row r="11" spans="1:28" s="24" customFormat="1" x14ac:dyDescent="0.3">
      <c r="A11" s="10" t="s">
        <v>63</v>
      </c>
      <c r="B11" s="11" t="s">
        <v>64</v>
      </c>
      <c r="C11" s="11" t="s">
        <v>30</v>
      </c>
      <c r="D11" s="11" t="s">
        <v>31</v>
      </c>
      <c r="E11" s="12" t="s">
        <v>32</v>
      </c>
      <c r="F11" s="11" t="s">
        <v>33</v>
      </c>
      <c r="G11" s="11" t="s">
        <v>34</v>
      </c>
      <c r="H11" s="12" t="s">
        <v>35</v>
      </c>
      <c r="I11" s="11" t="s">
        <v>36</v>
      </c>
      <c r="J11" s="11" t="s">
        <v>37</v>
      </c>
      <c r="K11" s="12" t="s">
        <v>38</v>
      </c>
      <c r="L11" s="11" t="s">
        <v>39</v>
      </c>
      <c r="M11" s="11" t="s">
        <v>40</v>
      </c>
      <c r="N11" s="11" t="s">
        <v>65</v>
      </c>
      <c r="O11" s="11"/>
      <c r="P11" s="11" t="s">
        <v>66</v>
      </c>
      <c r="Q11" s="11" t="s">
        <v>64</v>
      </c>
      <c r="R11" s="11" t="s">
        <v>67</v>
      </c>
      <c r="S11" s="11" t="s">
        <v>68</v>
      </c>
      <c r="T11" s="11" t="s">
        <v>69</v>
      </c>
      <c r="U11" s="11" t="s">
        <v>70</v>
      </c>
      <c r="V11" s="11" t="s">
        <v>71</v>
      </c>
      <c r="W11" s="11"/>
      <c r="X11" s="14">
        <v>59.599999999999994</v>
      </c>
      <c r="Y11" s="11">
        <v>280</v>
      </c>
      <c r="Z11" s="15">
        <v>3.1818181818181817</v>
      </c>
      <c r="AA11" s="11" t="s">
        <v>767</v>
      </c>
    </row>
    <row r="12" spans="1:28" s="24" customFormat="1" x14ac:dyDescent="0.3">
      <c r="A12" s="10" t="s">
        <v>72</v>
      </c>
      <c r="B12" s="11" t="s">
        <v>64</v>
      </c>
      <c r="C12" s="11" t="s">
        <v>30</v>
      </c>
      <c r="D12" s="11" t="s">
        <v>31</v>
      </c>
      <c r="E12" s="12" t="s">
        <v>32</v>
      </c>
      <c r="F12" s="11" t="s">
        <v>33</v>
      </c>
      <c r="G12" s="11" t="s">
        <v>34</v>
      </c>
      <c r="H12" s="12" t="s">
        <v>35</v>
      </c>
      <c r="I12" s="11" t="s">
        <v>36</v>
      </c>
      <c r="J12" s="11" t="s">
        <v>37</v>
      </c>
      <c r="K12" s="12" t="s">
        <v>38</v>
      </c>
      <c r="L12" s="11" t="s">
        <v>39</v>
      </c>
      <c r="M12" s="11" t="s">
        <v>40</v>
      </c>
      <c r="N12" s="11" t="s">
        <v>65</v>
      </c>
      <c r="O12" s="11"/>
      <c r="P12" s="11"/>
      <c r="Q12" s="11" t="s">
        <v>64</v>
      </c>
      <c r="R12" s="11" t="s">
        <v>67</v>
      </c>
      <c r="S12" s="11" t="s">
        <v>73</v>
      </c>
      <c r="T12" s="11" t="s">
        <v>74</v>
      </c>
      <c r="U12" s="11" t="s">
        <v>75</v>
      </c>
      <c r="V12" s="11" t="s">
        <v>51</v>
      </c>
      <c r="W12" s="11"/>
      <c r="X12" s="14">
        <v>13.5</v>
      </c>
      <c r="Y12" s="11">
        <v>11</v>
      </c>
      <c r="Z12" s="15">
        <v>1.8333333333333333</v>
      </c>
      <c r="AA12" s="11"/>
    </row>
    <row r="13" spans="1:28" s="24" customFormat="1" x14ac:dyDescent="0.3">
      <c r="A13" s="10" t="s">
        <v>76</v>
      </c>
      <c r="B13" s="11" t="s">
        <v>64</v>
      </c>
      <c r="C13" s="11" t="s">
        <v>30</v>
      </c>
      <c r="D13" s="11" t="s">
        <v>31</v>
      </c>
      <c r="E13" s="12" t="s">
        <v>32</v>
      </c>
      <c r="F13" s="11" t="s">
        <v>33</v>
      </c>
      <c r="G13" s="11" t="s">
        <v>34</v>
      </c>
      <c r="H13" s="12" t="s">
        <v>35</v>
      </c>
      <c r="I13" s="11" t="s">
        <v>36</v>
      </c>
      <c r="J13" s="11" t="s">
        <v>37</v>
      </c>
      <c r="K13" s="12" t="s">
        <v>38</v>
      </c>
      <c r="L13" s="11" t="s">
        <v>39</v>
      </c>
      <c r="M13" s="11" t="s">
        <v>40</v>
      </c>
      <c r="N13" s="11" t="s">
        <v>65</v>
      </c>
      <c r="O13" s="11"/>
      <c r="P13" s="11"/>
      <c r="Q13" s="11" t="s">
        <v>64</v>
      </c>
      <c r="R13" s="11" t="s">
        <v>67</v>
      </c>
      <c r="S13" s="11" t="s">
        <v>73</v>
      </c>
      <c r="T13" s="11" t="s">
        <v>74</v>
      </c>
      <c r="U13" s="11" t="s">
        <v>75</v>
      </c>
      <c r="V13" s="11" t="s">
        <v>77</v>
      </c>
      <c r="W13" s="11"/>
      <c r="X13" s="14">
        <v>47.025000000000006</v>
      </c>
      <c r="Y13" s="11">
        <v>35</v>
      </c>
      <c r="Z13" s="15">
        <v>1.2068965517241379</v>
      </c>
      <c r="AA13" s="11"/>
    </row>
    <row r="14" spans="1:28" s="24" customFormat="1" x14ac:dyDescent="0.3">
      <c r="A14" s="10" t="s">
        <v>78</v>
      </c>
      <c r="B14" s="11" t="s">
        <v>64</v>
      </c>
      <c r="C14" s="11" t="s">
        <v>30</v>
      </c>
      <c r="D14" s="11" t="s">
        <v>79</v>
      </c>
      <c r="E14" s="12" t="s">
        <v>32</v>
      </c>
      <c r="F14" s="11" t="s">
        <v>33</v>
      </c>
      <c r="G14" s="11" t="s">
        <v>34</v>
      </c>
      <c r="H14" s="12" t="s">
        <v>35</v>
      </c>
      <c r="I14" s="11" t="s">
        <v>36</v>
      </c>
      <c r="J14" s="11" t="s">
        <v>37</v>
      </c>
      <c r="K14" s="12" t="s">
        <v>38</v>
      </c>
      <c r="L14" s="11" t="s">
        <v>39</v>
      </c>
      <c r="M14" s="11" t="s">
        <v>40</v>
      </c>
      <c r="N14" s="11" t="s">
        <v>65</v>
      </c>
      <c r="O14" s="11"/>
      <c r="P14" s="11"/>
      <c r="Q14" s="11" t="s">
        <v>64</v>
      </c>
      <c r="R14" s="11" t="s">
        <v>67</v>
      </c>
      <c r="S14" s="11" t="s">
        <v>68</v>
      </c>
      <c r="T14" s="11" t="s">
        <v>80</v>
      </c>
      <c r="U14" s="11" t="s">
        <v>70</v>
      </c>
      <c r="V14" s="11" t="s">
        <v>51</v>
      </c>
      <c r="W14" s="11"/>
      <c r="X14" s="14">
        <v>45.65</v>
      </c>
      <c r="Y14" s="11">
        <v>87</v>
      </c>
      <c r="Z14" s="15">
        <v>2.806451612903226</v>
      </c>
      <c r="AA14" s="11"/>
    </row>
    <row r="15" spans="1:28" s="28" customFormat="1" x14ac:dyDescent="0.3">
      <c r="A15" s="25" t="s">
        <v>81</v>
      </c>
      <c r="B15" s="26" t="s">
        <v>64</v>
      </c>
      <c r="C15" s="18" t="s">
        <v>30</v>
      </c>
      <c r="D15" s="26" t="s">
        <v>79</v>
      </c>
      <c r="E15" s="19" t="s">
        <v>32</v>
      </c>
      <c r="F15" s="18" t="s">
        <v>33</v>
      </c>
      <c r="G15" s="18" t="s">
        <v>34</v>
      </c>
      <c r="H15" s="19" t="s">
        <v>35</v>
      </c>
      <c r="I15" s="18" t="s">
        <v>36</v>
      </c>
      <c r="J15" s="18" t="s">
        <v>37</v>
      </c>
      <c r="K15" s="19" t="s">
        <v>38</v>
      </c>
      <c r="L15" s="18" t="s">
        <v>39</v>
      </c>
      <c r="M15" s="18" t="s">
        <v>40</v>
      </c>
      <c r="N15" s="18" t="s">
        <v>65</v>
      </c>
      <c r="O15" s="18"/>
      <c r="P15" s="26"/>
      <c r="Q15" s="18" t="s">
        <v>64</v>
      </c>
      <c r="R15" s="26" t="s">
        <v>67</v>
      </c>
      <c r="S15" s="18" t="s">
        <v>68</v>
      </c>
      <c r="T15" s="26" t="s">
        <v>80</v>
      </c>
      <c r="U15" s="26" t="s">
        <v>70</v>
      </c>
      <c r="V15" s="26" t="s">
        <v>82</v>
      </c>
      <c r="W15" s="26"/>
      <c r="X15" s="27">
        <v>64.55</v>
      </c>
      <c r="Y15" s="18">
        <v>195</v>
      </c>
      <c r="Z15" s="22">
        <v>2.7464788732394365</v>
      </c>
      <c r="AA15" s="18"/>
    </row>
    <row r="16" spans="1:28" s="32" customFormat="1" x14ac:dyDescent="0.3">
      <c r="A16" s="29" t="s">
        <v>83</v>
      </c>
      <c r="B16" s="30" t="s">
        <v>84</v>
      </c>
      <c r="C16" s="30" t="s">
        <v>85</v>
      </c>
      <c r="D16" s="30" t="s">
        <v>86</v>
      </c>
      <c r="E16" s="12" t="s">
        <v>32</v>
      </c>
      <c r="F16" s="30" t="s">
        <v>87</v>
      </c>
      <c r="G16" s="30" t="s">
        <v>88</v>
      </c>
      <c r="H16" s="12" t="s">
        <v>35</v>
      </c>
      <c r="I16" s="11" t="s">
        <v>36</v>
      </c>
      <c r="J16" s="11" t="s">
        <v>37</v>
      </c>
      <c r="K16" s="12" t="s">
        <v>38</v>
      </c>
      <c r="L16" s="11" t="s">
        <v>39</v>
      </c>
      <c r="M16" s="11" t="s">
        <v>40</v>
      </c>
      <c r="N16" s="30" t="s">
        <v>41</v>
      </c>
      <c r="O16" s="30"/>
      <c r="P16" s="30" t="s">
        <v>84</v>
      </c>
      <c r="Q16" s="30" t="s">
        <v>89</v>
      </c>
      <c r="R16" s="30" t="s">
        <v>90</v>
      </c>
      <c r="S16" s="30" t="s">
        <v>91</v>
      </c>
      <c r="T16" s="30" t="s">
        <v>92</v>
      </c>
      <c r="U16" s="13">
        <v>43410</v>
      </c>
      <c r="V16" s="30" t="s">
        <v>93</v>
      </c>
      <c r="W16" s="30"/>
      <c r="X16" s="31">
        <v>14.7</v>
      </c>
      <c r="Y16" s="11">
        <v>231</v>
      </c>
      <c r="Z16" s="15">
        <v>2.7176470588235295</v>
      </c>
      <c r="AA16" s="11"/>
      <c r="AB16" s="32" t="s">
        <v>94</v>
      </c>
    </row>
    <row r="17" spans="1:28" s="32" customFormat="1" x14ac:dyDescent="0.3">
      <c r="A17" s="29" t="s">
        <v>95</v>
      </c>
      <c r="B17" s="30" t="s">
        <v>84</v>
      </c>
      <c r="C17" s="30" t="s">
        <v>85</v>
      </c>
      <c r="D17" s="30" t="s">
        <v>86</v>
      </c>
      <c r="E17" s="12" t="s">
        <v>32</v>
      </c>
      <c r="F17" s="30" t="s">
        <v>87</v>
      </c>
      <c r="G17" s="30" t="s">
        <v>88</v>
      </c>
      <c r="H17" s="12" t="s">
        <v>35</v>
      </c>
      <c r="I17" s="11" t="s">
        <v>36</v>
      </c>
      <c r="J17" s="11" t="s">
        <v>37</v>
      </c>
      <c r="K17" s="12" t="s">
        <v>38</v>
      </c>
      <c r="L17" s="11" t="s">
        <v>39</v>
      </c>
      <c r="M17" s="11" t="s">
        <v>40</v>
      </c>
      <c r="N17" s="30" t="s">
        <v>41</v>
      </c>
      <c r="O17" s="30"/>
      <c r="P17" s="30" t="s">
        <v>84</v>
      </c>
      <c r="Q17" s="30" t="s">
        <v>89</v>
      </c>
      <c r="R17" s="30" t="s">
        <v>90</v>
      </c>
      <c r="S17" s="30" t="s">
        <v>91</v>
      </c>
      <c r="T17" s="30" t="s">
        <v>96</v>
      </c>
      <c r="U17" s="30" t="s">
        <v>97</v>
      </c>
      <c r="V17" s="30" t="s">
        <v>98</v>
      </c>
      <c r="W17" s="30"/>
      <c r="X17" s="31">
        <v>13.75</v>
      </c>
      <c r="Y17" s="11">
        <v>28</v>
      </c>
      <c r="Z17" s="15">
        <v>1.4</v>
      </c>
      <c r="AA17" s="11"/>
    </row>
    <row r="18" spans="1:28" s="24" customFormat="1" x14ac:dyDescent="0.3">
      <c r="A18" s="10" t="s">
        <v>99</v>
      </c>
      <c r="B18" s="11" t="s">
        <v>84</v>
      </c>
      <c r="C18" s="30" t="s">
        <v>85</v>
      </c>
      <c r="D18" s="11" t="s">
        <v>86</v>
      </c>
      <c r="E18" s="12" t="s">
        <v>32</v>
      </c>
      <c r="F18" s="30" t="s">
        <v>87</v>
      </c>
      <c r="G18" s="30" t="s">
        <v>88</v>
      </c>
      <c r="H18" s="12" t="s">
        <v>35</v>
      </c>
      <c r="I18" s="11" t="s">
        <v>36</v>
      </c>
      <c r="J18" s="11" t="s">
        <v>37</v>
      </c>
      <c r="K18" s="12" t="s">
        <v>38</v>
      </c>
      <c r="L18" s="11" t="s">
        <v>39</v>
      </c>
      <c r="M18" s="11" t="s">
        <v>40</v>
      </c>
      <c r="N18" s="30" t="s">
        <v>41</v>
      </c>
      <c r="O18" s="30"/>
      <c r="P18" s="11" t="s">
        <v>84</v>
      </c>
      <c r="Q18" s="11" t="s">
        <v>89</v>
      </c>
      <c r="R18" s="11" t="s">
        <v>90</v>
      </c>
      <c r="S18" s="11" t="s">
        <v>91</v>
      </c>
      <c r="T18" s="11" t="s">
        <v>100</v>
      </c>
      <c r="U18" s="30" t="s">
        <v>97</v>
      </c>
      <c r="V18" s="13" t="s">
        <v>101</v>
      </c>
      <c r="W18" s="11"/>
      <c r="X18" s="33">
        <v>93.272833723653406</v>
      </c>
      <c r="Y18" s="11">
        <v>130</v>
      </c>
      <c r="Z18" s="15">
        <v>5</v>
      </c>
      <c r="AA18" s="11" t="s">
        <v>102</v>
      </c>
    </row>
    <row r="19" spans="1:28" s="24" customFormat="1" x14ac:dyDescent="0.3">
      <c r="A19" s="10" t="s">
        <v>103</v>
      </c>
      <c r="B19" s="11" t="s">
        <v>84</v>
      </c>
      <c r="C19" s="30" t="s">
        <v>85</v>
      </c>
      <c r="D19" s="11" t="s">
        <v>86</v>
      </c>
      <c r="E19" s="12" t="s">
        <v>32</v>
      </c>
      <c r="F19" s="30" t="s">
        <v>87</v>
      </c>
      <c r="G19" s="30" t="s">
        <v>88</v>
      </c>
      <c r="H19" s="12" t="s">
        <v>35</v>
      </c>
      <c r="I19" s="11" t="s">
        <v>36</v>
      </c>
      <c r="J19" s="11" t="s">
        <v>37</v>
      </c>
      <c r="K19" s="12" t="s">
        <v>38</v>
      </c>
      <c r="L19" s="11" t="s">
        <v>39</v>
      </c>
      <c r="M19" s="11" t="s">
        <v>40</v>
      </c>
      <c r="N19" s="30" t="s">
        <v>41</v>
      </c>
      <c r="O19" s="30"/>
      <c r="P19" s="11" t="s">
        <v>84</v>
      </c>
      <c r="Q19" s="11" t="s">
        <v>89</v>
      </c>
      <c r="R19" s="11" t="s">
        <v>90</v>
      </c>
      <c r="S19" s="11" t="s">
        <v>91</v>
      </c>
      <c r="T19" s="11" t="s">
        <v>96</v>
      </c>
      <c r="U19" s="30" t="s">
        <v>97</v>
      </c>
      <c r="V19" s="13" t="s">
        <v>101</v>
      </c>
      <c r="W19" s="11"/>
      <c r="X19" s="14">
        <v>15.5</v>
      </c>
      <c r="Y19" s="11">
        <v>8</v>
      </c>
      <c r="Z19" s="15">
        <v>0.88888888888888884</v>
      </c>
      <c r="AA19" s="11"/>
    </row>
    <row r="20" spans="1:28" s="24" customFormat="1" x14ac:dyDescent="0.3">
      <c r="A20" s="10" t="s">
        <v>104</v>
      </c>
      <c r="B20" s="11" t="s">
        <v>84</v>
      </c>
      <c r="C20" s="30" t="s">
        <v>85</v>
      </c>
      <c r="D20" s="11" t="s">
        <v>86</v>
      </c>
      <c r="E20" s="12" t="s">
        <v>32</v>
      </c>
      <c r="F20" s="30" t="s">
        <v>87</v>
      </c>
      <c r="G20" s="30" t="s">
        <v>88</v>
      </c>
      <c r="H20" s="12" t="s">
        <v>35</v>
      </c>
      <c r="I20" s="11" t="s">
        <v>36</v>
      </c>
      <c r="J20" s="11" t="s">
        <v>37</v>
      </c>
      <c r="K20" s="12" t="s">
        <v>38</v>
      </c>
      <c r="L20" s="11" t="s">
        <v>39</v>
      </c>
      <c r="M20" s="11" t="s">
        <v>40</v>
      </c>
      <c r="N20" s="30" t="s">
        <v>41</v>
      </c>
      <c r="O20" s="30"/>
      <c r="P20" s="11" t="s">
        <v>84</v>
      </c>
      <c r="Q20" s="11" t="s">
        <v>89</v>
      </c>
      <c r="R20" s="11" t="s">
        <v>90</v>
      </c>
      <c r="S20" s="11" t="s">
        <v>91</v>
      </c>
      <c r="T20" s="11" t="s">
        <v>96</v>
      </c>
      <c r="U20" s="30" t="s">
        <v>97</v>
      </c>
      <c r="V20" s="11" t="s">
        <v>105</v>
      </c>
      <c r="W20" s="11"/>
      <c r="X20" s="14">
        <v>31.1</v>
      </c>
      <c r="Y20" s="11">
        <v>77</v>
      </c>
      <c r="Z20" s="15">
        <v>3.85</v>
      </c>
      <c r="AA20" s="11"/>
    </row>
    <row r="21" spans="1:28" s="24" customFormat="1" x14ac:dyDescent="0.3">
      <c r="A21" s="10" t="s">
        <v>106</v>
      </c>
      <c r="B21" s="11" t="s">
        <v>84</v>
      </c>
      <c r="C21" s="30" t="s">
        <v>85</v>
      </c>
      <c r="D21" s="11" t="s">
        <v>86</v>
      </c>
      <c r="E21" s="12" t="s">
        <v>32</v>
      </c>
      <c r="F21" s="30" t="s">
        <v>87</v>
      </c>
      <c r="G21" s="30" t="s">
        <v>88</v>
      </c>
      <c r="H21" s="12" t="s">
        <v>35</v>
      </c>
      <c r="I21" s="11" t="s">
        <v>36</v>
      </c>
      <c r="J21" s="11" t="s">
        <v>37</v>
      </c>
      <c r="K21" s="12" t="s">
        <v>38</v>
      </c>
      <c r="L21" s="11" t="s">
        <v>39</v>
      </c>
      <c r="M21" s="11" t="s">
        <v>40</v>
      </c>
      <c r="N21" s="30" t="s">
        <v>41</v>
      </c>
      <c r="O21" s="30"/>
      <c r="P21" s="11" t="s">
        <v>84</v>
      </c>
      <c r="Q21" s="11" t="s">
        <v>89</v>
      </c>
      <c r="R21" s="11" t="s">
        <v>90</v>
      </c>
      <c r="S21" s="11" t="s">
        <v>44</v>
      </c>
      <c r="T21" s="11" t="s">
        <v>107</v>
      </c>
      <c r="U21" s="13">
        <v>43410</v>
      </c>
      <c r="V21" s="11" t="s">
        <v>108</v>
      </c>
      <c r="W21" s="11"/>
      <c r="X21" s="14">
        <v>17.55</v>
      </c>
      <c r="Y21" s="11">
        <v>54</v>
      </c>
      <c r="Z21" s="15">
        <v>2.347826086956522</v>
      </c>
      <c r="AA21" s="11"/>
    </row>
    <row r="22" spans="1:28" s="24" customFormat="1" x14ac:dyDescent="0.3">
      <c r="A22" s="10" t="s">
        <v>109</v>
      </c>
      <c r="B22" s="11" t="s">
        <v>84</v>
      </c>
      <c r="C22" s="30" t="s">
        <v>85</v>
      </c>
      <c r="D22" s="11" t="s">
        <v>86</v>
      </c>
      <c r="E22" s="12" t="s">
        <v>32</v>
      </c>
      <c r="F22" s="30" t="s">
        <v>87</v>
      </c>
      <c r="G22" s="30" t="s">
        <v>88</v>
      </c>
      <c r="H22" s="12" t="s">
        <v>35</v>
      </c>
      <c r="I22" s="11" t="s">
        <v>36</v>
      </c>
      <c r="J22" s="11" t="s">
        <v>37</v>
      </c>
      <c r="K22" s="12" t="s">
        <v>38</v>
      </c>
      <c r="L22" s="11" t="s">
        <v>39</v>
      </c>
      <c r="M22" s="11" t="s">
        <v>40</v>
      </c>
      <c r="N22" s="30" t="s">
        <v>41</v>
      </c>
      <c r="O22" s="30"/>
      <c r="P22" s="11" t="s">
        <v>84</v>
      </c>
      <c r="Q22" s="11" t="s">
        <v>89</v>
      </c>
      <c r="R22" s="11" t="s">
        <v>90</v>
      </c>
      <c r="S22" s="11" t="s">
        <v>44</v>
      </c>
      <c r="T22" s="11" t="s">
        <v>48</v>
      </c>
      <c r="U22" s="13">
        <v>43410</v>
      </c>
      <c r="V22" s="11" t="s">
        <v>110</v>
      </c>
      <c r="W22" s="11"/>
      <c r="X22" s="14">
        <v>13.65</v>
      </c>
      <c r="Y22" s="11">
        <v>45</v>
      </c>
      <c r="Z22" s="15">
        <v>1.2857142857142858</v>
      </c>
      <c r="AA22" s="11"/>
    </row>
    <row r="23" spans="1:28" s="24" customFormat="1" x14ac:dyDescent="0.3">
      <c r="A23" s="10" t="s">
        <v>111</v>
      </c>
      <c r="B23" s="11" t="s">
        <v>84</v>
      </c>
      <c r="C23" s="30" t="s">
        <v>85</v>
      </c>
      <c r="D23" s="11" t="s">
        <v>86</v>
      </c>
      <c r="E23" s="12" t="s">
        <v>32</v>
      </c>
      <c r="F23" s="30" t="s">
        <v>87</v>
      </c>
      <c r="G23" s="30" t="s">
        <v>88</v>
      </c>
      <c r="H23" s="12" t="s">
        <v>35</v>
      </c>
      <c r="I23" s="11" t="s">
        <v>36</v>
      </c>
      <c r="J23" s="11" t="s">
        <v>37</v>
      </c>
      <c r="K23" s="12" t="s">
        <v>38</v>
      </c>
      <c r="L23" s="11" t="s">
        <v>39</v>
      </c>
      <c r="M23" s="11" t="s">
        <v>40</v>
      </c>
      <c r="N23" s="30" t="s">
        <v>41</v>
      </c>
      <c r="O23" s="30"/>
      <c r="P23" s="11" t="s">
        <v>84</v>
      </c>
      <c r="Q23" s="11" t="s">
        <v>89</v>
      </c>
      <c r="R23" s="11" t="s">
        <v>90</v>
      </c>
      <c r="S23" s="11" t="s">
        <v>44</v>
      </c>
      <c r="T23" s="11" t="s">
        <v>45</v>
      </c>
      <c r="U23" s="13">
        <v>43410</v>
      </c>
      <c r="V23" s="11" t="s">
        <v>108</v>
      </c>
      <c r="W23" s="11"/>
      <c r="X23" s="14">
        <v>25.25</v>
      </c>
      <c r="Y23" s="11">
        <v>176</v>
      </c>
      <c r="Z23" s="15">
        <v>3.0344827586206895</v>
      </c>
      <c r="AA23" s="11" t="s">
        <v>102</v>
      </c>
    </row>
    <row r="24" spans="1:28" s="18" customFormat="1" x14ac:dyDescent="0.3">
      <c r="A24" s="17" t="s">
        <v>112</v>
      </c>
      <c r="B24" s="18" t="s">
        <v>84</v>
      </c>
      <c r="C24" s="26" t="s">
        <v>85</v>
      </c>
      <c r="D24" s="18" t="s">
        <v>86</v>
      </c>
      <c r="E24" s="19" t="s">
        <v>32</v>
      </c>
      <c r="F24" s="26" t="s">
        <v>87</v>
      </c>
      <c r="G24" s="26" t="s">
        <v>88</v>
      </c>
      <c r="H24" s="19" t="s">
        <v>35</v>
      </c>
      <c r="I24" s="18" t="s">
        <v>36</v>
      </c>
      <c r="J24" s="18" t="s">
        <v>37</v>
      </c>
      <c r="K24" s="19" t="s">
        <v>38</v>
      </c>
      <c r="L24" s="18" t="s">
        <v>39</v>
      </c>
      <c r="M24" s="18" t="s">
        <v>40</v>
      </c>
      <c r="N24" s="26" t="s">
        <v>41</v>
      </c>
      <c r="O24" s="26"/>
      <c r="P24" s="18" t="s">
        <v>84</v>
      </c>
      <c r="Q24" s="18" t="s">
        <v>89</v>
      </c>
      <c r="R24" s="18" t="s">
        <v>90</v>
      </c>
      <c r="S24" s="18" t="s">
        <v>44</v>
      </c>
      <c r="T24" s="18" t="s">
        <v>113</v>
      </c>
      <c r="U24" s="18" t="s">
        <v>92</v>
      </c>
      <c r="V24" s="18" t="s">
        <v>70</v>
      </c>
      <c r="X24" s="21">
        <v>29.25</v>
      </c>
      <c r="Y24" s="18">
        <v>71</v>
      </c>
      <c r="Z24" s="22">
        <v>1.9722222222222223</v>
      </c>
    </row>
    <row r="25" spans="1:28" s="24" customFormat="1" x14ac:dyDescent="0.3">
      <c r="A25" s="10" t="s">
        <v>114</v>
      </c>
      <c r="B25" s="11" t="s">
        <v>115</v>
      </c>
      <c r="C25" s="11" t="s">
        <v>116</v>
      </c>
      <c r="D25" s="11" t="s">
        <v>117</v>
      </c>
      <c r="E25" s="12" t="s">
        <v>32</v>
      </c>
      <c r="F25" s="11" t="s">
        <v>118</v>
      </c>
      <c r="G25" s="11" t="s">
        <v>119</v>
      </c>
      <c r="H25" s="12" t="s">
        <v>35</v>
      </c>
      <c r="I25" s="11" t="s">
        <v>120</v>
      </c>
      <c r="J25" s="11" t="s">
        <v>121</v>
      </c>
      <c r="K25" s="12" t="s">
        <v>38</v>
      </c>
      <c r="L25" s="11" t="s">
        <v>122</v>
      </c>
      <c r="M25" s="11" t="s">
        <v>123</v>
      </c>
      <c r="N25" s="11" t="s">
        <v>41</v>
      </c>
      <c r="O25" s="11"/>
      <c r="P25" s="11" t="s">
        <v>115</v>
      </c>
      <c r="Q25" s="11" t="s">
        <v>124</v>
      </c>
      <c r="R25" s="11" t="s">
        <v>125</v>
      </c>
      <c r="S25" s="11" t="s">
        <v>44</v>
      </c>
      <c r="T25" s="11" t="s">
        <v>45</v>
      </c>
      <c r="U25" s="13">
        <v>43410</v>
      </c>
      <c r="V25" s="11" t="s">
        <v>98</v>
      </c>
      <c r="W25" s="11"/>
      <c r="X25" s="33">
        <v>36.809289617486343</v>
      </c>
      <c r="Y25" s="11">
        <v>4</v>
      </c>
      <c r="Z25" s="15">
        <v>0.8</v>
      </c>
      <c r="AA25" s="11"/>
      <c r="AB25" s="24" t="s">
        <v>126</v>
      </c>
    </row>
    <row r="26" spans="1:28" s="24" customFormat="1" x14ac:dyDescent="0.3">
      <c r="A26" s="10" t="s">
        <v>127</v>
      </c>
      <c r="B26" s="11" t="s">
        <v>115</v>
      </c>
      <c r="C26" s="11" t="s">
        <v>116</v>
      </c>
      <c r="D26" s="11" t="s">
        <v>117</v>
      </c>
      <c r="E26" s="12" t="s">
        <v>32</v>
      </c>
      <c r="F26" s="11" t="s">
        <v>118</v>
      </c>
      <c r="G26" s="11" t="s">
        <v>119</v>
      </c>
      <c r="H26" s="12" t="s">
        <v>35</v>
      </c>
      <c r="I26" s="11" t="s">
        <v>120</v>
      </c>
      <c r="J26" s="11" t="s">
        <v>121</v>
      </c>
      <c r="K26" s="12" t="s">
        <v>38</v>
      </c>
      <c r="L26" s="11" t="s">
        <v>122</v>
      </c>
      <c r="M26" s="11" t="s">
        <v>123</v>
      </c>
      <c r="N26" s="11" t="s">
        <v>41</v>
      </c>
      <c r="O26" s="11"/>
      <c r="P26" s="11" t="s">
        <v>115</v>
      </c>
      <c r="Q26" s="11" t="s">
        <v>124</v>
      </c>
      <c r="R26" s="11" t="s">
        <v>125</v>
      </c>
      <c r="S26" s="11" t="s">
        <v>91</v>
      </c>
      <c r="T26" s="11" t="s">
        <v>96</v>
      </c>
      <c r="U26" s="30" t="s">
        <v>97</v>
      </c>
      <c r="V26" s="11" t="s">
        <v>128</v>
      </c>
      <c r="W26" s="11"/>
      <c r="X26" s="33">
        <v>80.95</v>
      </c>
      <c r="Y26" s="11">
        <v>97</v>
      </c>
      <c r="Z26" s="15">
        <v>8.0833333333333339</v>
      </c>
      <c r="AA26" s="11"/>
    </row>
    <row r="27" spans="1:28" s="24" customFormat="1" x14ac:dyDescent="0.3">
      <c r="A27" s="10" t="s">
        <v>129</v>
      </c>
      <c r="B27" s="11" t="s">
        <v>115</v>
      </c>
      <c r="C27" s="11" t="s">
        <v>116</v>
      </c>
      <c r="D27" s="11" t="s">
        <v>117</v>
      </c>
      <c r="E27" s="12" t="s">
        <v>32</v>
      </c>
      <c r="F27" s="11" t="s">
        <v>118</v>
      </c>
      <c r="G27" s="11" t="s">
        <v>119</v>
      </c>
      <c r="H27" s="12" t="s">
        <v>35</v>
      </c>
      <c r="I27" s="11" t="s">
        <v>120</v>
      </c>
      <c r="J27" s="11" t="s">
        <v>121</v>
      </c>
      <c r="K27" s="12" t="s">
        <v>38</v>
      </c>
      <c r="L27" s="11" t="s">
        <v>122</v>
      </c>
      <c r="M27" s="11" t="s">
        <v>123</v>
      </c>
      <c r="N27" s="11" t="s">
        <v>41</v>
      </c>
      <c r="O27" s="11"/>
      <c r="P27" s="11" t="s">
        <v>115</v>
      </c>
      <c r="Q27" s="11" t="s">
        <v>124</v>
      </c>
      <c r="R27" s="11" t="s">
        <v>125</v>
      </c>
      <c r="S27" s="11" t="s">
        <v>91</v>
      </c>
      <c r="T27" s="11" t="s">
        <v>96</v>
      </c>
      <c r="U27" s="30" t="s">
        <v>97</v>
      </c>
      <c r="V27" s="13">
        <v>43441</v>
      </c>
      <c r="W27" s="11"/>
      <c r="X27" s="33">
        <v>84.800000000000011</v>
      </c>
      <c r="Y27" s="11">
        <v>138</v>
      </c>
      <c r="Z27" s="15">
        <v>6</v>
      </c>
      <c r="AA27" s="11"/>
      <c r="AB27" s="24" t="s">
        <v>130</v>
      </c>
    </row>
    <row r="28" spans="1:28" s="24" customFormat="1" x14ac:dyDescent="0.3">
      <c r="A28" s="10" t="s">
        <v>131</v>
      </c>
      <c r="B28" s="11" t="s">
        <v>115</v>
      </c>
      <c r="C28" s="11" t="s">
        <v>116</v>
      </c>
      <c r="D28" s="11" t="s">
        <v>117</v>
      </c>
      <c r="E28" s="12" t="s">
        <v>32</v>
      </c>
      <c r="F28" s="11" t="s">
        <v>118</v>
      </c>
      <c r="G28" s="11" t="s">
        <v>119</v>
      </c>
      <c r="H28" s="12" t="s">
        <v>35</v>
      </c>
      <c r="I28" s="11" t="s">
        <v>120</v>
      </c>
      <c r="J28" s="11" t="s">
        <v>121</v>
      </c>
      <c r="K28" s="12" t="s">
        <v>38</v>
      </c>
      <c r="L28" s="11" t="s">
        <v>122</v>
      </c>
      <c r="M28" s="11" t="s">
        <v>123</v>
      </c>
      <c r="N28" s="11" t="s">
        <v>41</v>
      </c>
      <c r="O28" s="11"/>
      <c r="P28" s="11" t="s">
        <v>115</v>
      </c>
      <c r="Q28" s="11" t="s">
        <v>124</v>
      </c>
      <c r="R28" s="11" t="s">
        <v>125</v>
      </c>
      <c r="S28" s="11" t="s">
        <v>91</v>
      </c>
      <c r="T28" s="11" t="s">
        <v>132</v>
      </c>
      <c r="U28" s="30" t="s">
        <v>97</v>
      </c>
      <c r="V28" s="11" t="s">
        <v>133</v>
      </c>
      <c r="W28" s="11"/>
      <c r="X28" s="33">
        <v>45.55</v>
      </c>
      <c r="Y28" s="11">
        <v>66</v>
      </c>
      <c r="Z28" s="15">
        <v>2.4444444444444446</v>
      </c>
      <c r="AA28" s="11" t="s">
        <v>102</v>
      </c>
    </row>
    <row r="29" spans="1:28" s="24" customFormat="1" x14ac:dyDescent="0.3">
      <c r="A29" s="10" t="s">
        <v>134</v>
      </c>
      <c r="B29" s="11" t="s">
        <v>115</v>
      </c>
      <c r="C29" s="11" t="s">
        <v>116</v>
      </c>
      <c r="D29" s="11" t="s">
        <v>117</v>
      </c>
      <c r="E29" s="12" t="s">
        <v>32</v>
      </c>
      <c r="F29" s="11" t="s">
        <v>118</v>
      </c>
      <c r="G29" s="11" t="s">
        <v>119</v>
      </c>
      <c r="H29" s="12" t="s">
        <v>35</v>
      </c>
      <c r="I29" s="11" t="s">
        <v>120</v>
      </c>
      <c r="J29" s="11" t="s">
        <v>121</v>
      </c>
      <c r="K29" s="12" t="s">
        <v>38</v>
      </c>
      <c r="L29" s="11" t="s">
        <v>122</v>
      </c>
      <c r="M29" s="11" t="s">
        <v>123</v>
      </c>
      <c r="N29" s="11" t="s">
        <v>41</v>
      </c>
      <c r="O29" s="11"/>
      <c r="P29" s="11" t="s">
        <v>115</v>
      </c>
      <c r="Q29" s="11" t="s">
        <v>124</v>
      </c>
      <c r="R29" s="11" t="s">
        <v>125</v>
      </c>
      <c r="S29" s="11" t="s">
        <v>91</v>
      </c>
      <c r="T29" s="11" t="s">
        <v>96</v>
      </c>
      <c r="U29" s="30" t="s">
        <v>97</v>
      </c>
      <c r="V29" s="11" t="s">
        <v>108</v>
      </c>
      <c r="W29" s="11"/>
      <c r="X29" s="33">
        <v>86.1</v>
      </c>
      <c r="Y29" s="11">
        <v>136</v>
      </c>
      <c r="Z29" s="15">
        <v>2.3050847457627119</v>
      </c>
      <c r="AA29" s="11"/>
    </row>
    <row r="30" spans="1:28" s="24" customFormat="1" x14ac:dyDescent="0.3">
      <c r="A30" s="10" t="s">
        <v>135</v>
      </c>
      <c r="B30" s="11" t="s">
        <v>115</v>
      </c>
      <c r="C30" s="11" t="s">
        <v>116</v>
      </c>
      <c r="D30" s="11" t="s">
        <v>117</v>
      </c>
      <c r="E30" s="12" t="s">
        <v>32</v>
      </c>
      <c r="F30" s="11" t="s">
        <v>118</v>
      </c>
      <c r="G30" s="11" t="s">
        <v>119</v>
      </c>
      <c r="H30" s="12" t="s">
        <v>35</v>
      </c>
      <c r="I30" s="11" t="s">
        <v>120</v>
      </c>
      <c r="J30" s="11" t="s">
        <v>121</v>
      </c>
      <c r="K30" s="12" t="s">
        <v>38</v>
      </c>
      <c r="L30" s="11" t="s">
        <v>122</v>
      </c>
      <c r="M30" s="11" t="s">
        <v>123</v>
      </c>
      <c r="N30" s="11" t="s">
        <v>41</v>
      </c>
      <c r="O30" s="11"/>
      <c r="P30" s="11" t="s">
        <v>115</v>
      </c>
      <c r="Q30" s="11" t="s">
        <v>124</v>
      </c>
      <c r="R30" s="11" t="s">
        <v>125</v>
      </c>
      <c r="S30" s="11" t="s">
        <v>44</v>
      </c>
      <c r="T30" s="11" t="s">
        <v>45</v>
      </c>
      <c r="U30" s="13">
        <v>43410</v>
      </c>
      <c r="V30" s="11" t="s">
        <v>136</v>
      </c>
      <c r="W30" s="11"/>
      <c r="X30" s="33">
        <v>62.55</v>
      </c>
      <c r="Y30" s="11">
        <v>2</v>
      </c>
      <c r="Z30" s="15">
        <v>2</v>
      </c>
      <c r="AA30" s="11"/>
    </row>
    <row r="31" spans="1:28" s="35" customFormat="1" x14ac:dyDescent="0.3">
      <c r="A31" s="17" t="s">
        <v>137</v>
      </c>
      <c r="B31" s="18" t="s">
        <v>115</v>
      </c>
      <c r="C31" s="18" t="s">
        <v>116</v>
      </c>
      <c r="D31" s="18" t="s">
        <v>117</v>
      </c>
      <c r="E31" s="19" t="s">
        <v>32</v>
      </c>
      <c r="F31" s="18" t="s">
        <v>118</v>
      </c>
      <c r="G31" s="18" t="s">
        <v>119</v>
      </c>
      <c r="H31" s="19" t="s">
        <v>35</v>
      </c>
      <c r="I31" s="18" t="s">
        <v>120</v>
      </c>
      <c r="J31" s="18" t="s">
        <v>121</v>
      </c>
      <c r="K31" s="19" t="s">
        <v>38</v>
      </c>
      <c r="L31" s="18" t="s">
        <v>122</v>
      </c>
      <c r="M31" s="18" t="s">
        <v>123</v>
      </c>
      <c r="N31" s="18" t="s">
        <v>41</v>
      </c>
      <c r="O31" s="18"/>
      <c r="P31" s="18" t="s">
        <v>115</v>
      </c>
      <c r="Q31" s="18" t="s">
        <v>124</v>
      </c>
      <c r="R31" s="18" t="s">
        <v>125</v>
      </c>
      <c r="S31" s="18" t="s">
        <v>44</v>
      </c>
      <c r="T31" s="18" t="s">
        <v>45</v>
      </c>
      <c r="U31" s="20">
        <v>43410</v>
      </c>
      <c r="V31" s="18" t="s">
        <v>138</v>
      </c>
      <c r="W31" s="18"/>
      <c r="X31" s="34">
        <v>80.533333333333331</v>
      </c>
      <c r="Y31" s="18">
        <v>297</v>
      </c>
      <c r="Z31" s="22">
        <v>1.8109756097560976</v>
      </c>
      <c r="AA31" s="18"/>
    </row>
    <row r="32" spans="1:28" s="24" customFormat="1" x14ac:dyDescent="0.3">
      <c r="A32" s="10" t="s">
        <v>139</v>
      </c>
      <c r="B32" s="11" t="s">
        <v>140</v>
      </c>
      <c r="C32" s="11" t="s">
        <v>141</v>
      </c>
      <c r="D32" s="11" t="s">
        <v>142</v>
      </c>
      <c r="E32" s="12" t="s">
        <v>32</v>
      </c>
      <c r="F32" s="11" t="s">
        <v>118</v>
      </c>
      <c r="G32" s="11" t="s">
        <v>119</v>
      </c>
      <c r="H32" s="12" t="s">
        <v>35</v>
      </c>
      <c r="I32" s="11" t="s">
        <v>36</v>
      </c>
      <c r="J32" s="11" t="s">
        <v>37</v>
      </c>
      <c r="K32" s="12" t="s">
        <v>38</v>
      </c>
      <c r="L32" s="11" t="s">
        <v>122</v>
      </c>
      <c r="M32" s="11" t="s">
        <v>123</v>
      </c>
      <c r="N32" s="11" t="s">
        <v>143</v>
      </c>
      <c r="O32" s="11" t="s">
        <v>140</v>
      </c>
      <c r="P32" s="11" t="s">
        <v>144</v>
      </c>
      <c r="Q32" s="11" t="s">
        <v>145</v>
      </c>
      <c r="R32" s="11" t="s">
        <v>146</v>
      </c>
      <c r="S32" s="11" t="s">
        <v>91</v>
      </c>
      <c r="T32" s="11" t="s">
        <v>132</v>
      </c>
      <c r="U32" s="30" t="s">
        <v>97</v>
      </c>
      <c r="V32" s="11" t="s">
        <v>147</v>
      </c>
      <c r="W32" s="11"/>
      <c r="X32" s="14">
        <v>33.85</v>
      </c>
      <c r="Y32" s="11">
        <v>99</v>
      </c>
      <c r="Z32" s="15">
        <v>5.5</v>
      </c>
      <c r="AA32" s="11"/>
      <c r="AB32" s="30" t="s">
        <v>148</v>
      </c>
    </row>
    <row r="33" spans="1:28" s="24" customFormat="1" x14ac:dyDescent="0.3">
      <c r="A33" s="10" t="s">
        <v>149</v>
      </c>
      <c r="B33" s="11" t="s">
        <v>140</v>
      </c>
      <c r="C33" s="11" t="s">
        <v>141</v>
      </c>
      <c r="D33" s="11" t="s">
        <v>142</v>
      </c>
      <c r="E33" s="12" t="s">
        <v>32</v>
      </c>
      <c r="F33" s="11" t="s">
        <v>118</v>
      </c>
      <c r="G33" s="11" t="s">
        <v>119</v>
      </c>
      <c r="H33" s="12" t="s">
        <v>35</v>
      </c>
      <c r="I33" s="11" t="s">
        <v>36</v>
      </c>
      <c r="J33" s="11" t="s">
        <v>37</v>
      </c>
      <c r="K33" s="12" t="s">
        <v>38</v>
      </c>
      <c r="L33" s="11" t="s">
        <v>122</v>
      </c>
      <c r="M33" s="11" t="s">
        <v>123</v>
      </c>
      <c r="N33" s="11" t="s">
        <v>143</v>
      </c>
      <c r="O33" s="11" t="s">
        <v>140</v>
      </c>
      <c r="P33" s="11" t="s">
        <v>144</v>
      </c>
      <c r="Q33" s="11" t="s">
        <v>145</v>
      </c>
      <c r="R33" s="11" t="s">
        <v>146</v>
      </c>
      <c r="S33" s="11" t="s">
        <v>91</v>
      </c>
      <c r="T33" s="11" t="s">
        <v>96</v>
      </c>
      <c r="U33" s="30" t="s">
        <v>97</v>
      </c>
      <c r="V33" s="11" t="s">
        <v>150</v>
      </c>
      <c r="W33" s="11"/>
      <c r="X33" s="14">
        <v>30.099999999999998</v>
      </c>
      <c r="Y33" s="11">
        <v>77</v>
      </c>
      <c r="Z33" s="15">
        <v>2.1388888888888888</v>
      </c>
      <c r="AA33" s="11"/>
      <c r="AB33" s="30" t="s">
        <v>151</v>
      </c>
    </row>
    <row r="34" spans="1:28" s="24" customFormat="1" x14ac:dyDescent="0.3">
      <c r="A34" s="10" t="s">
        <v>152</v>
      </c>
      <c r="B34" s="11" t="s">
        <v>140</v>
      </c>
      <c r="C34" s="11" t="s">
        <v>141</v>
      </c>
      <c r="D34" s="11" t="s">
        <v>142</v>
      </c>
      <c r="E34" s="12" t="s">
        <v>32</v>
      </c>
      <c r="F34" s="11" t="s">
        <v>118</v>
      </c>
      <c r="G34" s="11" t="s">
        <v>119</v>
      </c>
      <c r="H34" s="12" t="s">
        <v>35</v>
      </c>
      <c r="I34" s="11" t="s">
        <v>36</v>
      </c>
      <c r="J34" s="11" t="s">
        <v>37</v>
      </c>
      <c r="K34" s="12" t="s">
        <v>38</v>
      </c>
      <c r="L34" s="11" t="s">
        <v>122</v>
      </c>
      <c r="M34" s="11" t="s">
        <v>123</v>
      </c>
      <c r="N34" s="11" t="s">
        <v>143</v>
      </c>
      <c r="O34" s="11" t="s">
        <v>140</v>
      </c>
      <c r="P34" s="11" t="s">
        <v>144</v>
      </c>
      <c r="Q34" s="11" t="s">
        <v>145</v>
      </c>
      <c r="R34" s="11" t="s">
        <v>146</v>
      </c>
      <c r="S34" s="11" t="s">
        <v>91</v>
      </c>
      <c r="T34" s="11" t="s">
        <v>100</v>
      </c>
      <c r="U34" s="30" t="s">
        <v>97</v>
      </c>
      <c r="V34" s="11" t="s">
        <v>150</v>
      </c>
      <c r="W34" s="11"/>
      <c r="X34" s="14">
        <v>32.549999999999997</v>
      </c>
      <c r="Y34" s="11">
        <v>37</v>
      </c>
      <c r="Z34" s="15">
        <v>1.1212121212121211</v>
      </c>
      <c r="AA34" s="11"/>
    </row>
    <row r="35" spans="1:28" s="24" customFormat="1" x14ac:dyDescent="0.3">
      <c r="A35" s="10" t="s">
        <v>153</v>
      </c>
      <c r="B35" s="11" t="s">
        <v>140</v>
      </c>
      <c r="C35" s="11" t="s">
        <v>141</v>
      </c>
      <c r="D35" s="11" t="s">
        <v>142</v>
      </c>
      <c r="E35" s="12" t="s">
        <v>32</v>
      </c>
      <c r="F35" s="11" t="s">
        <v>118</v>
      </c>
      <c r="G35" s="11" t="s">
        <v>119</v>
      </c>
      <c r="H35" s="12" t="s">
        <v>35</v>
      </c>
      <c r="I35" s="11" t="s">
        <v>36</v>
      </c>
      <c r="J35" s="11" t="s">
        <v>37</v>
      </c>
      <c r="K35" s="12" t="s">
        <v>38</v>
      </c>
      <c r="L35" s="11" t="s">
        <v>122</v>
      </c>
      <c r="M35" s="11" t="s">
        <v>123</v>
      </c>
      <c r="N35" s="11" t="s">
        <v>143</v>
      </c>
      <c r="O35" s="11" t="s">
        <v>140</v>
      </c>
      <c r="P35" s="11" t="s">
        <v>144</v>
      </c>
      <c r="Q35" s="11" t="s">
        <v>145</v>
      </c>
      <c r="R35" s="11" t="s">
        <v>146</v>
      </c>
      <c r="S35" s="11" t="s">
        <v>91</v>
      </c>
      <c r="T35" s="11" t="s">
        <v>96</v>
      </c>
      <c r="U35" s="30" t="s">
        <v>97</v>
      </c>
      <c r="V35" s="13" t="s">
        <v>154</v>
      </c>
      <c r="W35" s="11"/>
      <c r="X35" s="14">
        <v>53.75</v>
      </c>
      <c r="Y35" s="11">
        <v>98</v>
      </c>
      <c r="Z35" s="15">
        <v>2.7222222222222223</v>
      </c>
      <c r="AA35" s="11"/>
    </row>
    <row r="36" spans="1:28" s="24" customFormat="1" x14ac:dyDescent="0.3">
      <c r="A36" s="10" t="s">
        <v>155</v>
      </c>
      <c r="B36" s="11" t="s">
        <v>140</v>
      </c>
      <c r="C36" s="11" t="s">
        <v>141</v>
      </c>
      <c r="D36" s="11" t="s">
        <v>142</v>
      </c>
      <c r="E36" s="12" t="s">
        <v>32</v>
      </c>
      <c r="F36" s="11" t="s">
        <v>118</v>
      </c>
      <c r="G36" s="11" t="s">
        <v>119</v>
      </c>
      <c r="H36" s="12" t="s">
        <v>35</v>
      </c>
      <c r="I36" s="11" t="s">
        <v>36</v>
      </c>
      <c r="J36" s="11" t="s">
        <v>37</v>
      </c>
      <c r="K36" s="12" t="s">
        <v>38</v>
      </c>
      <c r="L36" s="11" t="s">
        <v>122</v>
      </c>
      <c r="M36" s="11" t="s">
        <v>123</v>
      </c>
      <c r="N36" s="11" t="s">
        <v>143</v>
      </c>
      <c r="O36" s="11" t="s">
        <v>140</v>
      </c>
      <c r="P36" s="11" t="s">
        <v>144</v>
      </c>
      <c r="Q36" s="11" t="s">
        <v>145</v>
      </c>
      <c r="R36" s="11" t="s">
        <v>146</v>
      </c>
      <c r="S36" s="11" t="s">
        <v>44</v>
      </c>
      <c r="T36" s="11" t="s">
        <v>45</v>
      </c>
      <c r="U36" s="13">
        <v>43410</v>
      </c>
      <c r="V36" s="11" t="s">
        <v>156</v>
      </c>
      <c r="W36" s="11"/>
      <c r="X36" s="14">
        <v>52</v>
      </c>
      <c r="Y36" s="11">
        <v>217</v>
      </c>
      <c r="Z36" s="15">
        <v>4.7173913043478262</v>
      </c>
      <c r="AA36" s="11" t="s">
        <v>157</v>
      </c>
    </row>
    <row r="37" spans="1:28" s="24" customFormat="1" x14ac:dyDescent="0.3">
      <c r="A37" s="10" t="s">
        <v>158</v>
      </c>
      <c r="B37" s="11" t="s">
        <v>140</v>
      </c>
      <c r="C37" s="11" t="s">
        <v>141</v>
      </c>
      <c r="D37" s="11" t="s">
        <v>142</v>
      </c>
      <c r="E37" s="12" t="s">
        <v>32</v>
      </c>
      <c r="F37" s="11" t="s">
        <v>118</v>
      </c>
      <c r="G37" s="11" t="s">
        <v>119</v>
      </c>
      <c r="H37" s="12" t="s">
        <v>35</v>
      </c>
      <c r="I37" s="11" t="s">
        <v>36</v>
      </c>
      <c r="J37" s="11" t="s">
        <v>37</v>
      </c>
      <c r="K37" s="12" t="s">
        <v>38</v>
      </c>
      <c r="L37" s="11" t="s">
        <v>122</v>
      </c>
      <c r="M37" s="11" t="s">
        <v>123</v>
      </c>
      <c r="N37" s="11" t="s">
        <v>143</v>
      </c>
      <c r="O37" s="11" t="s">
        <v>140</v>
      </c>
      <c r="P37" s="11" t="s">
        <v>144</v>
      </c>
      <c r="Q37" s="11" t="s">
        <v>145</v>
      </c>
      <c r="R37" s="11" t="s">
        <v>146</v>
      </c>
      <c r="S37" s="11" t="s">
        <v>44</v>
      </c>
      <c r="T37" s="11" t="s">
        <v>48</v>
      </c>
      <c r="U37" s="13">
        <v>43410</v>
      </c>
      <c r="V37" s="11" t="s">
        <v>159</v>
      </c>
      <c r="W37" s="11"/>
      <c r="X37" s="14">
        <v>40.450000000000003</v>
      </c>
      <c r="Y37" s="11">
        <v>23</v>
      </c>
      <c r="Z37" s="15">
        <v>1.6428571428571428</v>
      </c>
      <c r="AA37" s="11"/>
    </row>
    <row r="38" spans="1:28" s="35" customFormat="1" x14ac:dyDescent="0.3">
      <c r="A38" s="17" t="s">
        <v>160</v>
      </c>
      <c r="B38" s="18" t="s">
        <v>140</v>
      </c>
      <c r="C38" s="18" t="s">
        <v>141</v>
      </c>
      <c r="D38" s="18" t="s">
        <v>142</v>
      </c>
      <c r="E38" s="19" t="s">
        <v>32</v>
      </c>
      <c r="F38" s="18" t="s">
        <v>118</v>
      </c>
      <c r="G38" s="18" t="s">
        <v>119</v>
      </c>
      <c r="H38" s="19" t="s">
        <v>35</v>
      </c>
      <c r="I38" s="18" t="s">
        <v>36</v>
      </c>
      <c r="J38" s="18" t="s">
        <v>37</v>
      </c>
      <c r="K38" s="19" t="s">
        <v>38</v>
      </c>
      <c r="L38" s="18" t="s">
        <v>122</v>
      </c>
      <c r="M38" s="18" t="s">
        <v>123</v>
      </c>
      <c r="N38" s="18" t="s">
        <v>143</v>
      </c>
      <c r="O38" s="18" t="s">
        <v>140</v>
      </c>
      <c r="P38" s="18" t="s">
        <v>144</v>
      </c>
      <c r="Q38" s="18" t="s">
        <v>145</v>
      </c>
      <c r="R38" s="18" t="s">
        <v>146</v>
      </c>
      <c r="S38" s="18" t="s">
        <v>44</v>
      </c>
      <c r="T38" s="18" t="s">
        <v>48</v>
      </c>
      <c r="U38" s="20">
        <v>43410</v>
      </c>
      <c r="V38" s="18" t="s">
        <v>156</v>
      </c>
      <c r="W38" s="18"/>
      <c r="X38" s="21">
        <v>29.55</v>
      </c>
      <c r="Y38" s="18">
        <v>214</v>
      </c>
      <c r="Z38" s="22">
        <v>5.6315789473684212</v>
      </c>
      <c r="AA38" s="18" t="s">
        <v>767</v>
      </c>
    </row>
    <row r="39" spans="1:28" s="24" customFormat="1" x14ac:dyDescent="0.3">
      <c r="A39" s="10" t="s">
        <v>161</v>
      </c>
      <c r="B39" s="11" t="s">
        <v>162</v>
      </c>
      <c r="C39" s="11" t="s">
        <v>163</v>
      </c>
      <c r="D39" s="11" t="s">
        <v>164</v>
      </c>
      <c r="E39" s="12" t="s">
        <v>35</v>
      </c>
      <c r="F39" s="36" t="s">
        <v>165</v>
      </c>
      <c r="G39" s="11"/>
      <c r="H39" s="12" t="s">
        <v>166</v>
      </c>
      <c r="I39" s="36" t="s">
        <v>167</v>
      </c>
      <c r="J39" s="36"/>
      <c r="K39" s="36"/>
      <c r="N39" s="11" t="s">
        <v>168</v>
      </c>
      <c r="O39" s="11"/>
      <c r="P39" s="11"/>
      <c r="Q39" s="11"/>
      <c r="R39" s="11"/>
      <c r="S39" s="11" t="s">
        <v>91</v>
      </c>
      <c r="T39" s="11" t="s">
        <v>100</v>
      </c>
      <c r="U39" s="30" t="s">
        <v>97</v>
      </c>
      <c r="V39" s="11" t="s">
        <v>108</v>
      </c>
      <c r="W39" s="11"/>
      <c r="X39" s="14">
        <v>29.025000000000002</v>
      </c>
      <c r="Y39" s="11">
        <v>5</v>
      </c>
      <c r="Z39" s="15">
        <v>0.19230769230769232</v>
      </c>
      <c r="AA39" s="11"/>
    </row>
    <row r="40" spans="1:28" s="24" customFormat="1" x14ac:dyDescent="0.3">
      <c r="A40" s="10" t="s">
        <v>169</v>
      </c>
      <c r="B40" s="11" t="s">
        <v>162</v>
      </c>
      <c r="C40" s="11" t="s">
        <v>163</v>
      </c>
      <c r="D40" s="11" t="s">
        <v>164</v>
      </c>
      <c r="E40" s="12" t="s">
        <v>35</v>
      </c>
      <c r="F40" s="36" t="s">
        <v>165</v>
      </c>
      <c r="G40" s="11"/>
      <c r="H40" s="12" t="s">
        <v>166</v>
      </c>
      <c r="I40" s="36" t="s">
        <v>167</v>
      </c>
      <c r="J40" s="36"/>
      <c r="K40" s="36"/>
      <c r="N40" s="11" t="s">
        <v>168</v>
      </c>
      <c r="O40" s="11"/>
      <c r="P40" s="11"/>
      <c r="Q40" s="11"/>
      <c r="R40" s="11"/>
      <c r="S40" s="11" t="s">
        <v>44</v>
      </c>
      <c r="T40" s="11" t="s">
        <v>45</v>
      </c>
      <c r="U40" s="13">
        <v>43410</v>
      </c>
      <c r="V40" s="11" t="s">
        <v>170</v>
      </c>
      <c r="W40" s="11"/>
      <c r="X40" s="14">
        <v>11.45</v>
      </c>
      <c r="Y40" s="11">
        <v>19</v>
      </c>
      <c r="Z40" s="15">
        <v>1.7272727272727273</v>
      </c>
      <c r="AA40" s="11"/>
    </row>
    <row r="41" spans="1:28" s="24" customFormat="1" x14ac:dyDescent="0.3">
      <c r="A41" s="10" t="s">
        <v>171</v>
      </c>
      <c r="B41" s="11" t="s">
        <v>162</v>
      </c>
      <c r="C41" s="11" t="s">
        <v>163</v>
      </c>
      <c r="D41" s="11" t="s">
        <v>164</v>
      </c>
      <c r="E41" s="12" t="s">
        <v>35</v>
      </c>
      <c r="F41" s="36" t="s">
        <v>165</v>
      </c>
      <c r="G41" s="11"/>
      <c r="H41" s="12" t="s">
        <v>166</v>
      </c>
      <c r="I41" s="36" t="s">
        <v>167</v>
      </c>
      <c r="J41" s="36"/>
      <c r="K41" s="36"/>
      <c r="N41" s="11" t="s">
        <v>168</v>
      </c>
      <c r="O41" s="11"/>
      <c r="P41" s="11"/>
      <c r="Q41" s="11"/>
      <c r="R41" s="11"/>
      <c r="S41" s="11" t="s">
        <v>44</v>
      </c>
      <c r="T41" s="11" t="s">
        <v>45</v>
      </c>
      <c r="U41" s="13">
        <v>43410</v>
      </c>
      <c r="V41" s="11" t="s">
        <v>172</v>
      </c>
      <c r="W41" s="11"/>
      <c r="X41" s="14">
        <v>38.849999999999994</v>
      </c>
      <c r="Y41" s="11">
        <v>90</v>
      </c>
      <c r="Z41" s="15">
        <v>2.0930232558139537</v>
      </c>
      <c r="AA41" s="11"/>
    </row>
    <row r="42" spans="1:28" s="24" customFormat="1" x14ac:dyDescent="0.3">
      <c r="A42" s="10" t="s">
        <v>173</v>
      </c>
      <c r="B42" s="11" t="s">
        <v>162</v>
      </c>
      <c r="C42" s="11" t="s">
        <v>163</v>
      </c>
      <c r="D42" s="11" t="s">
        <v>164</v>
      </c>
      <c r="E42" s="12" t="s">
        <v>35</v>
      </c>
      <c r="F42" s="36" t="s">
        <v>165</v>
      </c>
      <c r="G42" s="11"/>
      <c r="H42" s="12" t="s">
        <v>166</v>
      </c>
      <c r="I42" s="36" t="s">
        <v>167</v>
      </c>
      <c r="J42" s="36"/>
      <c r="K42" s="36"/>
      <c r="N42" s="11" t="s">
        <v>168</v>
      </c>
      <c r="O42" s="11"/>
      <c r="P42" s="11"/>
      <c r="Q42" s="11"/>
      <c r="R42" s="11"/>
      <c r="S42" s="11" t="s">
        <v>44</v>
      </c>
      <c r="T42" s="11" t="s">
        <v>48</v>
      </c>
      <c r="U42" s="13">
        <v>43410</v>
      </c>
      <c r="V42" s="11" t="s">
        <v>174</v>
      </c>
      <c r="W42" s="11"/>
      <c r="X42" s="14">
        <v>19.399999999999999</v>
      </c>
      <c r="Y42" s="11">
        <v>190</v>
      </c>
      <c r="Z42" s="15">
        <v>3.8775510204081631</v>
      </c>
      <c r="AA42" s="11"/>
    </row>
    <row r="43" spans="1:28" s="24" customFormat="1" x14ac:dyDescent="0.3">
      <c r="A43" s="10" t="s">
        <v>175</v>
      </c>
      <c r="B43" s="11" t="s">
        <v>162</v>
      </c>
      <c r="C43" s="11" t="s">
        <v>163</v>
      </c>
      <c r="D43" s="11" t="s">
        <v>164</v>
      </c>
      <c r="E43" s="12" t="s">
        <v>35</v>
      </c>
      <c r="F43" s="36" t="s">
        <v>165</v>
      </c>
      <c r="G43" s="11"/>
      <c r="H43" s="12" t="s">
        <v>166</v>
      </c>
      <c r="I43" s="36" t="s">
        <v>167</v>
      </c>
      <c r="J43" s="36"/>
      <c r="K43" s="36"/>
      <c r="N43" s="11" t="s">
        <v>168</v>
      </c>
      <c r="O43" s="11"/>
      <c r="P43" s="11"/>
      <c r="Q43" s="11"/>
      <c r="R43" s="11"/>
      <c r="S43" s="11" t="s">
        <v>44</v>
      </c>
      <c r="T43" s="11" t="s">
        <v>45</v>
      </c>
      <c r="U43" s="13">
        <v>43410</v>
      </c>
      <c r="V43" s="11" t="s">
        <v>172</v>
      </c>
      <c r="W43" s="11"/>
      <c r="X43" s="14">
        <v>36.549999999999997</v>
      </c>
      <c r="Y43" s="11">
        <v>79</v>
      </c>
      <c r="Z43" s="15">
        <v>2.2571428571428571</v>
      </c>
      <c r="AA43" s="11"/>
    </row>
    <row r="44" spans="1:28" s="24" customFormat="1" x14ac:dyDescent="0.3">
      <c r="A44" s="10" t="s">
        <v>176</v>
      </c>
      <c r="B44" s="11" t="s">
        <v>162</v>
      </c>
      <c r="C44" s="11" t="s">
        <v>163</v>
      </c>
      <c r="D44" s="11" t="s">
        <v>164</v>
      </c>
      <c r="E44" s="12" t="s">
        <v>35</v>
      </c>
      <c r="F44" s="36" t="s">
        <v>165</v>
      </c>
      <c r="G44" s="11"/>
      <c r="H44" s="12" t="s">
        <v>166</v>
      </c>
      <c r="I44" s="36" t="s">
        <v>167</v>
      </c>
      <c r="J44" s="36"/>
      <c r="K44" s="36"/>
      <c r="N44" s="11" t="s">
        <v>168</v>
      </c>
      <c r="O44" s="11"/>
      <c r="P44" s="11"/>
      <c r="Q44" s="11"/>
      <c r="R44" s="11"/>
      <c r="S44" s="11" t="s">
        <v>44</v>
      </c>
      <c r="T44" s="11" t="s">
        <v>45</v>
      </c>
      <c r="U44" s="13">
        <v>43410</v>
      </c>
      <c r="V44" s="11" t="s">
        <v>177</v>
      </c>
      <c r="W44" s="11"/>
      <c r="X44" s="14">
        <v>29.3</v>
      </c>
      <c r="Y44" s="11">
        <v>63</v>
      </c>
      <c r="Z44" s="15">
        <v>2.1</v>
      </c>
      <c r="AA44" s="11"/>
    </row>
    <row r="45" spans="1:28" s="24" customFormat="1" x14ac:dyDescent="0.3">
      <c r="A45" s="10" t="s">
        <v>178</v>
      </c>
      <c r="B45" s="11" t="s">
        <v>162</v>
      </c>
      <c r="C45" s="11" t="s">
        <v>163</v>
      </c>
      <c r="D45" s="11" t="s">
        <v>164</v>
      </c>
      <c r="E45" s="12" t="s">
        <v>35</v>
      </c>
      <c r="F45" s="36" t="s">
        <v>165</v>
      </c>
      <c r="G45" s="11"/>
      <c r="H45" s="12" t="s">
        <v>166</v>
      </c>
      <c r="I45" s="36" t="s">
        <v>167</v>
      </c>
      <c r="J45" s="36"/>
      <c r="K45" s="36"/>
      <c r="N45" s="11" t="s">
        <v>168</v>
      </c>
      <c r="O45" s="11"/>
      <c r="P45" s="11"/>
      <c r="Q45" s="11"/>
      <c r="R45" s="11"/>
      <c r="S45" s="11" t="s">
        <v>44</v>
      </c>
      <c r="T45" s="11" t="s">
        <v>48</v>
      </c>
      <c r="U45" s="13">
        <v>43410</v>
      </c>
      <c r="V45" s="11" t="s">
        <v>179</v>
      </c>
      <c r="W45" s="11"/>
      <c r="X45" s="14">
        <v>25.25</v>
      </c>
      <c r="Y45" s="11">
        <v>474</v>
      </c>
      <c r="Z45" s="15">
        <v>5.3258426966292136</v>
      </c>
      <c r="AA45" s="11"/>
    </row>
    <row r="46" spans="1:28" s="24" customFormat="1" x14ac:dyDescent="0.3">
      <c r="A46" s="10" t="s">
        <v>180</v>
      </c>
      <c r="B46" s="11" t="s">
        <v>162</v>
      </c>
      <c r="C46" s="11" t="s">
        <v>163</v>
      </c>
      <c r="D46" s="11" t="s">
        <v>164</v>
      </c>
      <c r="E46" s="12" t="s">
        <v>35</v>
      </c>
      <c r="F46" s="36" t="s">
        <v>165</v>
      </c>
      <c r="G46" s="11"/>
      <c r="H46" s="12" t="s">
        <v>166</v>
      </c>
      <c r="I46" s="36" t="s">
        <v>167</v>
      </c>
      <c r="J46" s="36"/>
      <c r="K46" s="36"/>
      <c r="N46" s="11" t="s">
        <v>168</v>
      </c>
      <c r="O46" s="11"/>
      <c r="P46" s="11"/>
      <c r="Q46" s="11"/>
      <c r="R46" s="11"/>
      <c r="S46" s="11" t="s">
        <v>44</v>
      </c>
      <c r="T46" s="30" t="s">
        <v>45</v>
      </c>
      <c r="U46" s="13">
        <v>43410</v>
      </c>
      <c r="V46" s="30" t="s">
        <v>181</v>
      </c>
      <c r="W46" s="30"/>
      <c r="X46" s="14">
        <v>40.950000000000003</v>
      </c>
      <c r="Y46" s="11">
        <v>53</v>
      </c>
      <c r="Z46" s="15">
        <v>2.0384615384615383</v>
      </c>
      <c r="AA46" s="11"/>
    </row>
    <row r="47" spans="1:28" s="24" customFormat="1" x14ac:dyDescent="0.3">
      <c r="A47" s="10" t="s">
        <v>182</v>
      </c>
      <c r="B47" s="11" t="s">
        <v>162</v>
      </c>
      <c r="C47" s="11" t="s">
        <v>163</v>
      </c>
      <c r="D47" s="11" t="s">
        <v>164</v>
      </c>
      <c r="E47" s="12" t="s">
        <v>35</v>
      </c>
      <c r="F47" s="36" t="s">
        <v>165</v>
      </c>
      <c r="G47" s="11"/>
      <c r="H47" s="12" t="s">
        <v>166</v>
      </c>
      <c r="I47" s="36" t="s">
        <v>167</v>
      </c>
      <c r="J47" s="36"/>
      <c r="K47" s="36"/>
      <c r="N47" s="11" t="s">
        <v>168</v>
      </c>
      <c r="O47" s="11"/>
      <c r="P47" s="11"/>
      <c r="Q47" s="11"/>
      <c r="R47" s="11"/>
      <c r="S47" s="11" t="s">
        <v>44</v>
      </c>
      <c r="T47" s="11" t="s">
        <v>48</v>
      </c>
      <c r="U47" s="13">
        <v>43410</v>
      </c>
      <c r="V47" s="11" t="s">
        <v>183</v>
      </c>
      <c r="W47" s="11"/>
      <c r="X47" s="14">
        <v>46.05</v>
      </c>
      <c r="Y47" s="11">
        <v>36</v>
      </c>
      <c r="Z47" s="15">
        <v>2.5714285714285716</v>
      </c>
      <c r="AA47" s="11"/>
    </row>
    <row r="48" spans="1:28" s="35" customFormat="1" x14ac:dyDescent="0.3">
      <c r="A48" s="17" t="s">
        <v>184</v>
      </c>
      <c r="B48" s="18" t="s">
        <v>162</v>
      </c>
      <c r="C48" s="18" t="s">
        <v>163</v>
      </c>
      <c r="D48" s="18" t="s">
        <v>164</v>
      </c>
      <c r="E48" s="19" t="s">
        <v>35</v>
      </c>
      <c r="F48" s="37" t="s">
        <v>165</v>
      </c>
      <c r="G48" s="18"/>
      <c r="H48" s="19" t="s">
        <v>166</v>
      </c>
      <c r="I48" s="37" t="s">
        <v>167</v>
      </c>
      <c r="J48" s="37"/>
      <c r="K48" s="37"/>
      <c r="N48" s="18" t="s">
        <v>168</v>
      </c>
      <c r="O48" s="18"/>
      <c r="P48" s="18"/>
      <c r="Q48" s="18"/>
      <c r="R48" s="18"/>
      <c r="S48" s="18" t="s">
        <v>44</v>
      </c>
      <c r="T48" s="18" t="s">
        <v>48</v>
      </c>
      <c r="U48" s="20">
        <v>43410</v>
      </c>
      <c r="V48" s="18" t="s">
        <v>174</v>
      </c>
      <c r="W48" s="18"/>
      <c r="X48" s="21">
        <v>19.149999999999999</v>
      </c>
      <c r="Y48" s="18">
        <v>76</v>
      </c>
      <c r="Z48" s="22">
        <v>2.6206896551724137</v>
      </c>
      <c r="AA48" s="18"/>
    </row>
    <row r="49" spans="1:28" s="24" customFormat="1" x14ac:dyDescent="0.3">
      <c r="A49" s="10" t="s">
        <v>185</v>
      </c>
      <c r="B49" s="11" t="s">
        <v>186</v>
      </c>
      <c r="C49" s="11" t="s">
        <v>187</v>
      </c>
      <c r="D49" s="11" t="s">
        <v>188</v>
      </c>
      <c r="E49" s="12" t="s">
        <v>35</v>
      </c>
      <c r="F49" s="36" t="s">
        <v>189</v>
      </c>
      <c r="G49" s="11"/>
      <c r="H49" s="12" t="s">
        <v>166</v>
      </c>
      <c r="I49" s="36" t="s">
        <v>190</v>
      </c>
      <c r="J49" s="36"/>
      <c r="K49" s="36"/>
      <c r="N49" s="11" t="s">
        <v>191</v>
      </c>
      <c r="O49" s="11"/>
      <c r="P49" s="11"/>
      <c r="Q49" s="11"/>
      <c r="R49" s="11"/>
      <c r="S49" s="11" t="s">
        <v>91</v>
      </c>
      <c r="T49" s="11" t="s">
        <v>132</v>
      </c>
      <c r="U49" s="30" t="s">
        <v>97</v>
      </c>
      <c r="V49" s="11" t="s">
        <v>110</v>
      </c>
      <c r="W49" s="11"/>
      <c r="X49" s="14">
        <v>35.6</v>
      </c>
      <c r="Y49" s="11">
        <v>69</v>
      </c>
      <c r="Z49" s="15">
        <v>2.0294117647058822</v>
      </c>
      <c r="AA49" s="11" t="s">
        <v>102</v>
      </c>
    </row>
    <row r="50" spans="1:28" s="24" customFormat="1" x14ac:dyDescent="0.3">
      <c r="A50" s="10" t="s">
        <v>192</v>
      </c>
      <c r="B50" s="11" t="s">
        <v>186</v>
      </c>
      <c r="C50" s="11" t="s">
        <v>187</v>
      </c>
      <c r="D50" s="11" t="s">
        <v>188</v>
      </c>
      <c r="E50" s="12" t="s">
        <v>35</v>
      </c>
      <c r="F50" s="36" t="s">
        <v>189</v>
      </c>
      <c r="G50" s="11"/>
      <c r="H50" s="12" t="s">
        <v>166</v>
      </c>
      <c r="I50" s="36" t="s">
        <v>190</v>
      </c>
      <c r="J50" s="36"/>
      <c r="K50" s="36"/>
      <c r="N50" s="11" t="s">
        <v>191</v>
      </c>
      <c r="O50" s="11"/>
      <c r="P50" s="11"/>
      <c r="Q50" s="11"/>
      <c r="R50" s="11"/>
      <c r="S50" s="11" t="s">
        <v>91</v>
      </c>
      <c r="T50" s="11" t="s">
        <v>100</v>
      </c>
      <c r="U50" s="30" t="s">
        <v>97</v>
      </c>
      <c r="V50" s="11" t="s">
        <v>181</v>
      </c>
      <c r="W50" s="11"/>
      <c r="X50" s="14">
        <v>34.700000000000003</v>
      </c>
      <c r="Y50" s="11">
        <v>135</v>
      </c>
      <c r="Z50" s="15">
        <v>4.8214285714285712</v>
      </c>
      <c r="AA50" s="11"/>
    </row>
    <row r="51" spans="1:28" s="24" customFormat="1" x14ac:dyDescent="0.3">
      <c r="A51" s="10" t="s">
        <v>193</v>
      </c>
      <c r="B51" s="11" t="s">
        <v>186</v>
      </c>
      <c r="C51" s="11" t="s">
        <v>187</v>
      </c>
      <c r="D51" s="11" t="s">
        <v>188</v>
      </c>
      <c r="E51" s="12" t="s">
        <v>35</v>
      </c>
      <c r="F51" s="36" t="s">
        <v>189</v>
      </c>
      <c r="G51" s="11"/>
      <c r="H51" s="12" t="s">
        <v>166</v>
      </c>
      <c r="I51" s="36" t="s">
        <v>190</v>
      </c>
      <c r="J51" s="36"/>
      <c r="K51" s="36"/>
      <c r="N51" s="11" t="s">
        <v>191</v>
      </c>
      <c r="O51" s="11"/>
      <c r="P51" s="11"/>
      <c r="Q51" s="11"/>
      <c r="R51" s="11"/>
      <c r="S51" s="11" t="s">
        <v>91</v>
      </c>
      <c r="T51" s="11" t="s">
        <v>194</v>
      </c>
      <c r="U51" s="30" t="s">
        <v>97</v>
      </c>
      <c r="V51" s="11" t="s">
        <v>195</v>
      </c>
      <c r="W51" s="11"/>
      <c r="X51" s="14">
        <v>35.699999999999996</v>
      </c>
      <c r="Y51" s="11">
        <v>465</v>
      </c>
      <c r="Z51" s="15">
        <v>7.8813559322033901</v>
      </c>
      <c r="AA51" s="11"/>
    </row>
    <row r="52" spans="1:28" s="24" customFormat="1" x14ac:dyDescent="0.3">
      <c r="A52" s="10" t="s">
        <v>196</v>
      </c>
      <c r="B52" s="11" t="s">
        <v>186</v>
      </c>
      <c r="C52" s="11" t="s">
        <v>187</v>
      </c>
      <c r="D52" s="11" t="s">
        <v>188</v>
      </c>
      <c r="E52" s="12" t="s">
        <v>35</v>
      </c>
      <c r="F52" s="36" t="s">
        <v>189</v>
      </c>
      <c r="G52" s="11"/>
      <c r="H52" s="12" t="s">
        <v>166</v>
      </c>
      <c r="I52" s="36" t="s">
        <v>190</v>
      </c>
      <c r="J52" s="36"/>
      <c r="K52" s="36"/>
      <c r="N52" s="11" t="s">
        <v>191</v>
      </c>
      <c r="O52" s="11"/>
      <c r="P52" s="11"/>
      <c r="Q52" s="11"/>
      <c r="R52" s="11"/>
      <c r="S52" s="11" t="s">
        <v>44</v>
      </c>
      <c r="T52" s="11" t="s">
        <v>48</v>
      </c>
      <c r="U52" s="13">
        <v>43410</v>
      </c>
      <c r="V52" s="11" t="s">
        <v>197</v>
      </c>
      <c r="W52" s="11"/>
      <c r="X52" s="14">
        <v>28.15</v>
      </c>
      <c r="Y52" s="11">
        <v>334</v>
      </c>
      <c r="Z52" s="15">
        <v>7.7674418604651159</v>
      </c>
      <c r="AA52" s="11"/>
    </row>
    <row r="53" spans="1:28" s="24" customFormat="1" x14ac:dyDescent="0.3">
      <c r="A53" s="10" t="s">
        <v>198</v>
      </c>
      <c r="B53" s="11" t="s">
        <v>186</v>
      </c>
      <c r="C53" s="11" t="s">
        <v>187</v>
      </c>
      <c r="D53" s="11" t="s">
        <v>188</v>
      </c>
      <c r="E53" s="12" t="s">
        <v>35</v>
      </c>
      <c r="F53" s="36" t="s">
        <v>189</v>
      </c>
      <c r="G53" s="11"/>
      <c r="H53" s="12" t="s">
        <v>166</v>
      </c>
      <c r="I53" s="36" t="s">
        <v>190</v>
      </c>
      <c r="J53" s="36"/>
      <c r="K53" s="36"/>
      <c r="N53" s="11" t="s">
        <v>191</v>
      </c>
      <c r="O53" s="11"/>
      <c r="P53" s="11"/>
      <c r="Q53" s="11"/>
      <c r="R53" s="11"/>
      <c r="S53" s="11" t="s">
        <v>91</v>
      </c>
      <c r="T53" s="11" t="s">
        <v>96</v>
      </c>
      <c r="U53" s="30" t="s">
        <v>97</v>
      </c>
      <c r="V53" s="11" t="s">
        <v>110</v>
      </c>
      <c r="W53" s="11"/>
      <c r="X53" s="14">
        <v>24.85</v>
      </c>
      <c r="Y53" s="11">
        <v>66</v>
      </c>
      <c r="Z53" s="15">
        <v>1.736842105263158</v>
      </c>
      <c r="AA53" s="11" t="s">
        <v>199</v>
      </c>
    </row>
    <row r="54" spans="1:28" s="24" customFormat="1" x14ac:dyDescent="0.3">
      <c r="A54" s="10" t="s">
        <v>200</v>
      </c>
      <c r="B54" s="11" t="s">
        <v>186</v>
      </c>
      <c r="C54" s="11" t="s">
        <v>187</v>
      </c>
      <c r="D54" s="11" t="s">
        <v>188</v>
      </c>
      <c r="E54" s="12" t="s">
        <v>35</v>
      </c>
      <c r="F54" s="36" t="s">
        <v>189</v>
      </c>
      <c r="G54" s="11"/>
      <c r="H54" s="12" t="s">
        <v>166</v>
      </c>
      <c r="I54" s="36" t="s">
        <v>190</v>
      </c>
      <c r="J54" s="36"/>
      <c r="K54" s="36"/>
      <c r="N54" s="11" t="s">
        <v>191</v>
      </c>
      <c r="O54" s="11"/>
      <c r="P54" s="11"/>
      <c r="Q54" s="11"/>
      <c r="R54" s="11"/>
      <c r="S54" s="11" t="s">
        <v>44</v>
      </c>
      <c r="T54" s="11" t="s">
        <v>45</v>
      </c>
      <c r="U54" s="13">
        <v>43410</v>
      </c>
      <c r="V54" s="11" t="s">
        <v>197</v>
      </c>
      <c r="W54" s="11"/>
      <c r="X54" s="14">
        <v>22.75</v>
      </c>
      <c r="Y54" s="11">
        <v>217</v>
      </c>
      <c r="Z54" s="15">
        <v>4.2549019607843137</v>
      </c>
      <c r="AA54" s="11" t="s">
        <v>102</v>
      </c>
    </row>
    <row r="55" spans="1:28" s="35" customFormat="1" x14ac:dyDescent="0.3">
      <c r="A55" s="17" t="s">
        <v>201</v>
      </c>
      <c r="B55" s="18" t="s">
        <v>186</v>
      </c>
      <c r="C55" s="18" t="s">
        <v>187</v>
      </c>
      <c r="D55" s="18" t="s">
        <v>188</v>
      </c>
      <c r="E55" s="19" t="s">
        <v>35</v>
      </c>
      <c r="F55" s="37" t="s">
        <v>189</v>
      </c>
      <c r="G55" s="18"/>
      <c r="H55" s="19" t="s">
        <v>166</v>
      </c>
      <c r="I55" s="37" t="s">
        <v>190</v>
      </c>
      <c r="J55" s="37"/>
      <c r="K55" s="37"/>
      <c r="N55" s="18" t="s">
        <v>191</v>
      </c>
      <c r="O55" s="18"/>
      <c r="P55" s="18"/>
      <c r="Q55" s="18"/>
      <c r="R55" s="18"/>
      <c r="S55" s="18" t="s">
        <v>44</v>
      </c>
      <c r="T55" s="18" t="s">
        <v>48</v>
      </c>
      <c r="U55" s="20">
        <v>43410</v>
      </c>
      <c r="V55" s="18" t="s">
        <v>202</v>
      </c>
      <c r="W55" s="18"/>
      <c r="X55" s="21">
        <v>36.057499999999997</v>
      </c>
      <c r="Y55" s="18">
        <v>422</v>
      </c>
      <c r="Z55" s="22">
        <v>4.262626262626263</v>
      </c>
      <c r="AA55" s="18"/>
    </row>
    <row r="56" spans="1:28" s="32" customFormat="1" x14ac:dyDescent="0.3">
      <c r="A56" s="29" t="s">
        <v>203</v>
      </c>
      <c r="B56" s="30" t="s">
        <v>204</v>
      </c>
      <c r="C56" s="30" t="s">
        <v>205</v>
      </c>
      <c r="D56" s="30" t="s">
        <v>206</v>
      </c>
      <c r="E56" s="12" t="s">
        <v>35</v>
      </c>
      <c r="F56" s="38" t="s">
        <v>207</v>
      </c>
      <c r="G56" s="30"/>
      <c r="H56" s="12" t="s">
        <v>166</v>
      </c>
      <c r="I56" s="38" t="s">
        <v>208</v>
      </c>
      <c r="J56" s="38"/>
      <c r="K56" s="38"/>
      <c r="N56" s="30" t="s">
        <v>209</v>
      </c>
      <c r="O56" s="30"/>
      <c r="P56" s="30"/>
      <c r="Q56" s="30"/>
      <c r="R56" s="30"/>
      <c r="S56" s="30" t="s">
        <v>44</v>
      </c>
      <c r="T56" s="30" t="s">
        <v>107</v>
      </c>
      <c r="U56" s="13">
        <v>43410</v>
      </c>
      <c r="V56" s="30" t="s">
        <v>70</v>
      </c>
      <c r="W56" s="30"/>
      <c r="X56" s="31">
        <v>43.699999999999996</v>
      </c>
      <c r="Y56" s="11">
        <v>10</v>
      </c>
      <c r="Z56" s="15">
        <v>0.90909090909090906</v>
      </c>
      <c r="AA56" s="11"/>
    </row>
    <row r="57" spans="1:28" s="32" customFormat="1" x14ac:dyDescent="0.3">
      <c r="A57" s="29" t="s">
        <v>210</v>
      </c>
      <c r="B57" s="30" t="s">
        <v>204</v>
      </c>
      <c r="C57" s="30" t="s">
        <v>205</v>
      </c>
      <c r="D57" s="30" t="s">
        <v>206</v>
      </c>
      <c r="E57" s="12" t="s">
        <v>35</v>
      </c>
      <c r="F57" s="38" t="s">
        <v>207</v>
      </c>
      <c r="G57" s="30"/>
      <c r="H57" s="12" t="s">
        <v>166</v>
      </c>
      <c r="I57" s="38" t="s">
        <v>208</v>
      </c>
      <c r="J57" s="38"/>
      <c r="K57" s="38"/>
      <c r="N57" s="30" t="s">
        <v>209</v>
      </c>
      <c r="O57" s="30"/>
      <c r="P57" s="30"/>
      <c r="Q57" s="30"/>
      <c r="R57" s="30"/>
      <c r="S57" s="30" t="s">
        <v>44</v>
      </c>
      <c r="T57" s="30" t="s">
        <v>45</v>
      </c>
      <c r="U57" s="13">
        <v>43410</v>
      </c>
      <c r="V57" s="30" t="s">
        <v>211</v>
      </c>
      <c r="W57" s="30"/>
      <c r="X57" s="31">
        <v>19.450000000000003</v>
      </c>
      <c r="Y57" s="11">
        <v>57</v>
      </c>
      <c r="Z57" s="15">
        <v>3.25</v>
      </c>
      <c r="AA57" s="11"/>
    </row>
    <row r="58" spans="1:28" s="24" customFormat="1" x14ac:dyDescent="0.3">
      <c r="A58" s="29" t="s">
        <v>212</v>
      </c>
      <c r="B58" s="11" t="s">
        <v>204</v>
      </c>
      <c r="C58" s="30" t="s">
        <v>205</v>
      </c>
      <c r="D58" s="11" t="s">
        <v>206</v>
      </c>
      <c r="E58" s="12" t="s">
        <v>35</v>
      </c>
      <c r="F58" s="38" t="s">
        <v>207</v>
      </c>
      <c r="G58" s="11"/>
      <c r="H58" s="12" t="s">
        <v>166</v>
      </c>
      <c r="I58" s="38" t="s">
        <v>208</v>
      </c>
      <c r="J58" s="38"/>
      <c r="K58" s="38"/>
      <c r="N58" s="11" t="s">
        <v>209</v>
      </c>
      <c r="O58" s="11"/>
      <c r="P58" s="11"/>
      <c r="Q58" s="11"/>
      <c r="R58" s="11"/>
      <c r="S58" s="11" t="s">
        <v>91</v>
      </c>
      <c r="T58" s="11" t="s">
        <v>96</v>
      </c>
      <c r="U58" s="30" t="s">
        <v>97</v>
      </c>
      <c r="V58" s="13">
        <v>43258</v>
      </c>
      <c r="W58" s="11"/>
      <c r="X58" s="14">
        <v>58.675000000000004</v>
      </c>
      <c r="Y58" s="11">
        <v>70</v>
      </c>
      <c r="Z58" s="15">
        <v>3.5</v>
      </c>
      <c r="AA58" s="11"/>
    </row>
    <row r="59" spans="1:28" s="24" customFormat="1" x14ac:dyDescent="0.3">
      <c r="A59" s="29" t="s">
        <v>213</v>
      </c>
      <c r="B59" s="30" t="s">
        <v>204</v>
      </c>
      <c r="C59" s="30" t="s">
        <v>205</v>
      </c>
      <c r="D59" s="30" t="s">
        <v>206</v>
      </c>
      <c r="E59" s="12" t="s">
        <v>35</v>
      </c>
      <c r="F59" s="38" t="s">
        <v>207</v>
      </c>
      <c r="G59" s="30"/>
      <c r="H59" s="12" t="s">
        <v>166</v>
      </c>
      <c r="I59" s="38" t="s">
        <v>208</v>
      </c>
      <c r="J59" s="38"/>
      <c r="K59" s="38"/>
      <c r="N59" s="30" t="s">
        <v>209</v>
      </c>
      <c r="O59" s="30"/>
      <c r="P59" s="11"/>
      <c r="Q59" s="11"/>
      <c r="R59" s="11"/>
      <c r="S59" s="30" t="s">
        <v>44</v>
      </c>
      <c r="T59" s="30" t="s">
        <v>45</v>
      </c>
      <c r="U59" s="13">
        <v>43410</v>
      </c>
      <c r="V59" s="30" t="s">
        <v>172</v>
      </c>
      <c r="W59" s="11"/>
      <c r="X59" s="14">
        <v>33.5</v>
      </c>
      <c r="Y59" s="11">
        <v>35</v>
      </c>
      <c r="Z59" s="15">
        <v>1.1666666666666667</v>
      </c>
      <c r="AA59" s="11"/>
    </row>
    <row r="60" spans="1:28" s="28" customFormat="1" ht="15.75" customHeight="1" x14ac:dyDescent="0.3">
      <c r="A60" s="25" t="s">
        <v>214</v>
      </c>
      <c r="B60" s="26" t="s">
        <v>204</v>
      </c>
      <c r="C60" s="26" t="s">
        <v>205</v>
      </c>
      <c r="D60" s="26" t="s">
        <v>206</v>
      </c>
      <c r="E60" s="19" t="s">
        <v>35</v>
      </c>
      <c r="F60" s="39" t="s">
        <v>207</v>
      </c>
      <c r="G60" s="26"/>
      <c r="H60" s="19" t="s">
        <v>166</v>
      </c>
      <c r="I60" s="39" t="s">
        <v>208</v>
      </c>
      <c r="J60" s="39"/>
      <c r="K60" s="39"/>
      <c r="N60" s="26" t="s">
        <v>209</v>
      </c>
      <c r="O60" s="26"/>
      <c r="P60" s="26"/>
      <c r="Q60" s="26"/>
      <c r="R60" s="26"/>
      <c r="S60" s="26" t="s">
        <v>44</v>
      </c>
      <c r="T60" s="26" t="s">
        <v>45</v>
      </c>
      <c r="U60" s="20">
        <v>43410</v>
      </c>
      <c r="V60" s="26" t="s">
        <v>70</v>
      </c>
      <c r="W60" s="26"/>
      <c r="X60" s="27">
        <v>37.825000000000003</v>
      </c>
      <c r="Y60" s="18">
        <v>71</v>
      </c>
      <c r="Z60" s="22">
        <v>5.5</v>
      </c>
      <c r="AA60" s="11" t="s">
        <v>767</v>
      </c>
    </row>
    <row r="61" spans="1:28" s="24" customFormat="1" x14ac:dyDescent="0.3">
      <c r="A61" s="10" t="s">
        <v>215</v>
      </c>
      <c r="B61" s="11" t="s">
        <v>216</v>
      </c>
      <c r="C61" s="11" t="s">
        <v>217</v>
      </c>
      <c r="D61" s="11" t="s">
        <v>218</v>
      </c>
      <c r="E61" s="12" t="s">
        <v>32</v>
      </c>
      <c r="F61" s="11" t="s">
        <v>33</v>
      </c>
      <c r="G61" s="11" t="s">
        <v>34</v>
      </c>
      <c r="H61" s="12" t="s">
        <v>35</v>
      </c>
      <c r="I61" s="11" t="s">
        <v>36</v>
      </c>
      <c r="J61" s="11" t="s">
        <v>37</v>
      </c>
      <c r="K61" s="12" t="s">
        <v>38</v>
      </c>
      <c r="L61" s="11" t="s">
        <v>122</v>
      </c>
      <c r="M61" s="11" t="s">
        <v>123</v>
      </c>
      <c r="N61" s="11" t="s">
        <v>65</v>
      </c>
      <c r="O61" s="11"/>
      <c r="P61" s="11"/>
      <c r="Q61" s="11" t="s">
        <v>216</v>
      </c>
      <c r="R61" s="11" t="s">
        <v>219</v>
      </c>
      <c r="S61" s="11" t="s">
        <v>91</v>
      </c>
      <c r="T61" s="11" t="s">
        <v>96</v>
      </c>
      <c r="U61" s="30" t="s">
        <v>97</v>
      </c>
      <c r="V61" s="11" t="s">
        <v>128</v>
      </c>
      <c r="W61" s="11"/>
      <c r="X61" s="14">
        <v>17.95</v>
      </c>
      <c r="Y61" s="11">
        <v>4</v>
      </c>
      <c r="Z61" s="15">
        <v>0.17391304347826086</v>
      </c>
      <c r="AA61" s="11"/>
      <c r="AB61" s="30" t="s">
        <v>220</v>
      </c>
    </row>
    <row r="62" spans="1:28" s="32" customFormat="1" x14ac:dyDescent="0.3">
      <c r="A62" s="29" t="s">
        <v>221</v>
      </c>
      <c r="B62" s="30" t="s">
        <v>216</v>
      </c>
      <c r="C62" s="11" t="s">
        <v>217</v>
      </c>
      <c r="D62" s="30" t="s">
        <v>218</v>
      </c>
      <c r="E62" s="12" t="s">
        <v>32</v>
      </c>
      <c r="F62" s="11" t="s">
        <v>33</v>
      </c>
      <c r="G62" s="11" t="s">
        <v>34</v>
      </c>
      <c r="H62" s="12" t="s">
        <v>35</v>
      </c>
      <c r="I62" s="11" t="s">
        <v>36</v>
      </c>
      <c r="J62" s="11" t="s">
        <v>37</v>
      </c>
      <c r="K62" s="12" t="s">
        <v>38</v>
      </c>
      <c r="L62" s="11" t="s">
        <v>122</v>
      </c>
      <c r="M62" s="11" t="s">
        <v>123</v>
      </c>
      <c r="N62" s="11" t="s">
        <v>65</v>
      </c>
      <c r="O62" s="11"/>
      <c r="P62" s="30"/>
      <c r="Q62" s="11" t="s">
        <v>216</v>
      </c>
      <c r="R62" s="30" t="s">
        <v>219</v>
      </c>
      <c r="S62" s="30" t="s">
        <v>91</v>
      </c>
      <c r="T62" s="30" t="s">
        <v>92</v>
      </c>
      <c r="U62" s="13">
        <v>43410</v>
      </c>
      <c r="V62" s="30" t="s">
        <v>179</v>
      </c>
      <c r="W62" s="30"/>
      <c r="X62" s="31">
        <v>32.833333333333336</v>
      </c>
      <c r="Y62" s="11">
        <v>24</v>
      </c>
      <c r="Z62" s="15">
        <v>0.72727272727272729</v>
      </c>
      <c r="AA62" s="11" t="s">
        <v>765</v>
      </c>
    </row>
    <row r="63" spans="1:28" s="35" customFormat="1" x14ac:dyDescent="0.3">
      <c r="A63" s="17" t="s">
        <v>222</v>
      </c>
      <c r="B63" s="18" t="s">
        <v>216</v>
      </c>
      <c r="C63" s="18" t="s">
        <v>217</v>
      </c>
      <c r="D63" s="18" t="s">
        <v>218</v>
      </c>
      <c r="E63" s="19" t="s">
        <v>32</v>
      </c>
      <c r="F63" s="18" t="s">
        <v>33</v>
      </c>
      <c r="G63" s="18" t="s">
        <v>34</v>
      </c>
      <c r="H63" s="19" t="s">
        <v>35</v>
      </c>
      <c r="I63" s="18" t="s">
        <v>36</v>
      </c>
      <c r="J63" s="18" t="s">
        <v>37</v>
      </c>
      <c r="K63" s="19" t="s">
        <v>38</v>
      </c>
      <c r="L63" s="18" t="s">
        <v>122</v>
      </c>
      <c r="M63" s="18" t="s">
        <v>123</v>
      </c>
      <c r="N63" s="18" t="s">
        <v>65</v>
      </c>
      <c r="O63" s="18"/>
      <c r="P63" s="18"/>
      <c r="Q63" s="18" t="s">
        <v>216</v>
      </c>
      <c r="R63" s="18" t="s">
        <v>219</v>
      </c>
      <c r="S63" s="18" t="s">
        <v>91</v>
      </c>
      <c r="T63" s="18" t="s">
        <v>100</v>
      </c>
      <c r="U63" s="26" t="s">
        <v>97</v>
      </c>
      <c r="V63" s="18" t="s">
        <v>105</v>
      </c>
      <c r="W63" s="18"/>
      <c r="X63" s="21">
        <v>47.466666666666661</v>
      </c>
      <c r="Y63" s="18">
        <v>16</v>
      </c>
      <c r="Z63" s="22">
        <v>0.61538461538461542</v>
      </c>
      <c r="AA63" s="18"/>
    </row>
    <row r="64" spans="1:28" s="24" customFormat="1" x14ac:dyDescent="0.3">
      <c r="A64" s="10" t="s">
        <v>223</v>
      </c>
      <c r="B64" s="11" t="s">
        <v>224</v>
      </c>
      <c r="C64" s="11" t="s">
        <v>225</v>
      </c>
      <c r="D64" s="11" t="s">
        <v>226</v>
      </c>
      <c r="E64" s="12" t="s">
        <v>32</v>
      </c>
      <c r="F64" s="11" t="s">
        <v>227</v>
      </c>
      <c r="G64" s="11" t="s">
        <v>228</v>
      </c>
      <c r="H64" s="12" t="s">
        <v>35</v>
      </c>
      <c r="I64" s="11" t="s">
        <v>36</v>
      </c>
      <c r="J64" s="11" t="s">
        <v>37</v>
      </c>
      <c r="K64" s="12" t="s">
        <v>38</v>
      </c>
      <c r="L64" s="11" t="s">
        <v>122</v>
      </c>
      <c r="M64" s="11" t="s">
        <v>123</v>
      </c>
      <c r="N64" s="11" t="s">
        <v>229</v>
      </c>
      <c r="O64" s="11"/>
      <c r="P64" s="11"/>
      <c r="Q64" s="11"/>
      <c r="R64" s="11" t="s">
        <v>224</v>
      </c>
      <c r="S64" s="11" t="s">
        <v>44</v>
      </c>
      <c r="T64" s="11" t="s">
        <v>45</v>
      </c>
      <c r="U64" s="13">
        <v>43410</v>
      </c>
      <c r="V64" s="11" t="s">
        <v>183</v>
      </c>
      <c r="W64" s="11"/>
      <c r="X64" s="14">
        <v>37.450000000000003</v>
      </c>
      <c r="Y64" s="11">
        <v>249</v>
      </c>
      <c r="Z64" s="15">
        <v>3.2337662337662336</v>
      </c>
      <c r="AA64" s="11"/>
      <c r="AB64" s="24" t="s">
        <v>1195</v>
      </c>
    </row>
    <row r="65" spans="1:28" s="24" customFormat="1" x14ac:dyDescent="0.3">
      <c r="A65" s="10" t="s">
        <v>230</v>
      </c>
      <c r="B65" s="11" t="s">
        <v>224</v>
      </c>
      <c r="C65" s="11" t="s">
        <v>225</v>
      </c>
      <c r="D65" s="11" t="s">
        <v>226</v>
      </c>
      <c r="E65" s="12" t="s">
        <v>32</v>
      </c>
      <c r="F65" s="11" t="s">
        <v>227</v>
      </c>
      <c r="G65" s="11" t="s">
        <v>228</v>
      </c>
      <c r="H65" s="12" t="s">
        <v>35</v>
      </c>
      <c r="I65" s="11" t="s">
        <v>36</v>
      </c>
      <c r="J65" s="11" t="s">
        <v>37</v>
      </c>
      <c r="K65" s="12" t="s">
        <v>38</v>
      </c>
      <c r="L65" s="11" t="s">
        <v>122</v>
      </c>
      <c r="M65" s="11" t="s">
        <v>123</v>
      </c>
      <c r="N65" s="11" t="s">
        <v>229</v>
      </c>
      <c r="O65" s="11"/>
      <c r="P65" s="11"/>
      <c r="Q65" s="11"/>
      <c r="R65" s="11" t="s">
        <v>224</v>
      </c>
      <c r="S65" s="11" t="s">
        <v>91</v>
      </c>
      <c r="T65" s="11" t="s">
        <v>96</v>
      </c>
      <c r="U65" s="30" t="s">
        <v>97</v>
      </c>
      <c r="V65" s="13" t="s">
        <v>231</v>
      </c>
      <c r="W65" s="11"/>
      <c r="X65" s="14">
        <v>36.6</v>
      </c>
      <c r="Y65" s="11">
        <v>20</v>
      </c>
      <c r="Z65" s="15">
        <v>1.25</v>
      </c>
      <c r="AA65" s="11"/>
      <c r="AB65" s="30" t="s">
        <v>1196</v>
      </c>
    </row>
    <row r="66" spans="1:28" s="24" customFormat="1" x14ac:dyDescent="0.3">
      <c r="A66" s="10" t="s">
        <v>232</v>
      </c>
      <c r="B66" s="11" t="s">
        <v>224</v>
      </c>
      <c r="C66" s="11" t="s">
        <v>225</v>
      </c>
      <c r="D66" s="11" t="s">
        <v>226</v>
      </c>
      <c r="E66" s="12" t="s">
        <v>32</v>
      </c>
      <c r="F66" s="11" t="s">
        <v>227</v>
      </c>
      <c r="G66" s="11" t="s">
        <v>228</v>
      </c>
      <c r="H66" s="12" t="s">
        <v>35</v>
      </c>
      <c r="I66" s="11" t="s">
        <v>36</v>
      </c>
      <c r="J66" s="11" t="s">
        <v>37</v>
      </c>
      <c r="K66" s="12" t="s">
        <v>38</v>
      </c>
      <c r="L66" s="11" t="s">
        <v>122</v>
      </c>
      <c r="M66" s="11" t="s">
        <v>123</v>
      </c>
      <c r="N66" s="11" t="s">
        <v>229</v>
      </c>
      <c r="O66" s="11"/>
      <c r="P66" s="11"/>
      <c r="Q66" s="11"/>
      <c r="R66" s="11" t="s">
        <v>224</v>
      </c>
      <c r="S66" s="11" t="s">
        <v>44</v>
      </c>
      <c r="T66" s="11" t="s">
        <v>107</v>
      </c>
      <c r="U66" s="13">
        <v>43410</v>
      </c>
      <c r="V66" s="11" t="s">
        <v>181</v>
      </c>
      <c r="W66" s="11"/>
      <c r="X66" s="14">
        <v>34.150000000000006</v>
      </c>
      <c r="Y66" s="11">
        <v>0</v>
      </c>
      <c r="Z66" s="15">
        <v>0</v>
      </c>
      <c r="AA66" s="11"/>
      <c r="AB66" s="24" t="s">
        <v>1195</v>
      </c>
    </row>
    <row r="67" spans="1:28" s="24" customFormat="1" x14ac:dyDescent="0.3">
      <c r="A67" s="10" t="s">
        <v>233</v>
      </c>
      <c r="B67" s="11" t="s">
        <v>224</v>
      </c>
      <c r="C67" s="11" t="s">
        <v>225</v>
      </c>
      <c r="D67" s="11" t="s">
        <v>226</v>
      </c>
      <c r="E67" s="12" t="s">
        <v>32</v>
      </c>
      <c r="F67" s="11" t="s">
        <v>227</v>
      </c>
      <c r="G67" s="11" t="s">
        <v>228</v>
      </c>
      <c r="H67" s="12" t="s">
        <v>35</v>
      </c>
      <c r="I67" s="11" t="s">
        <v>36</v>
      </c>
      <c r="J67" s="11" t="s">
        <v>37</v>
      </c>
      <c r="K67" s="12" t="s">
        <v>38</v>
      </c>
      <c r="L67" s="11" t="s">
        <v>122</v>
      </c>
      <c r="M67" s="11" t="s">
        <v>123</v>
      </c>
      <c r="N67" s="11" t="s">
        <v>229</v>
      </c>
      <c r="O67" s="11"/>
      <c r="P67" s="11"/>
      <c r="Q67" s="11"/>
      <c r="R67" s="11" t="s">
        <v>224</v>
      </c>
      <c r="S67" s="11" t="s">
        <v>44</v>
      </c>
      <c r="T67" s="11" t="s">
        <v>234</v>
      </c>
      <c r="U67" s="13">
        <v>43410</v>
      </c>
      <c r="V67" s="11" t="s">
        <v>172</v>
      </c>
      <c r="W67" s="11"/>
      <c r="X67" s="14">
        <v>35.9</v>
      </c>
      <c r="Y67" s="11">
        <v>148</v>
      </c>
      <c r="Z67" s="15">
        <v>3.0833333333333335</v>
      </c>
      <c r="AA67" s="11"/>
      <c r="AB67" s="24" t="s">
        <v>1195</v>
      </c>
    </row>
    <row r="68" spans="1:28" s="24" customFormat="1" x14ac:dyDescent="0.3">
      <c r="A68" s="10" t="s">
        <v>235</v>
      </c>
      <c r="B68" s="11" t="s">
        <v>224</v>
      </c>
      <c r="C68" s="11" t="s">
        <v>225</v>
      </c>
      <c r="D68" s="11" t="s">
        <v>226</v>
      </c>
      <c r="E68" s="12" t="s">
        <v>32</v>
      </c>
      <c r="F68" s="11" t="s">
        <v>227</v>
      </c>
      <c r="G68" s="11" t="s">
        <v>228</v>
      </c>
      <c r="H68" s="12" t="s">
        <v>35</v>
      </c>
      <c r="I68" s="11" t="s">
        <v>36</v>
      </c>
      <c r="J68" s="11" t="s">
        <v>37</v>
      </c>
      <c r="K68" s="12" t="s">
        <v>38</v>
      </c>
      <c r="L68" s="11" t="s">
        <v>122</v>
      </c>
      <c r="M68" s="11" t="s">
        <v>123</v>
      </c>
      <c r="N68" s="11" t="s">
        <v>229</v>
      </c>
      <c r="O68" s="11"/>
      <c r="P68" s="11"/>
      <c r="Q68" s="11"/>
      <c r="R68" s="11" t="s">
        <v>224</v>
      </c>
      <c r="S68" s="11" t="s">
        <v>44</v>
      </c>
      <c r="T68" s="11" t="s">
        <v>45</v>
      </c>
      <c r="U68" s="13">
        <v>43410</v>
      </c>
      <c r="V68" s="11" t="s">
        <v>236</v>
      </c>
      <c r="W68" s="11"/>
      <c r="X68" s="33">
        <v>53.75</v>
      </c>
      <c r="Y68" s="11">
        <v>163</v>
      </c>
      <c r="Z68" s="15">
        <v>4.9393939393939394</v>
      </c>
      <c r="AA68" s="11"/>
      <c r="AB68" s="24" t="s">
        <v>1195</v>
      </c>
    </row>
    <row r="69" spans="1:28" s="24" customFormat="1" x14ac:dyDescent="0.3">
      <c r="A69" s="10" t="s">
        <v>237</v>
      </c>
      <c r="B69" s="11" t="s">
        <v>224</v>
      </c>
      <c r="C69" s="11" t="s">
        <v>225</v>
      </c>
      <c r="D69" s="11" t="s">
        <v>226</v>
      </c>
      <c r="E69" s="12" t="s">
        <v>32</v>
      </c>
      <c r="F69" s="11" t="s">
        <v>227</v>
      </c>
      <c r="G69" s="11" t="s">
        <v>228</v>
      </c>
      <c r="H69" s="12" t="s">
        <v>35</v>
      </c>
      <c r="I69" s="11" t="s">
        <v>36</v>
      </c>
      <c r="J69" s="11" t="s">
        <v>37</v>
      </c>
      <c r="K69" s="12" t="s">
        <v>38</v>
      </c>
      <c r="L69" s="11" t="s">
        <v>122</v>
      </c>
      <c r="M69" s="11" t="s">
        <v>123</v>
      </c>
      <c r="N69" s="11" t="s">
        <v>229</v>
      </c>
      <c r="O69" s="11"/>
      <c r="P69" s="11"/>
      <c r="Q69" s="11"/>
      <c r="R69" s="11" t="s">
        <v>224</v>
      </c>
      <c r="S69" s="11" t="s">
        <v>44</v>
      </c>
      <c r="T69" s="11" t="s">
        <v>45</v>
      </c>
      <c r="U69" s="13">
        <v>43410</v>
      </c>
      <c r="V69" s="11" t="s">
        <v>238</v>
      </c>
      <c r="W69" s="11"/>
      <c r="X69" s="14">
        <v>39.966666666666661</v>
      </c>
      <c r="Y69" s="11">
        <v>51</v>
      </c>
      <c r="Z69" s="15">
        <v>0.69863013698630139</v>
      </c>
      <c r="AA69" s="11"/>
      <c r="AB69" s="24" t="s">
        <v>1195</v>
      </c>
    </row>
    <row r="70" spans="1:28" s="24" customFormat="1" x14ac:dyDescent="0.3">
      <c r="A70" s="10" t="s">
        <v>239</v>
      </c>
      <c r="B70" s="11" t="s">
        <v>224</v>
      </c>
      <c r="C70" s="11" t="s">
        <v>225</v>
      </c>
      <c r="D70" s="11" t="s">
        <v>226</v>
      </c>
      <c r="E70" s="12" t="s">
        <v>32</v>
      </c>
      <c r="F70" s="11" t="s">
        <v>227</v>
      </c>
      <c r="G70" s="11" t="s">
        <v>228</v>
      </c>
      <c r="H70" s="12" t="s">
        <v>35</v>
      </c>
      <c r="I70" s="11" t="s">
        <v>36</v>
      </c>
      <c r="J70" s="11" t="s">
        <v>37</v>
      </c>
      <c r="K70" s="12" t="s">
        <v>38</v>
      </c>
      <c r="L70" s="11" t="s">
        <v>122</v>
      </c>
      <c r="M70" s="11" t="s">
        <v>123</v>
      </c>
      <c r="N70" s="11" t="s">
        <v>229</v>
      </c>
      <c r="O70" s="11"/>
      <c r="P70" s="11"/>
      <c r="Q70" s="11"/>
      <c r="R70" s="11" t="s">
        <v>224</v>
      </c>
      <c r="S70" s="11" t="s">
        <v>44</v>
      </c>
      <c r="T70" s="11" t="s">
        <v>234</v>
      </c>
      <c r="U70" s="13">
        <v>43410</v>
      </c>
      <c r="V70" s="11" t="s">
        <v>172</v>
      </c>
      <c r="W70" s="11"/>
      <c r="X70" s="14">
        <v>10.5</v>
      </c>
      <c r="Y70" s="11">
        <v>11</v>
      </c>
      <c r="Z70" s="15">
        <v>0.57894736842105265</v>
      </c>
      <c r="AA70" s="11"/>
      <c r="AB70" s="24" t="s">
        <v>1195</v>
      </c>
    </row>
    <row r="71" spans="1:28" s="35" customFormat="1" x14ac:dyDescent="0.3">
      <c r="A71" s="17" t="s">
        <v>240</v>
      </c>
      <c r="B71" s="18" t="s">
        <v>224</v>
      </c>
      <c r="C71" s="18" t="s">
        <v>225</v>
      </c>
      <c r="D71" s="18" t="s">
        <v>226</v>
      </c>
      <c r="E71" s="19" t="s">
        <v>32</v>
      </c>
      <c r="F71" s="18" t="s">
        <v>227</v>
      </c>
      <c r="G71" s="18" t="s">
        <v>228</v>
      </c>
      <c r="H71" s="19" t="s">
        <v>35</v>
      </c>
      <c r="I71" s="18" t="s">
        <v>36</v>
      </c>
      <c r="J71" s="18" t="s">
        <v>37</v>
      </c>
      <c r="K71" s="19" t="s">
        <v>38</v>
      </c>
      <c r="L71" s="18" t="s">
        <v>122</v>
      </c>
      <c r="M71" s="18" t="s">
        <v>123</v>
      </c>
      <c r="N71" s="18" t="s">
        <v>229</v>
      </c>
      <c r="O71" s="18"/>
      <c r="P71" s="18"/>
      <c r="Q71" s="18"/>
      <c r="R71" s="18" t="s">
        <v>224</v>
      </c>
      <c r="S71" s="18" t="s">
        <v>44</v>
      </c>
      <c r="T71" s="18" t="s">
        <v>45</v>
      </c>
      <c r="U71" s="20">
        <v>43410</v>
      </c>
      <c r="V71" s="18" t="s">
        <v>195</v>
      </c>
      <c r="W71" s="18"/>
      <c r="X71" s="21">
        <v>24.1</v>
      </c>
      <c r="Y71" s="18">
        <v>37</v>
      </c>
      <c r="Z71" s="22">
        <v>0.88095238095238093</v>
      </c>
      <c r="AA71" s="18"/>
      <c r="AB71" s="24" t="s">
        <v>1195</v>
      </c>
    </row>
    <row r="72" spans="1:28" s="24" customFormat="1" x14ac:dyDescent="0.3">
      <c r="A72" s="10" t="s">
        <v>241</v>
      </c>
      <c r="B72" s="11"/>
      <c r="C72" s="11"/>
      <c r="D72" s="11" t="s">
        <v>242</v>
      </c>
      <c r="E72" s="12" t="s">
        <v>32</v>
      </c>
      <c r="F72" s="11" t="s">
        <v>243</v>
      </c>
      <c r="G72" s="11"/>
      <c r="H72" s="12" t="s">
        <v>244</v>
      </c>
      <c r="I72" s="11" t="s">
        <v>245</v>
      </c>
      <c r="J72" s="11"/>
      <c r="K72" s="11"/>
      <c r="L72" s="11"/>
      <c r="M72" s="11"/>
      <c r="N72" s="11" t="s">
        <v>246</v>
      </c>
      <c r="O72" s="11"/>
      <c r="P72" s="11"/>
      <c r="Q72" s="11"/>
      <c r="R72" s="11"/>
      <c r="S72" s="11"/>
      <c r="T72" s="11"/>
      <c r="U72" s="11"/>
      <c r="V72" s="11"/>
      <c r="W72" s="11"/>
      <c r="X72" s="14"/>
      <c r="Y72" s="11">
        <v>0</v>
      </c>
      <c r="Z72" s="15">
        <v>0</v>
      </c>
      <c r="AA72" s="11"/>
      <c r="AB72" s="11" t="s">
        <v>247</v>
      </c>
    </row>
    <row r="73" spans="1:28" s="35" customFormat="1" x14ac:dyDescent="0.3">
      <c r="A73" s="17" t="s">
        <v>248</v>
      </c>
      <c r="B73" s="18"/>
      <c r="C73" s="18"/>
      <c r="D73" s="18" t="s">
        <v>242</v>
      </c>
      <c r="E73" s="19" t="s">
        <v>32</v>
      </c>
      <c r="F73" s="18" t="s">
        <v>243</v>
      </c>
      <c r="G73" s="18"/>
      <c r="H73" s="19" t="s">
        <v>244</v>
      </c>
      <c r="I73" s="18" t="s">
        <v>245</v>
      </c>
      <c r="J73" s="18"/>
      <c r="K73" s="18"/>
      <c r="L73" s="18"/>
      <c r="M73" s="18"/>
      <c r="N73" s="18" t="s">
        <v>246</v>
      </c>
      <c r="O73" s="18"/>
      <c r="P73" s="18"/>
      <c r="Q73" s="18"/>
      <c r="R73" s="18"/>
      <c r="T73" s="18"/>
      <c r="U73" s="18"/>
      <c r="V73" s="18"/>
      <c r="W73" s="18"/>
      <c r="X73" s="21"/>
      <c r="Y73" s="18">
        <v>0</v>
      </c>
      <c r="Z73" s="22">
        <v>0</v>
      </c>
      <c r="AA73" s="18"/>
      <c r="AB73" s="18" t="s">
        <v>247</v>
      </c>
    </row>
    <row r="74" spans="1:28" s="24" customFormat="1" x14ac:dyDescent="0.3">
      <c r="A74" s="10" t="s">
        <v>249</v>
      </c>
      <c r="B74" s="11"/>
      <c r="C74" s="11"/>
      <c r="D74" s="11" t="s">
        <v>250</v>
      </c>
      <c r="E74" s="12" t="s">
        <v>32</v>
      </c>
      <c r="F74" s="11" t="s">
        <v>243</v>
      </c>
      <c r="G74" s="11"/>
      <c r="H74" s="12" t="s">
        <v>244</v>
      </c>
      <c r="I74" s="11" t="s">
        <v>251</v>
      </c>
      <c r="J74" s="11"/>
      <c r="K74" s="11"/>
      <c r="L74" s="11"/>
      <c r="M74" s="11"/>
      <c r="N74" s="11" t="s">
        <v>246</v>
      </c>
      <c r="O74" s="11"/>
      <c r="P74" s="11"/>
      <c r="Q74" s="11"/>
      <c r="R74" s="11"/>
      <c r="S74" s="11"/>
      <c r="T74" s="11"/>
      <c r="U74" s="11"/>
      <c r="V74" s="11"/>
      <c r="W74" s="11"/>
      <c r="X74" s="14">
        <v>7.3999999999999995</v>
      </c>
      <c r="Y74" s="11">
        <v>0</v>
      </c>
      <c r="Z74" s="15">
        <v>0</v>
      </c>
      <c r="AA74" s="11"/>
      <c r="AB74" s="11" t="s">
        <v>247</v>
      </c>
    </row>
    <row r="75" spans="1:28" s="35" customFormat="1" x14ac:dyDescent="0.3">
      <c r="A75" s="17" t="s">
        <v>252</v>
      </c>
      <c r="B75" s="18"/>
      <c r="C75" s="18"/>
      <c r="D75" s="18" t="s">
        <v>250</v>
      </c>
      <c r="E75" s="19" t="s">
        <v>32</v>
      </c>
      <c r="F75" s="18" t="s">
        <v>243</v>
      </c>
      <c r="G75" s="18"/>
      <c r="H75" s="19" t="s">
        <v>244</v>
      </c>
      <c r="I75" s="18" t="s">
        <v>251</v>
      </c>
      <c r="J75" s="18"/>
      <c r="K75" s="18"/>
      <c r="L75" s="18"/>
      <c r="M75" s="18"/>
      <c r="N75" s="18" t="s">
        <v>246</v>
      </c>
      <c r="O75" s="18"/>
      <c r="P75" s="18"/>
      <c r="Q75" s="18"/>
      <c r="R75" s="18"/>
      <c r="T75" s="18"/>
      <c r="U75" s="18"/>
      <c r="V75" s="18"/>
      <c r="W75" s="18"/>
      <c r="X75" s="21">
        <v>10.9</v>
      </c>
      <c r="Y75" s="18">
        <v>1</v>
      </c>
      <c r="Z75" s="22">
        <v>0.16666666666666666</v>
      </c>
      <c r="AA75" s="18"/>
      <c r="AB75" s="18" t="s">
        <v>247</v>
      </c>
    </row>
    <row r="76" spans="1:28" s="24" customFormat="1" x14ac:dyDescent="0.3">
      <c r="A76" s="10" t="s">
        <v>253</v>
      </c>
      <c r="B76" s="11"/>
      <c r="C76" s="11"/>
      <c r="D76" s="11" t="s">
        <v>254</v>
      </c>
      <c r="E76" s="12" t="s">
        <v>32</v>
      </c>
      <c r="F76" s="11" t="s">
        <v>243</v>
      </c>
      <c r="G76" s="11"/>
      <c r="H76" s="12" t="s">
        <v>244</v>
      </c>
      <c r="I76" s="11" t="s">
        <v>255</v>
      </c>
      <c r="J76" s="11"/>
      <c r="K76" s="11"/>
      <c r="L76" s="11"/>
      <c r="M76" s="11"/>
      <c r="N76" s="11" t="s">
        <v>246</v>
      </c>
      <c r="O76" s="11"/>
      <c r="P76" s="11"/>
      <c r="Q76" s="11"/>
      <c r="R76" s="11"/>
      <c r="S76" s="11"/>
      <c r="T76" s="11"/>
      <c r="U76" s="11"/>
      <c r="V76" s="11"/>
      <c r="W76" s="11"/>
      <c r="X76" s="14">
        <v>15.75</v>
      </c>
      <c r="Y76" s="11">
        <v>0</v>
      </c>
      <c r="Z76" s="15">
        <v>0</v>
      </c>
      <c r="AA76" s="11"/>
      <c r="AB76" s="11" t="s">
        <v>247</v>
      </c>
    </row>
    <row r="77" spans="1:28" s="24" customFormat="1" x14ac:dyDescent="0.3">
      <c r="A77" s="10" t="s">
        <v>256</v>
      </c>
      <c r="B77" s="11"/>
      <c r="C77" s="11"/>
      <c r="D77" s="11" t="s">
        <v>254</v>
      </c>
      <c r="E77" s="12" t="s">
        <v>32</v>
      </c>
      <c r="F77" s="11" t="s">
        <v>243</v>
      </c>
      <c r="G77" s="11"/>
      <c r="H77" s="12" t="s">
        <v>244</v>
      </c>
      <c r="I77" s="11" t="s">
        <v>255</v>
      </c>
      <c r="J77" s="11"/>
      <c r="K77" s="11"/>
      <c r="L77" s="11"/>
      <c r="M77" s="11"/>
      <c r="N77" s="11" t="s">
        <v>246</v>
      </c>
      <c r="O77" s="11"/>
      <c r="P77" s="11"/>
      <c r="Q77" s="11"/>
      <c r="R77" s="11"/>
      <c r="S77" s="11"/>
      <c r="T77" s="11"/>
      <c r="U77" s="11"/>
      <c r="V77" s="11"/>
      <c r="W77" s="11"/>
      <c r="X77" s="14">
        <v>16.100000000000001</v>
      </c>
      <c r="Y77" s="11">
        <v>0</v>
      </c>
      <c r="Z77" s="15">
        <v>0</v>
      </c>
      <c r="AA77" s="11"/>
      <c r="AB77" s="11" t="s">
        <v>247</v>
      </c>
    </row>
    <row r="78" spans="1:28" s="35" customFormat="1" x14ac:dyDescent="0.3">
      <c r="A78" s="17" t="s">
        <v>257</v>
      </c>
      <c r="B78" s="18"/>
      <c r="C78" s="18"/>
      <c r="D78" s="18" t="s">
        <v>254</v>
      </c>
      <c r="E78" s="19" t="s">
        <v>32</v>
      </c>
      <c r="F78" s="18" t="s">
        <v>243</v>
      </c>
      <c r="G78" s="18"/>
      <c r="H78" s="19" t="s">
        <v>244</v>
      </c>
      <c r="I78" s="18" t="s">
        <v>255</v>
      </c>
      <c r="J78" s="18"/>
      <c r="K78" s="18"/>
      <c r="L78" s="18"/>
      <c r="M78" s="18"/>
      <c r="N78" s="18" t="s">
        <v>246</v>
      </c>
      <c r="O78" s="18"/>
      <c r="P78" s="18"/>
      <c r="Q78" s="18"/>
      <c r="R78" s="18"/>
      <c r="T78" s="18"/>
      <c r="U78" s="18"/>
      <c r="V78" s="18"/>
      <c r="W78" s="18"/>
      <c r="X78" s="21">
        <v>1</v>
      </c>
      <c r="Y78" s="18">
        <v>0</v>
      </c>
      <c r="Z78" s="22">
        <v>0</v>
      </c>
      <c r="AA78" s="18"/>
      <c r="AB78" s="18" t="s">
        <v>247</v>
      </c>
    </row>
    <row r="79" spans="1:28" s="24" customFormat="1" x14ac:dyDescent="0.3">
      <c r="A79" s="10" t="s">
        <v>258</v>
      </c>
      <c r="B79" s="11"/>
      <c r="C79" s="11"/>
      <c r="D79" s="40" t="s">
        <v>259</v>
      </c>
      <c r="E79" s="12" t="s">
        <v>32</v>
      </c>
      <c r="F79" s="11" t="s">
        <v>33</v>
      </c>
      <c r="G79" s="11" t="s">
        <v>34</v>
      </c>
      <c r="H79" s="12" t="s">
        <v>244</v>
      </c>
      <c r="I79" s="11" t="s">
        <v>251</v>
      </c>
      <c r="J79" s="11"/>
      <c r="K79" s="11"/>
      <c r="L79" s="11"/>
      <c r="M79" s="11"/>
      <c r="N79" s="11" t="s">
        <v>246</v>
      </c>
      <c r="O79" s="11"/>
      <c r="P79" s="11"/>
      <c r="Q79" s="11"/>
      <c r="R79" s="11"/>
      <c r="S79" s="11"/>
      <c r="T79" s="11"/>
      <c r="U79" s="11"/>
      <c r="V79" s="11"/>
      <c r="W79" s="11"/>
      <c r="X79" s="14"/>
      <c r="Y79" s="11">
        <v>0</v>
      </c>
      <c r="Z79" s="15">
        <v>0</v>
      </c>
      <c r="AA79" s="11"/>
      <c r="AB79" s="11" t="s">
        <v>247</v>
      </c>
    </row>
    <row r="80" spans="1:28" s="24" customFormat="1" x14ac:dyDescent="0.3">
      <c r="A80" s="10" t="s">
        <v>260</v>
      </c>
      <c r="B80" s="11"/>
      <c r="C80" s="11"/>
      <c r="D80" s="40" t="s">
        <v>259</v>
      </c>
      <c r="E80" s="12" t="s">
        <v>32</v>
      </c>
      <c r="F80" s="11" t="s">
        <v>33</v>
      </c>
      <c r="G80" s="11" t="s">
        <v>34</v>
      </c>
      <c r="H80" s="12" t="s">
        <v>244</v>
      </c>
      <c r="I80" s="11" t="s">
        <v>251</v>
      </c>
      <c r="J80" s="11"/>
      <c r="K80" s="11"/>
      <c r="L80" s="11"/>
      <c r="M80" s="11"/>
      <c r="N80" s="11" t="s">
        <v>246</v>
      </c>
      <c r="O80" s="11"/>
      <c r="P80" s="11"/>
      <c r="Q80" s="11"/>
      <c r="R80" s="11"/>
      <c r="S80" s="11"/>
      <c r="T80" s="11"/>
      <c r="U80" s="11"/>
      <c r="V80" s="11"/>
      <c r="W80" s="11"/>
      <c r="X80" s="14"/>
      <c r="Y80" s="11">
        <v>0</v>
      </c>
      <c r="Z80" s="15">
        <v>0</v>
      </c>
      <c r="AA80" s="11"/>
      <c r="AB80" s="11" t="s">
        <v>247</v>
      </c>
    </row>
    <row r="81" spans="1:28" s="35" customFormat="1" x14ac:dyDescent="0.3">
      <c r="A81" s="17" t="s">
        <v>261</v>
      </c>
      <c r="B81" s="18"/>
      <c r="C81" s="18"/>
      <c r="D81" s="41" t="s">
        <v>259</v>
      </c>
      <c r="E81" s="19" t="s">
        <v>32</v>
      </c>
      <c r="F81" s="18" t="s">
        <v>33</v>
      </c>
      <c r="G81" s="18" t="s">
        <v>34</v>
      </c>
      <c r="H81" s="19" t="s">
        <v>244</v>
      </c>
      <c r="I81" s="18" t="s">
        <v>251</v>
      </c>
      <c r="J81" s="18"/>
      <c r="K81" s="18"/>
      <c r="L81" s="18"/>
      <c r="M81" s="18"/>
      <c r="N81" s="18" t="s">
        <v>246</v>
      </c>
      <c r="O81" s="18"/>
      <c r="P81" s="18"/>
      <c r="Q81" s="18"/>
      <c r="R81" s="18"/>
      <c r="T81" s="18"/>
      <c r="U81" s="18"/>
      <c r="V81" s="18"/>
      <c r="W81" s="18"/>
      <c r="X81" s="21"/>
      <c r="Y81" s="18">
        <v>0</v>
      </c>
      <c r="Z81" s="22">
        <v>0</v>
      </c>
      <c r="AA81" s="18"/>
      <c r="AB81" s="18" t="s">
        <v>247</v>
      </c>
    </row>
    <row r="82" spans="1:28" s="24" customFormat="1" x14ac:dyDescent="0.3">
      <c r="A82" s="10" t="s">
        <v>262</v>
      </c>
      <c r="B82" s="11"/>
      <c r="C82" s="11"/>
      <c r="D82" s="40" t="s">
        <v>259</v>
      </c>
      <c r="E82" s="12" t="s">
        <v>32</v>
      </c>
      <c r="F82" s="11" t="s">
        <v>33</v>
      </c>
      <c r="G82" s="11" t="s">
        <v>34</v>
      </c>
      <c r="H82" s="12" t="s">
        <v>244</v>
      </c>
      <c r="I82" s="11" t="s">
        <v>251</v>
      </c>
      <c r="J82" s="40"/>
      <c r="K82" s="40"/>
      <c r="L82" s="40"/>
      <c r="M82" s="40"/>
      <c r="N82" s="11" t="s">
        <v>246</v>
      </c>
      <c r="O82" s="11"/>
      <c r="P82" s="11"/>
      <c r="Q82" s="11"/>
      <c r="R82" s="11"/>
      <c r="T82" s="11"/>
      <c r="U82" s="11"/>
      <c r="V82" s="11"/>
      <c r="W82" s="11"/>
      <c r="X82" s="14"/>
      <c r="Y82" s="11">
        <v>0</v>
      </c>
      <c r="Z82" s="15">
        <v>0</v>
      </c>
      <c r="AA82" s="11"/>
      <c r="AB82" s="11" t="s">
        <v>247</v>
      </c>
    </row>
    <row r="83" spans="1:28" s="24" customFormat="1" x14ac:dyDescent="0.3">
      <c r="A83" s="10" t="s">
        <v>263</v>
      </c>
      <c r="B83" s="11"/>
      <c r="C83" s="11"/>
      <c r="D83" s="40" t="s">
        <v>259</v>
      </c>
      <c r="E83" s="12" t="s">
        <v>32</v>
      </c>
      <c r="F83" s="11" t="s">
        <v>33</v>
      </c>
      <c r="G83" s="11" t="s">
        <v>34</v>
      </c>
      <c r="H83" s="12" t="s">
        <v>244</v>
      </c>
      <c r="I83" s="11" t="s">
        <v>251</v>
      </c>
      <c r="J83" s="40"/>
      <c r="K83" s="40"/>
      <c r="L83" s="40"/>
      <c r="M83" s="40"/>
      <c r="N83" s="11" t="s">
        <v>246</v>
      </c>
      <c r="O83" s="11"/>
      <c r="P83" s="11"/>
      <c r="Q83" s="11"/>
      <c r="R83" s="11"/>
      <c r="T83" s="11"/>
      <c r="U83" s="11"/>
      <c r="V83" s="11"/>
      <c r="W83" s="11"/>
      <c r="X83" s="14"/>
      <c r="Y83" s="11">
        <v>0</v>
      </c>
      <c r="Z83" s="15">
        <v>0</v>
      </c>
      <c r="AA83" s="11"/>
      <c r="AB83" s="11" t="s">
        <v>247</v>
      </c>
    </row>
    <row r="84" spans="1:28" s="24" customFormat="1" x14ac:dyDescent="0.3">
      <c r="A84" s="10" t="s">
        <v>264</v>
      </c>
      <c r="B84" s="11"/>
      <c r="C84" s="11"/>
      <c r="D84" s="40" t="s">
        <v>259</v>
      </c>
      <c r="E84" s="12" t="s">
        <v>32</v>
      </c>
      <c r="F84" s="11" t="s">
        <v>33</v>
      </c>
      <c r="G84" s="11" t="s">
        <v>34</v>
      </c>
      <c r="H84" s="12" t="s">
        <v>244</v>
      </c>
      <c r="I84" s="11" t="s">
        <v>251</v>
      </c>
      <c r="J84" s="40"/>
      <c r="K84" s="40"/>
      <c r="L84" s="40"/>
      <c r="M84" s="40"/>
      <c r="N84" s="11" t="s">
        <v>246</v>
      </c>
      <c r="O84" s="11"/>
      <c r="P84" s="11"/>
      <c r="Q84" s="11"/>
      <c r="R84" s="11"/>
      <c r="T84" s="11"/>
      <c r="U84" s="11"/>
      <c r="V84" s="11"/>
      <c r="W84" s="11"/>
      <c r="X84" s="14">
        <v>75.650000000000006</v>
      </c>
      <c r="Y84" s="11">
        <v>0</v>
      </c>
      <c r="Z84" s="15">
        <v>0</v>
      </c>
      <c r="AA84" s="11"/>
      <c r="AB84" s="11" t="s">
        <v>247</v>
      </c>
    </row>
    <row r="85" spans="1:28" s="35" customFormat="1" x14ac:dyDescent="0.3">
      <c r="A85" s="17" t="s">
        <v>265</v>
      </c>
      <c r="B85" s="18"/>
      <c r="C85" s="18"/>
      <c r="D85" s="41" t="s">
        <v>259</v>
      </c>
      <c r="E85" s="19" t="s">
        <v>32</v>
      </c>
      <c r="F85" s="18" t="s">
        <v>33</v>
      </c>
      <c r="G85" s="18" t="s">
        <v>34</v>
      </c>
      <c r="H85" s="19" t="s">
        <v>244</v>
      </c>
      <c r="I85" s="18" t="s">
        <v>251</v>
      </c>
      <c r="J85" s="41"/>
      <c r="K85" s="41"/>
      <c r="L85" s="41"/>
      <c r="M85" s="41"/>
      <c r="N85" s="18" t="s">
        <v>246</v>
      </c>
      <c r="O85" s="18"/>
      <c r="P85" s="18"/>
      <c r="Q85" s="18"/>
      <c r="R85" s="18"/>
      <c r="T85" s="18"/>
      <c r="U85" s="18"/>
      <c r="V85" s="18"/>
      <c r="W85" s="18"/>
      <c r="X85" s="21">
        <v>88.5</v>
      </c>
      <c r="Y85" s="18">
        <v>0</v>
      </c>
      <c r="Z85" s="22">
        <v>0</v>
      </c>
      <c r="AA85" s="18"/>
      <c r="AB85" s="18" t="s">
        <v>247</v>
      </c>
    </row>
    <row r="86" spans="1:28" s="24" customFormat="1" x14ac:dyDescent="0.3">
      <c r="A86" s="10" t="s">
        <v>266</v>
      </c>
      <c r="B86" s="11"/>
      <c r="C86" s="11"/>
      <c r="D86" s="40" t="s">
        <v>267</v>
      </c>
      <c r="E86" s="12" t="s">
        <v>32</v>
      </c>
      <c r="F86" s="40" t="s">
        <v>268</v>
      </c>
      <c r="G86" s="40" t="s">
        <v>66</v>
      </c>
      <c r="H86" s="12" t="s">
        <v>244</v>
      </c>
      <c r="I86" s="11" t="s">
        <v>251</v>
      </c>
      <c r="J86" s="40"/>
      <c r="K86" s="40"/>
      <c r="L86" s="40"/>
      <c r="M86" s="40"/>
      <c r="N86" s="11" t="s">
        <v>246</v>
      </c>
      <c r="O86" s="11"/>
      <c r="P86" s="11"/>
      <c r="Q86" s="11"/>
      <c r="R86" s="11"/>
      <c r="S86" s="11"/>
      <c r="T86" s="11"/>
      <c r="U86" s="11"/>
      <c r="V86" s="11"/>
      <c r="W86" s="11"/>
      <c r="X86" s="14"/>
      <c r="Y86" s="11">
        <v>0</v>
      </c>
      <c r="Z86" s="15">
        <v>0</v>
      </c>
      <c r="AA86" s="11"/>
      <c r="AB86" s="11" t="s">
        <v>247</v>
      </c>
    </row>
    <row r="87" spans="1:28" s="24" customFormat="1" x14ac:dyDescent="0.3">
      <c r="A87" s="10" t="s">
        <v>269</v>
      </c>
      <c r="B87" s="11"/>
      <c r="C87" s="11"/>
      <c r="D87" s="40" t="s">
        <v>267</v>
      </c>
      <c r="E87" s="12" t="s">
        <v>32</v>
      </c>
      <c r="F87" s="40" t="s">
        <v>268</v>
      </c>
      <c r="G87" s="40"/>
      <c r="H87" s="12" t="s">
        <v>244</v>
      </c>
      <c r="I87" s="11" t="s">
        <v>251</v>
      </c>
      <c r="J87" s="40"/>
      <c r="K87" s="40"/>
      <c r="L87" s="40"/>
      <c r="M87" s="40"/>
      <c r="N87" s="11" t="s">
        <v>246</v>
      </c>
      <c r="O87" s="11"/>
      <c r="P87" s="11"/>
      <c r="Q87" s="11"/>
      <c r="R87" s="11"/>
      <c r="T87" s="11"/>
      <c r="U87" s="11"/>
      <c r="V87" s="11"/>
      <c r="W87" s="11"/>
      <c r="X87" s="14"/>
      <c r="Y87" s="11">
        <v>0</v>
      </c>
      <c r="Z87" s="15">
        <v>0</v>
      </c>
      <c r="AA87" s="11"/>
      <c r="AB87" s="11" t="s">
        <v>247</v>
      </c>
    </row>
    <row r="88" spans="1:28" s="24" customFormat="1" x14ac:dyDescent="0.3">
      <c r="A88" s="10" t="s">
        <v>270</v>
      </c>
      <c r="B88" s="11"/>
      <c r="C88" s="11"/>
      <c r="D88" s="40" t="s">
        <v>267</v>
      </c>
      <c r="E88" s="12" t="s">
        <v>32</v>
      </c>
      <c r="F88" s="40" t="s">
        <v>268</v>
      </c>
      <c r="G88" s="40"/>
      <c r="H88" s="12" t="s">
        <v>244</v>
      </c>
      <c r="I88" s="11" t="s">
        <v>251</v>
      </c>
      <c r="J88" s="40"/>
      <c r="K88" s="40"/>
      <c r="L88" s="40"/>
      <c r="M88" s="40"/>
      <c r="N88" s="11" t="s">
        <v>246</v>
      </c>
      <c r="O88" s="11"/>
      <c r="P88" s="11"/>
      <c r="Q88" s="11"/>
      <c r="R88" s="11"/>
      <c r="T88" s="11"/>
      <c r="U88" s="11"/>
      <c r="V88" s="11"/>
      <c r="W88" s="11"/>
      <c r="X88" s="14"/>
      <c r="Y88" s="11">
        <v>0</v>
      </c>
      <c r="Z88" s="15">
        <v>0</v>
      </c>
      <c r="AA88" s="11"/>
      <c r="AB88" s="11" t="s">
        <v>247</v>
      </c>
    </row>
    <row r="89" spans="1:28" s="35" customFormat="1" x14ac:dyDescent="0.3">
      <c r="A89" s="17" t="s">
        <v>271</v>
      </c>
      <c r="B89" s="18"/>
      <c r="C89" s="18"/>
      <c r="D89" s="41" t="s">
        <v>267</v>
      </c>
      <c r="E89" s="19" t="s">
        <v>32</v>
      </c>
      <c r="F89" s="41" t="s">
        <v>268</v>
      </c>
      <c r="G89" s="41"/>
      <c r="H89" s="19" t="s">
        <v>244</v>
      </c>
      <c r="I89" s="18" t="s">
        <v>251</v>
      </c>
      <c r="J89" s="41"/>
      <c r="K89" s="41"/>
      <c r="L89" s="41"/>
      <c r="M89" s="41"/>
      <c r="N89" s="18" t="s">
        <v>246</v>
      </c>
      <c r="O89" s="18"/>
      <c r="P89" s="18"/>
      <c r="Q89" s="18"/>
      <c r="R89" s="18"/>
      <c r="T89" s="18"/>
      <c r="U89" s="18"/>
      <c r="V89" s="18"/>
      <c r="W89" s="18"/>
      <c r="X89" s="21"/>
      <c r="Y89" s="18">
        <v>0</v>
      </c>
      <c r="Z89" s="22">
        <v>0</v>
      </c>
      <c r="AA89" s="18"/>
      <c r="AB89" s="18" t="s">
        <v>247</v>
      </c>
    </row>
    <row r="90" spans="1:28" s="24" customFormat="1" x14ac:dyDescent="0.3">
      <c r="A90" s="10" t="s">
        <v>272</v>
      </c>
      <c r="B90" s="11" t="s">
        <v>273</v>
      </c>
      <c r="C90" s="11" t="s">
        <v>274</v>
      </c>
      <c r="D90" s="11" t="s">
        <v>275</v>
      </c>
      <c r="E90" s="12" t="s">
        <v>38</v>
      </c>
      <c r="F90" s="11" t="s">
        <v>276</v>
      </c>
      <c r="G90" s="11"/>
      <c r="H90" s="12" t="s">
        <v>277</v>
      </c>
      <c r="I90" s="11" t="s">
        <v>278</v>
      </c>
      <c r="J90" s="11"/>
      <c r="K90" s="11"/>
      <c r="L90" s="11"/>
      <c r="M90" s="11"/>
      <c r="N90" s="11" t="s">
        <v>1224</v>
      </c>
      <c r="O90" s="11"/>
      <c r="P90" s="11"/>
      <c r="Q90" s="11"/>
      <c r="R90" s="11" t="s">
        <v>279</v>
      </c>
      <c r="S90" s="11" t="s">
        <v>280</v>
      </c>
      <c r="T90" s="11" t="s">
        <v>108</v>
      </c>
      <c r="U90" s="11" t="s">
        <v>70</v>
      </c>
      <c r="V90" s="11" t="s">
        <v>281</v>
      </c>
      <c r="W90" s="11"/>
      <c r="X90" s="14">
        <v>24.65</v>
      </c>
      <c r="Y90" s="11">
        <v>55</v>
      </c>
      <c r="Z90" s="15">
        <v>0.96491228070175439</v>
      </c>
      <c r="AA90" s="11" t="s">
        <v>282</v>
      </c>
      <c r="AB90" s="30" t="s">
        <v>283</v>
      </c>
    </row>
    <row r="91" spans="1:28" x14ac:dyDescent="0.3">
      <c r="A91" s="42" t="s">
        <v>284</v>
      </c>
      <c r="B91" s="43" t="s">
        <v>273</v>
      </c>
      <c r="C91" s="43" t="s">
        <v>274</v>
      </c>
      <c r="D91" s="43" t="s">
        <v>275</v>
      </c>
      <c r="E91" s="12" t="s">
        <v>38</v>
      </c>
      <c r="F91" s="43" t="s">
        <v>276</v>
      </c>
      <c r="H91" s="44" t="s">
        <v>277</v>
      </c>
      <c r="I91" s="43" t="s">
        <v>278</v>
      </c>
      <c r="N91" s="43" t="s">
        <v>1224</v>
      </c>
      <c r="R91" s="43" t="s">
        <v>279</v>
      </c>
      <c r="S91" s="43" t="s">
        <v>280</v>
      </c>
      <c r="T91" s="43" t="s">
        <v>80</v>
      </c>
      <c r="U91" s="43" t="s">
        <v>70</v>
      </c>
      <c r="V91" s="43" t="s">
        <v>285</v>
      </c>
      <c r="X91" s="45">
        <v>28.975000000000001</v>
      </c>
      <c r="Y91" s="11">
        <v>55</v>
      </c>
      <c r="Z91" s="15">
        <v>1.71875</v>
      </c>
      <c r="AA91" s="11" t="s">
        <v>286</v>
      </c>
      <c r="AB91" s="30" t="s">
        <v>287</v>
      </c>
    </row>
    <row r="92" spans="1:28" x14ac:dyDescent="0.3">
      <c r="A92" s="42" t="s">
        <v>288</v>
      </c>
      <c r="B92" s="43" t="s">
        <v>273</v>
      </c>
      <c r="C92" s="43" t="s">
        <v>274</v>
      </c>
      <c r="D92" s="43" t="s">
        <v>275</v>
      </c>
      <c r="E92" s="12" t="s">
        <v>38</v>
      </c>
      <c r="F92" s="43" t="s">
        <v>276</v>
      </c>
      <c r="H92" s="44" t="s">
        <v>277</v>
      </c>
      <c r="I92" s="43" t="s">
        <v>278</v>
      </c>
      <c r="N92" s="43" t="s">
        <v>1224</v>
      </c>
      <c r="R92" s="43" t="s">
        <v>279</v>
      </c>
      <c r="S92" s="43" t="s">
        <v>280</v>
      </c>
      <c r="T92" s="43" t="s">
        <v>80</v>
      </c>
      <c r="U92" s="43" t="s">
        <v>70</v>
      </c>
      <c r="V92" s="43" t="s">
        <v>49</v>
      </c>
      <c r="X92" s="45">
        <v>20.95</v>
      </c>
      <c r="Y92" s="11">
        <v>1</v>
      </c>
      <c r="Z92" s="15">
        <v>5.8823529411764705E-2</v>
      </c>
      <c r="AA92" s="11"/>
      <c r="AB92" s="30" t="s">
        <v>287</v>
      </c>
    </row>
    <row r="93" spans="1:28" x14ac:dyDescent="0.3">
      <c r="A93" s="42" t="s">
        <v>289</v>
      </c>
      <c r="B93" s="43" t="s">
        <v>273</v>
      </c>
      <c r="C93" s="43" t="s">
        <v>274</v>
      </c>
      <c r="D93" s="43" t="s">
        <v>275</v>
      </c>
      <c r="E93" s="12" t="s">
        <v>38</v>
      </c>
      <c r="F93" s="43" t="s">
        <v>276</v>
      </c>
      <c r="H93" s="44" t="s">
        <v>277</v>
      </c>
      <c r="I93" s="43" t="s">
        <v>278</v>
      </c>
      <c r="N93" s="43" t="s">
        <v>1224</v>
      </c>
      <c r="R93" s="43" t="s">
        <v>279</v>
      </c>
      <c r="S93" s="43" t="s">
        <v>280</v>
      </c>
      <c r="T93" s="43" t="s">
        <v>80</v>
      </c>
      <c r="U93" s="43" t="s">
        <v>70</v>
      </c>
      <c r="V93" s="43" t="s">
        <v>61</v>
      </c>
      <c r="X93" s="45">
        <v>52.096769056832116</v>
      </c>
      <c r="Y93" s="11">
        <v>0</v>
      </c>
      <c r="Z93" s="15">
        <v>0</v>
      </c>
      <c r="AA93" s="11"/>
      <c r="AB93" s="30" t="s">
        <v>287</v>
      </c>
    </row>
    <row r="94" spans="1:28" s="35" customFormat="1" ht="14.25" customHeight="1" x14ac:dyDescent="0.3">
      <c r="A94" s="17" t="s">
        <v>290</v>
      </c>
      <c r="B94" s="18" t="s">
        <v>273</v>
      </c>
      <c r="C94" s="18" t="s">
        <v>274</v>
      </c>
      <c r="D94" s="18" t="s">
        <v>275</v>
      </c>
      <c r="E94" s="19" t="s">
        <v>38</v>
      </c>
      <c r="F94" s="18" t="s">
        <v>276</v>
      </c>
      <c r="G94" s="18"/>
      <c r="H94" s="19" t="s">
        <v>277</v>
      </c>
      <c r="I94" s="18" t="s">
        <v>278</v>
      </c>
      <c r="J94" s="18"/>
      <c r="M94" s="18"/>
      <c r="N94" s="18" t="s">
        <v>1224</v>
      </c>
      <c r="O94" s="18"/>
      <c r="P94" s="18"/>
      <c r="Q94" s="18"/>
      <c r="R94" s="18" t="s">
        <v>279</v>
      </c>
      <c r="S94" s="18" t="s">
        <v>280</v>
      </c>
      <c r="T94" s="18" t="s">
        <v>80</v>
      </c>
      <c r="U94" s="18" t="s">
        <v>70</v>
      </c>
      <c r="V94" s="18" t="s">
        <v>291</v>
      </c>
      <c r="W94" s="18"/>
      <c r="X94" s="21">
        <v>21.95</v>
      </c>
      <c r="Y94" s="18">
        <v>0</v>
      </c>
      <c r="Z94" s="22">
        <v>0</v>
      </c>
      <c r="AA94" s="18"/>
      <c r="AB94" s="26" t="s">
        <v>287</v>
      </c>
    </row>
    <row r="95" spans="1:28" x14ac:dyDescent="0.3">
      <c r="A95" s="42" t="s">
        <v>292</v>
      </c>
      <c r="B95" s="43" t="s">
        <v>293</v>
      </c>
      <c r="C95" s="43" t="s">
        <v>294</v>
      </c>
      <c r="D95" s="43" t="s">
        <v>295</v>
      </c>
      <c r="E95" s="12" t="s">
        <v>32</v>
      </c>
      <c r="F95" s="43" t="s">
        <v>296</v>
      </c>
      <c r="G95" s="43" t="s">
        <v>297</v>
      </c>
      <c r="H95" s="12" t="s">
        <v>35</v>
      </c>
      <c r="I95" s="11" t="s">
        <v>120</v>
      </c>
      <c r="J95" s="11" t="s">
        <v>121</v>
      </c>
      <c r="K95" s="12" t="s">
        <v>38</v>
      </c>
      <c r="L95" s="11" t="s">
        <v>122</v>
      </c>
      <c r="M95" s="11" t="s">
        <v>123</v>
      </c>
      <c r="N95" s="43" t="s">
        <v>65</v>
      </c>
      <c r="Q95" s="43" t="s">
        <v>298</v>
      </c>
      <c r="R95" s="43" t="s">
        <v>299</v>
      </c>
      <c r="S95" s="43" t="s">
        <v>280</v>
      </c>
      <c r="T95" s="43" t="s">
        <v>80</v>
      </c>
      <c r="U95" s="43" t="s">
        <v>70</v>
      </c>
      <c r="V95" s="43" t="s">
        <v>285</v>
      </c>
      <c r="X95" s="45">
        <v>1.55</v>
      </c>
      <c r="Y95" s="11">
        <v>1</v>
      </c>
      <c r="Z95" s="15">
        <v>0.33333333333333331</v>
      </c>
      <c r="AA95" s="11"/>
      <c r="AB95" s="30" t="s">
        <v>1195</v>
      </c>
    </row>
    <row r="96" spans="1:28" x14ac:dyDescent="0.3">
      <c r="A96" s="42" t="s">
        <v>300</v>
      </c>
      <c r="B96" s="43" t="s">
        <v>293</v>
      </c>
      <c r="C96" s="43" t="s">
        <v>294</v>
      </c>
      <c r="D96" s="43" t="s">
        <v>295</v>
      </c>
      <c r="E96" s="12" t="s">
        <v>32</v>
      </c>
      <c r="F96" s="43" t="s">
        <v>296</v>
      </c>
      <c r="G96" s="43" t="s">
        <v>297</v>
      </c>
      <c r="H96" s="12" t="s">
        <v>35</v>
      </c>
      <c r="I96" s="11" t="s">
        <v>120</v>
      </c>
      <c r="J96" s="11" t="s">
        <v>121</v>
      </c>
      <c r="K96" s="12" t="s">
        <v>38</v>
      </c>
      <c r="L96" s="11" t="s">
        <v>122</v>
      </c>
      <c r="M96" s="11" t="s">
        <v>123</v>
      </c>
      <c r="N96" s="43" t="s">
        <v>65</v>
      </c>
      <c r="Q96" s="43" t="s">
        <v>298</v>
      </c>
      <c r="R96" s="43" t="s">
        <v>299</v>
      </c>
      <c r="S96" s="43" t="s">
        <v>280</v>
      </c>
      <c r="T96" s="43" t="s">
        <v>80</v>
      </c>
      <c r="U96" s="43" t="s">
        <v>70</v>
      </c>
      <c r="V96" s="43" t="s">
        <v>301</v>
      </c>
      <c r="X96" s="45">
        <v>29.355920019377876</v>
      </c>
      <c r="Y96" s="11">
        <v>7</v>
      </c>
      <c r="Z96" s="15">
        <v>0.875</v>
      </c>
      <c r="AA96" s="11"/>
      <c r="AB96" s="30" t="s">
        <v>1197</v>
      </c>
    </row>
    <row r="97" spans="1:28" x14ac:dyDescent="0.3">
      <c r="A97" s="42" t="s">
        <v>302</v>
      </c>
      <c r="B97" s="43" t="s">
        <v>293</v>
      </c>
      <c r="C97" s="43" t="s">
        <v>294</v>
      </c>
      <c r="D97" s="43" t="s">
        <v>295</v>
      </c>
      <c r="E97" s="12" t="s">
        <v>32</v>
      </c>
      <c r="F97" s="43" t="s">
        <v>296</v>
      </c>
      <c r="G97" s="43" t="s">
        <v>297</v>
      </c>
      <c r="H97" s="12" t="s">
        <v>35</v>
      </c>
      <c r="I97" s="11" t="s">
        <v>120</v>
      </c>
      <c r="J97" s="11" t="s">
        <v>121</v>
      </c>
      <c r="K97" s="12" t="s">
        <v>38</v>
      </c>
      <c r="L97" s="11" t="s">
        <v>122</v>
      </c>
      <c r="M97" s="11" t="s">
        <v>123</v>
      </c>
      <c r="N97" s="43" t="s">
        <v>65</v>
      </c>
      <c r="Q97" s="43" t="s">
        <v>298</v>
      </c>
      <c r="R97" s="43" t="s">
        <v>299</v>
      </c>
      <c r="S97" s="43" t="s">
        <v>280</v>
      </c>
      <c r="T97" s="43" t="s">
        <v>80</v>
      </c>
      <c r="U97" s="43" t="s">
        <v>70</v>
      </c>
      <c r="V97" s="43" t="s">
        <v>303</v>
      </c>
      <c r="X97" s="45">
        <v>18.649999999999999</v>
      </c>
      <c r="Y97" s="11">
        <v>81</v>
      </c>
      <c r="Z97" s="15">
        <v>1.5576923076923077</v>
      </c>
      <c r="AA97" s="11"/>
      <c r="AB97" s="46" t="s">
        <v>1195</v>
      </c>
    </row>
    <row r="98" spans="1:28" x14ac:dyDescent="0.3">
      <c r="A98" s="42" t="s">
        <v>304</v>
      </c>
      <c r="B98" s="43" t="s">
        <v>293</v>
      </c>
      <c r="C98" s="43" t="s">
        <v>294</v>
      </c>
      <c r="D98" s="43" t="s">
        <v>295</v>
      </c>
      <c r="E98" s="12" t="s">
        <v>32</v>
      </c>
      <c r="F98" s="43" t="s">
        <v>296</v>
      </c>
      <c r="G98" s="43" t="s">
        <v>297</v>
      </c>
      <c r="H98" s="12" t="s">
        <v>35</v>
      </c>
      <c r="I98" s="11" t="s">
        <v>120</v>
      </c>
      <c r="J98" s="11" t="s">
        <v>121</v>
      </c>
      <c r="K98" s="12" t="s">
        <v>38</v>
      </c>
      <c r="L98" s="11" t="s">
        <v>122</v>
      </c>
      <c r="M98" s="11" t="s">
        <v>123</v>
      </c>
      <c r="N98" s="43" t="s">
        <v>65</v>
      </c>
      <c r="Q98" s="43" t="s">
        <v>298</v>
      </c>
      <c r="R98" s="43" t="s">
        <v>299</v>
      </c>
      <c r="S98" s="43" t="s">
        <v>305</v>
      </c>
      <c r="T98" s="43" t="s">
        <v>74</v>
      </c>
      <c r="U98" s="43" t="s">
        <v>75</v>
      </c>
      <c r="V98" s="43" t="s">
        <v>306</v>
      </c>
      <c r="X98" s="45">
        <v>16.399999999999999</v>
      </c>
      <c r="Y98" s="11">
        <v>0</v>
      </c>
      <c r="Z98" s="15">
        <v>0</v>
      </c>
      <c r="AA98" s="11"/>
      <c r="AB98" s="46" t="s">
        <v>1195</v>
      </c>
    </row>
    <row r="99" spans="1:28" s="35" customFormat="1" x14ac:dyDescent="0.3">
      <c r="A99" s="17" t="s">
        <v>307</v>
      </c>
      <c r="B99" s="18" t="s">
        <v>293</v>
      </c>
      <c r="C99" s="18" t="s">
        <v>294</v>
      </c>
      <c r="D99" s="18" t="s">
        <v>295</v>
      </c>
      <c r="E99" s="19" t="s">
        <v>32</v>
      </c>
      <c r="F99" s="18" t="s">
        <v>296</v>
      </c>
      <c r="G99" s="18" t="s">
        <v>297</v>
      </c>
      <c r="H99" s="19" t="s">
        <v>35</v>
      </c>
      <c r="I99" s="18" t="s">
        <v>120</v>
      </c>
      <c r="J99" s="18" t="s">
        <v>121</v>
      </c>
      <c r="K99" s="19" t="s">
        <v>38</v>
      </c>
      <c r="L99" s="18" t="s">
        <v>122</v>
      </c>
      <c r="M99" s="18" t="s">
        <v>123</v>
      </c>
      <c r="N99" s="18" t="s">
        <v>65</v>
      </c>
      <c r="O99" s="18"/>
      <c r="P99" s="18"/>
      <c r="Q99" s="18" t="s">
        <v>298</v>
      </c>
      <c r="R99" s="18" t="s">
        <v>299</v>
      </c>
      <c r="S99" s="18" t="s">
        <v>280</v>
      </c>
      <c r="T99" s="18" t="s">
        <v>80</v>
      </c>
      <c r="U99" s="18" t="s">
        <v>70</v>
      </c>
      <c r="V99" s="18" t="s">
        <v>291</v>
      </c>
      <c r="W99" s="18"/>
      <c r="X99" s="21">
        <v>43.7</v>
      </c>
      <c r="Y99" s="18">
        <v>11</v>
      </c>
      <c r="Z99" s="22">
        <v>0.84615384615384615</v>
      </c>
      <c r="AA99" s="18"/>
      <c r="AB99" s="35" t="s">
        <v>1198</v>
      </c>
    </row>
  </sheetData>
  <conditionalFormatting sqref="Y1:Y1048576">
    <cfRule type="cellIs" dxfId="19" priority="4" operator="lessThan">
      <formula>50</formula>
    </cfRule>
  </conditionalFormatting>
  <conditionalFormatting sqref="Z2:Z1048576">
    <cfRule type="cellIs" dxfId="18" priority="1" operator="greaterThan">
      <formula>2</formula>
    </cfRule>
    <cfRule type="cellIs" dxfId="17" priority="2" operator="between">
      <formula>1</formula>
      <formula>2</formula>
    </cfRule>
    <cfRule type="cellIs" dxfId="16" priority="3" operator="less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5F22-1980-4385-BB26-7B85685B4BF9}">
  <dimension ref="A1:Q146"/>
  <sheetViews>
    <sheetView tabSelected="1" topLeftCell="A118" zoomScale="80" zoomScaleNormal="80" workbookViewId="0">
      <selection activeCell="A83" sqref="A83:XFD83"/>
    </sheetView>
  </sheetViews>
  <sheetFormatPr baseColWidth="10" defaultColWidth="9.109375" defaultRowHeight="14.4" x14ac:dyDescent="0.3"/>
  <cols>
    <col min="1" max="1" width="5" style="107" bestFit="1" customWidth="1"/>
    <col min="2" max="2" width="12.88671875" style="56" customWidth="1"/>
    <col min="3" max="3" width="4.5546875" style="56" customWidth="1"/>
    <col min="4" max="4" width="4.88671875" style="56" customWidth="1"/>
    <col min="5" max="5" width="13.44140625" style="56" customWidth="1"/>
    <col min="6" max="6" width="7.109375" style="56" bestFit="1" customWidth="1"/>
    <col min="7" max="7" width="5.5546875" style="56" customWidth="1"/>
    <col min="8" max="8" width="89.5546875" style="56" customWidth="1"/>
    <col min="9" max="9" width="13.44140625" style="56" customWidth="1"/>
    <col min="10" max="10" width="27.5546875" style="101" customWidth="1"/>
    <col min="11" max="11" width="27.5546875" style="56" bestFit="1" customWidth="1"/>
    <col min="12" max="13" width="27.5546875" style="56" customWidth="1"/>
    <col min="14" max="14" width="27.44140625" style="56" bestFit="1" customWidth="1"/>
    <col min="15" max="15" width="14.88671875" style="56" bestFit="1" customWidth="1"/>
    <col min="16" max="16" width="12" style="109" bestFit="1" customWidth="1"/>
    <col min="17" max="17" width="25.5546875" style="107" customWidth="1"/>
    <col min="18" max="16384" width="9.109375" style="107"/>
  </cols>
  <sheetData>
    <row r="1" spans="1:17" s="105" customFormat="1" x14ac:dyDescent="0.3">
      <c r="B1" s="25" t="s">
        <v>583</v>
      </c>
      <c r="C1" s="25" t="s">
        <v>584</v>
      </c>
      <c r="D1" s="25" t="s">
        <v>585</v>
      </c>
      <c r="E1" s="25" t="s">
        <v>586</v>
      </c>
      <c r="F1" s="25" t="s">
        <v>584</v>
      </c>
      <c r="G1" s="25" t="s">
        <v>585</v>
      </c>
      <c r="H1" s="25" t="s">
        <v>587</v>
      </c>
      <c r="I1" s="25" t="s">
        <v>588</v>
      </c>
      <c r="J1" s="25" t="s">
        <v>589</v>
      </c>
      <c r="K1" s="25" t="s">
        <v>590</v>
      </c>
      <c r="L1" s="25" t="s">
        <v>591</v>
      </c>
      <c r="M1" s="25" t="s">
        <v>592</v>
      </c>
      <c r="N1" s="25" t="s">
        <v>593</v>
      </c>
      <c r="O1" s="25" t="s">
        <v>594</v>
      </c>
      <c r="P1" s="106" t="s">
        <v>595</v>
      </c>
      <c r="Q1" s="105" t="s">
        <v>26</v>
      </c>
    </row>
    <row r="2" spans="1:17" x14ac:dyDescent="0.3">
      <c r="A2" s="107">
        <v>1</v>
      </c>
      <c r="B2" s="56" t="s">
        <v>596</v>
      </c>
      <c r="C2" s="56">
        <v>2</v>
      </c>
      <c r="D2" s="56" t="s">
        <v>597</v>
      </c>
      <c r="E2" s="56" t="s">
        <v>598</v>
      </c>
      <c r="F2" s="56">
        <v>5</v>
      </c>
      <c r="G2" s="56" t="s">
        <v>599</v>
      </c>
      <c r="H2" s="56" t="s">
        <v>600</v>
      </c>
      <c r="I2" s="56">
        <v>123</v>
      </c>
      <c r="J2" s="101" t="s">
        <v>601</v>
      </c>
      <c r="K2" s="56">
        <v>101</v>
      </c>
      <c r="L2" s="56">
        <v>11</v>
      </c>
      <c r="M2" s="108">
        <f>L2*100/K2</f>
        <v>10.891089108910892</v>
      </c>
      <c r="N2" s="56">
        <v>16</v>
      </c>
      <c r="O2" s="56">
        <v>9</v>
      </c>
      <c r="P2" s="109">
        <f t="shared" ref="P2:P8" si="0">O2/L2</f>
        <v>0.81818181818181823</v>
      </c>
    </row>
    <row r="3" spans="1:17" x14ac:dyDescent="0.3">
      <c r="A3" s="107">
        <v>2</v>
      </c>
      <c r="B3" s="56" t="s">
        <v>596</v>
      </c>
      <c r="C3" s="56">
        <v>8</v>
      </c>
      <c r="D3" s="56" t="s">
        <v>597</v>
      </c>
      <c r="E3" s="56" t="s">
        <v>602</v>
      </c>
      <c r="F3" s="56">
        <v>4</v>
      </c>
      <c r="G3" s="56" t="s">
        <v>599</v>
      </c>
      <c r="H3" s="56" t="s">
        <v>603</v>
      </c>
      <c r="I3" s="56">
        <v>110</v>
      </c>
      <c r="J3" s="101" t="s">
        <v>601</v>
      </c>
      <c r="K3" s="56">
        <v>103</v>
      </c>
      <c r="L3" s="56">
        <v>41</v>
      </c>
      <c r="M3" s="108">
        <f t="shared" ref="M3:M66" si="1">L3*100/K3</f>
        <v>39.805825242718448</v>
      </c>
      <c r="N3" s="56">
        <v>84</v>
      </c>
      <c r="O3" s="56">
        <v>22</v>
      </c>
      <c r="P3" s="109">
        <f t="shared" si="0"/>
        <v>0.53658536585365857</v>
      </c>
    </row>
    <row r="4" spans="1:17" ht="16.8" x14ac:dyDescent="0.4">
      <c r="A4" s="107">
        <v>3</v>
      </c>
      <c r="B4" s="56" t="s">
        <v>596</v>
      </c>
      <c r="C4" s="56">
        <v>5</v>
      </c>
      <c r="D4" s="110" t="s">
        <v>597</v>
      </c>
      <c r="E4" s="56" t="s">
        <v>604</v>
      </c>
      <c r="F4" s="56">
        <v>5</v>
      </c>
      <c r="G4" s="30" t="s">
        <v>599</v>
      </c>
      <c r="H4" s="56" t="s">
        <v>605</v>
      </c>
      <c r="I4" s="56">
        <f>4+4+3+4+4+4+5+5+3+3+2+3+4+4+2+2+3+2+2+3+2+3+2+3+3+3+3+2+1+5+2+1+3+2</f>
        <v>101</v>
      </c>
      <c r="J4" s="101" t="s">
        <v>601</v>
      </c>
      <c r="K4" s="56">
        <v>67</v>
      </c>
      <c r="L4" s="56">
        <v>20</v>
      </c>
      <c r="M4" s="108">
        <f t="shared" si="1"/>
        <v>29.850746268656717</v>
      </c>
      <c r="N4" s="56">
        <v>63</v>
      </c>
      <c r="O4" s="56">
        <v>59</v>
      </c>
      <c r="P4" s="109">
        <f t="shared" si="0"/>
        <v>2.95</v>
      </c>
    </row>
    <row r="5" spans="1:17" ht="16.8" x14ac:dyDescent="0.4">
      <c r="A5" s="107">
        <v>4</v>
      </c>
      <c r="B5" s="56" t="s">
        <v>596</v>
      </c>
      <c r="C5" s="56">
        <v>3</v>
      </c>
      <c r="D5" s="30" t="s">
        <v>599</v>
      </c>
      <c r="E5" s="111" t="s">
        <v>606</v>
      </c>
      <c r="F5" s="111">
        <v>2</v>
      </c>
      <c r="G5" s="110" t="s">
        <v>597</v>
      </c>
      <c r="H5" s="111" t="s">
        <v>607</v>
      </c>
      <c r="I5" s="111">
        <f>5+4+10+4+10+9+9+10+3+6+6+5+8+6+6+7</f>
        <v>108</v>
      </c>
      <c r="J5" s="101" t="s">
        <v>601</v>
      </c>
      <c r="K5" s="56">
        <v>108</v>
      </c>
      <c r="L5" s="56">
        <v>48</v>
      </c>
      <c r="M5" s="108">
        <f t="shared" si="1"/>
        <v>44.444444444444443</v>
      </c>
      <c r="N5" s="56">
        <v>51</v>
      </c>
      <c r="O5" s="56">
        <v>46</v>
      </c>
      <c r="P5" s="109">
        <f t="shared" si="0"/>
        <v>0.95833333333333337</v>
      </c>
    </row>
    <row r="6" spans="1:17" ht="16.8" x14ac:dyDescent="0.4">
      <c r="A6" s="107">
        <v>5</v>
      </c>
      <c r="B6" s="56" t="s">
        <v>596</v>
      </c>
      <c r="C6" s="56">
        <v>6</v>
      </c>
      <c r="D6" s="30" t="s">
        <v>599</v>
      </c>
      <c r="E6" s="111" t="s">
        <v>608</v>
      </c>
      <c r="F6" s="111">
        <v>3</v>
      </c>
      <c r="G6" s="110" t="s">
        <v>597</v>
      </c>
      <c r="H6" s="111" t="s">
        <v>609</v>
      </c>
      <c r="I6" s="111">
        <f>4+3+3+3+4+4+3+3+3+3+3+2+2+4+3+3+2+4+2+3+4+4+2+3+4+3+3+3+3+3+3+4</f>
        <v>100</v>
      </c>
      <c r="J6" s="101" t="s">
        <v>601</v>
      </c>
      <c r="K6" s="56">
        <v>100</v>
      </c>
      <c r="L6" s="56">
        <v>94</v>
      </c>
      <c r="M6" s="108">
        <f t="shared" si="1"/>
        <v>94</v>
      </c>
      <c r="N6" s="56">
        <v>158</v>
      </c>
      <c r="O6" s="56">
        <v>146</v>
      </c>
      <c r="P6" s="109">
        <f t="shared" si="0"/>
        <v>1.553191489361702</v>
      </c>
    </row>
    <row r="7" spans="1:17" ht="16.8" x14ac:dyDescent="0.4">
      <c r="A7" s="107">
        <v>6</v>
      </c>
      <c r="B7" s="56" t="s">
        <v>596</v>
      </c>
      <c r="C7" s="56">
        <v>1</v>
      </c>
      <c r="D7" s="110" t="s">
        <v>597</v>
      </c>
      <c r="E7" s="111" t="s">
        <v>610</v>
      </c>
      <c r="F7" s="111">
        <v>1</v>
      </c>
      <c r="G7" s="30" t="s">
        <v>599</v>
      </c>
      <c r="H7" s="111" t="s">
        <v>611</v>
      </c>
      <c r="I7" s="111">
        <f>2+5+5+5+3+5+6+4+7+7+6+5+4+5+5+4+3+4+6+4+3+5</f>
        <v>103</v>
      </c>
      <c r="J7" s="101" t="s">
        <v>601</v>
      </c>
      <c r="K7" s="56">
        <v>103</v>
      </c>
      <c r="L7" s="56">
        <v>71</v>
      </c>
      <c r="M7" s="108">
        <f t="shared" si="1"/>
        <v>68.932038834951456</v>
      </c>
      <c r="N7" s="56">
        <v>2</v>
      </c>
      <c r="O7" s="56">
        <v>1</v>
      </c>
      <c r="P7" s="109">
        <f t="shared" si="0"/>
        <v>1.4084507042253521E-2</v>
      </c>
    </row>
    <row r="8" spans="1:17" ht="16.8" x14ac:dyDescent="0.4">
      <c r="A8" s="107">
        <v>7</v>
      </c>
      <c r="B8" s="56" t="s">
        <v>596</v>
      </c>
      <c r="C8" s="56">
        <v>4</v>
      </c>
      <c r="D8" s="30" t="s">
        <v>599</v>
      </c>
      <c r="E8" s="111" t="s">
        <v>612</v>
      </c>
      <c r="F8" s="111">
        <v>2</v>
      </c>
      <c r="G8" s="110" t="s">
        <v>597</v>
      </c>
      <c r="H8" s="111" t="s">
        <v>613</v>
      </c>
      <c r="I8" s="111">
        <v>10</v>
      </c>
      <c r="J8" s="101" t="s">
        <v>614</v>
      </c>
      <c r="K8" s="56">
        <v>10</v>
      </c>
      <c r="L8" s="56">
        <v>4</v>
      </c>
      <c r="M8" s="108">
        <f t="shared" si="1"/>
        <v>40</v>
      </c>
      <c r="N8" s="56">
        <v>5</v>
      </c>
      <c r="O8" s="56">
        <v>5</v>
      </c>
      <c r="P8" s="109">
        <f t="shared" si="0"/>
        <v>1.25</v>
      </c>
    </row>
    <row r="9" spans="1:17" x14ac:dyDescent="0.3">
      <c r="A9" s="107">
        <v>8</v>
      </c>
      <c r="B9" s="56" t="s">
        <v>596</v>
      </c>
      <c r="E9" s="111" t="s">
        <v>615</v>
      </c>
      <c r="F9" s="111"/>
      <c r="G9" s="111"/>
      <c r="H9" s="111"/>
      <c r="I9" s="111"/>
      <c r="K9" s="56" t="s">
        <v>51</v>
      </c>
      <c r="L9" s="56" t="s">
        <v>51</v>
      </c>
      <c r="M9" s="56" t="s">
        <v>51</v>
      </c>
      <c r="N9" s="56" t="s">
        <v>51</v>
      </c>
      <c r="O9" s="56" t="s">
        <v>51</v>
      </c>
      <c r="P9" s="109" t="s">
        <v>51</v>
      </c>
    </row>
    <row r="10" spans="1:17" s="112" customFormat="1" ht="16.8" x14ac:dyDescent="0.4">
      <c r="A10" s="112">
        <v>9</v>
      </c>
      <c r="B10" s="60" t="s">
        <v>596</v>
      </c>
      <c r="C10" s="60">
        <v>8</v>
      </c>
      <c r="D10" s="113" t="s">
        <v>597</v>
      </c>
      <c r="E10" s="26" t="s">
        <v>616</v>
      </c>
      <c r="F10" s="26">
        <v>2</v>
      </c>
      <c r="G10" s="26" t="s">
        <v>599</v>
      </c>
      <c r="H10" s="26" t="s">
        <v>617</v>
      </c>
      <c r="I10" s="26">
        <f>5+4+4+4+3+4+3+4+5+3+5+5+5+2+4+4+3+2+2+2+2+2+2+2+3+2+3+2+3+2+3+2</f>
        <v>101</v>
      </c>
      <c r="J10" s="60" t="s">
        <v>601</v>
      </c>
      <c r="K10" s="60">
        <v>101</v>
      </c>
      <c r="L10" s="60">
        <v>52</v>
      </c>
      <c r="M10" s="114">
        <f t="shared" si="1"/>
        <v>51.485148514851488</v>
      </c>
      <c r="N10" s="60">
        <v>2</v>
      </c>
      <c r="O10" s="60">
        <v>2</v>
      </c>
      <c r="P10" s="115">
        <f t="shared" ref="P10:P16" si="2">O10/L10</f>
        <v>3.8461538461538464E-2</v>
      </c>
    </row>
    <row r="11" spans="1:17" s="116" customFormat="1" ht="16.8" x14ac:dyDescent="0.4">
      <c r="A11" s="116">
        <v>10</v>
      </c>
      <c r="B11" s="101" t="s">
        <v>618</v>
      </c>
      <c r="C11" s="101">
        <v>4</v>
      </c>
      <c r="D11" s="110" t="s">
        <v>597</v>
      </c>
      <c r="E11" s="101" t="s">
        <v>598</v>
      </c>
      <c r="F11" s="101">
        <v>10</v>
      </c>
      <c r="G11" s="30" t="s">
        <v>599</v>
      </c>
      <c r="H11" s="101" t="s">
        <v>619</v>
      </c>
      <c r="I11" s="101">
        <f>10+7+10+8+6+7+7+8+6+7+9+6+8+3</f>
        <v>102</v>
      </c>
      <c r="J11" s="101" t="s">
        <v>601</v>
      </c>
      <c r="K11" s="101">
        <v>102</v>
      </c>
      <c r="L11" s="101">
        <v>75</v>
      </c>
      <c r="M11" s="108">
        <f t="shared" si="1"/>
        <v>73.529411764705884</v>
      </c>
      <c r="N11" s="101">
        <v>135</v>
      </c>
      <c r="O11" s="101">
        <v>129</v>
      </c>
      <c r="P11" s="109">
        <f t="shared" si="2"/>
        <v>1.72</v>
      </c>
    </row>
    <row r="12" spans="1:17" ht="16.8" x14ac:dyDescent="0.4">
      <c r="A12" s="107">
        <v>11</v>
      </c>
      <c r="B12" s="56" t="s">
        <v>618</v>
      </c>
      <c r="C12" s="56">
        <v>5</v>
      </c>
      <c r="D12" s="30" t="s">
        <v>599</v>
      </c>
      <c r="E12" s="56" t="s">
        <v>602</v>
      </c>
      <c r="F12" s="56">
        <v>7</v>
      </c>
      <c r="G12" s="110" t="s">
        <v>597</v>
      </c>
      <c r="H12" s="56" t="s">
        <v>620</v>
      </c>
      <c r="I12" s="56">
        <f>3+5+3+4+3+4+2+2+3+4+3+3+4+2+3+3+3+3+3+3+2+3+3+2+3+2+2+3+2+2+1+2+3+4+3</f>
        <v>100</v>
      </c>
      <c r="J12" s="101" t="s">
        <v>601</v>
      </c>
      <c r="K12" s="56">
        <v>96</v>
      </c>
      <c r="L12" s="56">
        <v>90</v>
      </c>
      <c r="M12" s="108">
        <f t="shared" si="1"/>
        <v>93.75</v>
      </c>
      <c r="N12" s="56">
        <v>205</v>
      </c>
      <c r="O12" s="56">
        <v>177</v>
      </c>
      <c r="P12" s="109">
        <f t="shared" si="2"/>
        <v>1.9666666666666666</v>
      </c>
    </row>
    <row r="13" spans="1:17" ht="16.8" x14ac:dyDescent="0.4">
      <c r="A13" s="107">
        <v>12</v>
      </c>
      <c r="B13" s="56" t="s">
        <v>618</v>
      </c>
      <c r="C13" s="56">
        <v>4</v>
      </c>
      <c r="D13" s="110" t="s">
        <v>597</v>
      </c>
      <c r="E13" s="56" t="s">
        <v>604</v>
      </c>
      <c r="F13" s="56">
        <v>1</v>
      </c>
      <c r="G13" s="30" t="s">
        <v>599</v>
      </c>
      <c r="H13" s="56" t="s">
        <v>621</v>
      </c>
      <c r="I13" s="56">
        <f>9+8+7+7+5+8+10+4+5+4+10+4+8+6+5</f>
        <v>100</v>
      </c>
      <c r="J13" s="101" t="s">
        <v>601</v>
      </c>
      <c r="K13" s="56">
        <v>97</v>
      </c>
      <c r="L13" s="56">
        <v>27</v>
      </c>
      <c r="M13" s="108">
        <f t="shared" si="1"/>
        <v>27.835051546391753</v>
      </c>
      <c r="N13" s="56">
        <v>36</v>
      </c>
      <c r="O13" s="56">
        <v>35</v>
      </c>
      <c r="P13" s="109">
        <f t="shared" si="2"/>
        <v>1.2962962962962963</v>
      </c>
    </row>
    <row r="14" spans="1:17" ht="16.8" x14ac:dyDescent="0.4">
      <c r="A14" s="107">
        <v>13</v>
      </c>
      <c r="B14" s="56" t="s">
        <v>618</v>
      </c>
      <c r="C14" s="56">
        <v>5</v>
      </c>
      <c r="D14" s="30" t="s">
        <v>599</v>
      </c>
      <c r="E14" s="111" t="s">
        <v>606</v>
      </c>
      <c r="F14" s="111">
        <v>2</v>
      </c>
      <c r="G14" s="110" t="s">
        <v>597</v>
      </c>
      <c r="H14" s="111" t="s">
        <v>622</v>
      </c>
      <c r="I14" s="111">
        <f>4+5+4+3+10+3+4+5+6+7+6+7+8+8+5+6+6+6</f>
        <v>103</v>
      </c>
      <c r="J14" s="101" t="s">
        <v>601</v>
      </c>
      <c r="K14" s="56">
        <v>103</v>
      </c>
      <c r="L14" s="56">
        <v>71</v>
      </c>
      <c r="M14" s="108">
        <f t="shared" si="1"/>
        <v>68.932038834951456</v>
      </c>
      <c r="N14" s="56">
        <v>53</v>
      </c>
      <c r="O14" s="56">
        <v>41</v>
      </c>
      <c r="P14" s="109">
        <f t="shared" si="2"/>
        <v>0.57746478873239437</v>
      </c>
    </row>
    <row r="15" spans="1:17" ht="16.8" x14ac:dyDescent="0.4">
      <c r="A15" s="107">
        <v>14</v>
      </c>
      <c r="B15" s="56" t="s">
        <v>618</v>
      </c>
      <c r="C15" s="56">
        <v>2</v>
      </c>
      <c r="D15" s="30" t="s">
        <v>599</v>
      </c>
      <c r="E15" s="111" t="s">
        <v>608</v>
      </c>
      <c r="F15" s="111">
        <v>3</v>
      </c>
      <c r="G15" s="110" t="s">
        <v>597</v>
      </c>
      <c r="H15" s="111" t="s">
        <v>623</v>
      </c>
      <c r="I15" s="111">
        <f>4+5+3+6+3+4+4+4+3+5+3+4+4+4+2+3+3+2+2+3+3+2+4+3+4+5+3+4+2</f>
        <v>101</v>
      </c>
      <c r="J15" s="101" t="s">
        <v>601</v>
      </c>
      <c r="K15" s="56">
        <v>99</v>
      </c>
      <c r="L15" s="56">
        <v>53</v>
      </c>
      <c r="M15" s="108">
        <f t="shared" si="1"/>
        <v>53.535353535353536</v>
      </c>
      <c r="N15" s="56">
        <v>47</v>
      </c>
      <c r="O15" s="56">
        <v>44</v>
      </c>
      <c r="P15" s="109">
        <f t="shared" si="2"/>
        <v>0.83018867924528306</v>
      </c>
    </row>
    <row r="16" spans="1:17" ht="16.8" x14ac:dyDescent="0.4">
      <c r="A16" s="107">
        <v>15</v>
      </c>
      <c r="B16" s="56" t="s">
        <v>618</v>
      </c>
      <c r="C16" s="56">
        <v>4</v>
      </c>
      <c r="D16" s="110" t="s">
        <v>597</v>
      </c>
      <c r="E16" s="111" t="s">
        <v>610</v>
      </c>
      <c r="F16" s="111">
        <v>1</v>
      </c>
      <c r="G16" s="30" t="s">
        <v>599</v>
      </c>
      <c r="H16" s="111" t="s">
        <v>624</v>
      </c>
      <c r="I16" s="111">
        <f>5+3+2+3+7+5+5+3+3+2+4+5+3+3+4+3+4+2+3+2+3+3+3+4+3+3+2+3+4+5</f>
        <v>104</v>
      </c>
      <c r="J16" s="101" t="s">
        <v>601</v>
      </c>
      <c r="K16" s="56">
        <v>104</v>
      </c>
      <c r="L16" s="56">
        <v>79</v>
      </c>
      <c r="M16" s="108">
        <f t="shared" si="1"/>
        <v>75.961538461538467</v>
      </c>
      <c r="N16" s="56">
        <v>17</v>
      </c>
      <c r="O16" s="56">
        <v>17</v>
      </c>
      <c r="P16" s="109">
        <f t="shared" si="2"/>
        <v>0.21518987341772153</v>
      </c>
    </row>
    <row r="17" spans="1:17" x14ac:dyDescent="0.3">
      <c r="A17" s="107">
        <v>16</v>
      </c>
      <c r="B17" s="56" t="s">
        <v>618</v>
      </c>
      <c r="E17" s="111" t="s">
        <v>612</v>
      </c>
      <c r="F17" s="111"/>
      <c r="G17" s="111"/>
      <c r="H17" s="111"/>
      <c r="I17" s="111"/>
      <c r="J17" s="101" t="s">
        <v>625</v>
      </c>
      <c r="K17" s="56" t="s">
        <v>51</v>
      </c>
      <c r="L17" s="56" t="s">
        <v>51</v>
      </c>
      <c r="M17" s="56" t="s">
        <v>51</v>
      </c>
      <c r="N17" s="56" t="s">
        <v>51</v>
      </c>
      <c r="O17" s="56" t="s">
        <v>51</v>
      </c>
      <c r="P17" s="109" t="s">
        <v>51</v>
      </c>
    </row>
    <row r="18" spans="1:17" x14ac:dyDescent="0.3">
      <c r="A18" s="107">
        <v>17</v>
      </c>
      <c r="B18" s="56" t="s">
        <v>618</v>
      </c>
      <c r="E18" s="111" t="s">
        <v>615</v>
      </c>
      <c r="F18" s="111"/>
      <c r="G18" s="111"/>
      <c r="H18" s="111"/>
      <c r="I18" s="111"/>
      <c r="J18" s="101" t="s">
        <v>625</v>
      </c>
      <c r="K18" s="56" t="s">
        <v>51</v>
      </c>
      <c r="L18" s="56" t="s">
        <v>51</v>
      </c>
      <c r="M18" s="56" t="s">
        <v>51</v>
      </c>
      <c r="N18" s="56" t="s">
        <v>51</v>
      </c>
      <c r="O18" s="56" t="s">
        <v>51</v>
      </c>
      <c r="P18" s="109" t="s">
        <v>51</v>
      </c>
    </row>
    <row r="19" spans="1:17" s="112" customFormat="1" ht="16.8" x14ac:dyDescent="0.4">
      <c r="A19" s="112">
        <v>18</v>
      </c>
      <c r="B19" s="60" t="s">
        <v>618</v>
      </c>
      <c r="C19" s="60">
        <v>5</v>
      </c>
      <c r="D19" s="113" t="s">
        <v>597</v>
      </c>
      <c r="E19" s="26" t="s">
        <v>616</v>
      </c>
      <c r="F19" s="26">
        <v>2</v>
      </c>
      <c r="G19" s="26" t="s">
        <v>599</v>
      </c>
      <c r="H19" s="26" t="s">
        <v>626</v>
      </c>
      <c r="I19" s="26">
        <f>3+3+2+3+4+5+8+6+3+3+6+2+4+6+2+2+4+3+4+3+2+8+2+5+2+2+2+2</f>
        <v>101</v>
      </c>
      <c r="J19" s="60" t="s">
        <v>601</v>
      </c>
      <c r="K19" s="60">
        <v>107</v>
      </c>
      <c r="L19" s="60">
        <v>60</v>
      </c>
      <c r="M19" s="114">
        <f t="shared" si="1"/>
        <v>56.074766355140184</v>
      </c>
      <c r="N19" s="60">
        <v>17</v>
      </c>
      <c r="O19" s="60">
        <v>17</v>
      </c>
      <c r="P19" s="115">
        <f t="shared" ref="P19:P27" si="3">O19/L19</f>
        <v>0.28333333333333333</v>
      </c>
    </row>
    <row r="20" spans="1:17" ht="16.8" x14ac:dyDescent="0.4">
      <c r="A20" s="107">
        <v>19</v>
      </c>
      <c r="B20" s="56" t="s">
        <v>627</v>
      </c>
      <c r="C20" s="56">
        <v>1</v>
      </c>
      <c r="D20" s="110" t="s">
        <v>597</v>
      </c>
      <c r="E20" s="56" t="s">
        <v>598</v>
      </c>
      <c r="F20" s="56">
        <v>1</v>
      </c>
      <c r="G20" s="30" t="s">
        <v>599</v>
      </c>
      <c r="H20" s="56" t="s">
        <v>628</v>
      </c>
      <c r="I20" s="56">
        <v>105</v>
      </c>
      <c r="J20" s="101" t="s">
        <v>601</v>
      </c>
      <c r="K20" s="56">
        <v>101</v>
      </c>
      <c r="L20" s="56">
        <v>63</v>
      </c>
      <c r="M20" s="108">
        <f t="shared" si="1"/>
        <v>62.376237623762378</v>
      </c>
      <c r="N20" s="56">
        <v>106</v>
      </c>
      <c r="O20" s="56">
        <v>98</v>
      </c>
      <c r="P20" s="109">
        <f t="shared" si="3"/>
        <v>1.5555555555555556</v>
      </c>
    </row>
    <row r="21" spans="1:17" ht="16.8" x14ac:dyDescent="0.4">
      <c r="A21" s="107">
        <v>20</v>
      </c>
      <c r="B21" s="56" t="s">
        <v>627</v>
      </c>
      <c r="C21" s="56">
        <v>8</v>
      </c>
      <c r="D21" s="110" t="s">
        <v>597</v>
      </c>
      <c r="E21" s="56" t="s">
        <v>602</v>
      </c>
      <c r="F21" s="56">
        <v>1</v>
      </c>
      <c r="G21" s="30" t="s">
        <v>599</v>
      </c>
      <c r="H21" s="56" t="s">
        <v>629</v>
      </c>
      <c r="I21" s="56">
        <v>108</v>
      </c>
      <c r="J21" s="101" t="s">
        <v>601</v>
      </c>
      <c r="K21" s="56">
        <v>110</v>
      </c>
      <c r="L21" s="56">
        <v>62</v>
      </c>
      <c r="M21" s="108">
        <f t="shared" si="1"/>
        <v>56.363636363636367</v>
      </c>
      <c r="N21" s="56">
        <v>277</v>
      </c>
      <c r="O21" s="56">
        <v>250</v>
      </c>
      <c r="P21" s="109">
        <f t="shared" si="3"/>
        <v>4.032258064516129</v>
      </c>
      <c r="Q21" s="107" t="s">
        <v>630</v>
      </c>
    </row>
    <row r="22" spans="1:17" ht="16.8" x14ac:dyDescent="0.4">
      <c r="A22" s="107">
        <v>21</v>
      </c>
      <c r="B22" s="56" t="s">
        <v>627</v>
      </c>
      <c r="C22" s="56">
        <v>7</v>
      </c>
      <c r="D22" s="110" t="s">
        <v>597</v>
      </c>
      <c r="E22" s="56" t="s">
        <v>604</v>
      </c>
      <c r="F22" s="56">
        <v>3</v>
      </c>
      <c r="G22" s="30" t="s">
        <v>599</v>
      </c>
      <c r="H22" s="56" t="s">
        <v>631</v>
      </c>
      <c r="I22" s="56">
        <v>102</v>
      </c>
      <c r="J22" s="101" t="s">
        <v>601</v>
      </c>
      <c r="K22" s="56">
        <v>96</v>
      </c>
      <c r="L22" s="56">
        <v>72</v>
      </c>
      <c r="M22" s="108">
        <f t="shared" si="1"/>
        <v>75</v>
      </c>
      <c r="N22" s="56">
        <v>268</v>
      </c>
      <c r="O22" s="56">
        <v>268</v>
      </c>
      <c r="P22" s="109">
        <f t="shared" si="3"/>
        <v>3.7222222222222223</v>
      </c>
    </row>
    <row r="23" spans="1:17" ht="16.8" x14ac:dyDescent="0.4">
      <c r="A23" s="107">
        <v>22</v>
      </c>
      <c r="B23" s="56" t="s">
        <v>627</v>
      </c>
      <c r="C23" s="56">
        <v>4</v>
      </c>
      <c r="D23" s="30" t="s">
        <v>599</v>
      </c>
      <c r="E23" s="111" t="s">
        <v>606</v>
      </c>
      <c r="F23" s="111">
        <v>2</v>
      </c>
      <c r="G23" s="110" t="s">
        <v>597</v>
      </c>
      <c r="H23" s="111" t="s">
        <v>632</v>
      </c>
      <c r="I23" s="111">
        <f>6+4+5+7+4+5+3+3+4+4+3+5+3+4+2+3+3+5+4+4+4+6+6+2+2</f>
        <v>101</v>
      </c>
      <c r="J23" s="101" t="s">
        <v>601</v>
      </c>
      <c r="K23" s="56">
        <v>101</v>
      </c>
      <c r="L23" s="56">
        <v>27</v>
      </c>
      <c r="M23" s="108">
        <f t="shared" si="1"/>
        <v>26.732673267326732</v>
      </c>
      <c r="N23" s="56">
        <v>20</v>
      </c>
      <c r="O23" s="56">
        <v>18</v>
      </c>
      <c r="P23" s="109">
        <f t="shared" si="3"/>
        <v>0.66666666666666663</v>
      </c>
    </row>
    <row r="24" spans="1:17" ht="16.8" x14ac:dyDescent="0.4">
      <c r="B24" s="56" t="s">
        <v>627</v>
      </c>
      <c r="C24" s="56">
        <v>4</v>
      </c>
      <c r="D24" s="110" t="s">
        <v>597</v>
      </c>
      <c r="E24" s="111" t="s">
        <v>633</v>
      </c>
      <c r="F24" s="111">
        <v>2</v>
      </c>
      <c r="G24" s="30" t="s">
        <v>599</v>
      </c>
      <c r="H24" s="111" t="s">
        <v>634</v>
      </c>
      <c r="I24" s="111">
        <f>6+6+7+4+3+2+3+2+2+3+2+2</f>
        <v>42</v>
      </c>
      <c r="J24" s="101" t="s">
        <v>601</v>
      </c>
      <c r="K24" s="56">
        <v>42</v>
      </c>
      <c r="L24" s="56">
        <v>10</v>
      </c>
      <c r="M24" s="108">
        <f t="shared" si="1"/>
        <v>23.80952380952381</v>
      </c>
      <c r="N24" s="56">
        <v>1</v>
      </c>
      <c r="O24" s="56">
        <v>1</v>
      </c>
      <c r="P24" s="109">
        <f t="shared" si="3"/>
        <v>0.1</v>
      </c>
    </row>
    <row r="25" spans="1:17" ht="16.8" x14ac:dyDescent="0.4">
      <c r="A25" s="107">
        <v>23</v>
      </c>
      <c r="B25" s="56" t="s">
        <v>627</v>
      </c>
      <c r="C25" s="56">
        <v>3</v>
      </c>
      <c r="D25" s="110" t="s">
        <v>597</v>
      </c>
      <c r="E25" s="111" t="s">
        <v>608</v>
      </c>
      <c r="F25" s="111">
        <v>2</v>
      </c>
      <c r="G25" s="30" t="s">
        <v>599</v>
      </c>
      <c r="H25" s="111" t="s">
        <v>635</v>
      </c>
      <c r="I25" s="111">
        <v>101</v>
      </c>
      <c r="J25" s="101" t="s">
        <v>601</v>
      </c>
      <c r="K25" s="56">
        <v>101</v>
      </c>
      <c r="L25" s="56">
        <v>63</v>
      </c>
      <c r="M25" s="108">
        <f t="shared" si="1"/>
        <v>62.376237623762378</v>
      </c>
      <c r="N25" s="56">
        <v>118</v>
      </c>
      <c r="O25" s="56">
        <v>103</v>
      </c>
      <c r="P25" s="109">
        <f t="shared" si="3"/>
        <v>1.6349206349206349</v>
      </c>
      <c r="Q25" s="107" t="s">
        <v>630</v>
      </c>
    </row>
    <row r="26" spans="1:17" ht="16.8" x14ac:dyDescent="0.4">
      <c r="A26" s="107">
        <v>24</v>
      </c>
      <c r="B26" s="56" t="s">
        <v>627</v>
      </c>
      <c r="C26" s="56">
        <v>1</v>
      </c>
      <c r="D26" s="110" t="s">
        <v>597</v>
      </c>
      <c r="E26" s="111" t="s">
        <v>610</v>
      </c>
      <c r="F26" s="111">
        <v>1</v>
      </c>
      <c r="G26" s="30" t="s">
        <v>599</v>
      </c>
      <c r="H26" s="56" t="s">
        <v>636</v>
      </c>
      <c r="I26" s="111">
        <v>102</v>
      </c>
      <c r="J26" s="101" t="s">
        <v>601</v>
      </c>
      <c r="K26" s="56">
        <v>84</v>
      </c>
      <c r="L26" s="56">
        <v>73</v>
      </c>
      <c r="M26" s="108">
        <f t="shared" si="1"/>
        <v>86.904761904761898</v>
      </c>
      <c r="N26" s="56">
        <v>22</v>
      </c>
      <c r="O26" s="56">
        <v>22</v>
      </c>
      <c r="P26" s="109">
        <f t="shared" si="3"/>
        <v>0.30136986301369861</v>
      </c>
    </row>
    <row r="27" spans="1:17" ht="16.8" x14ac:dyDescent="0.4">
      <c r="A27" s="107">
        <v>25</v>
      </c>
      <c r="B27" s="56" t="s">
        <v>627</v>
      </c>
      <c r="C27" s="56">
        <v>5</v>
      </c>
      <c r="D27" s="30" t="s">
        <v>599</v>
      </c>
      <c r="E27" s="111" t="s">
        <v>612</v>
      </c>
      <c r="F27" s="111">
        <v>1</v>
      </c>
      <c r="G27" s="110" t="s">
        <v>597</v>
      </c>
      <c r="H27" s="111" t="s">
        <v>637</v>
      </c>
      <c r="I27" s="111">
        <f>3+2+4+3+4+4+5+4+6+4+3+3+4+4+4+4+5+4+4+3+5+4+3+3+3+4+3</f>
        <v>102</v>
      </c>
      <c r="J27" s="101" t="s">
        <v>601</v>
      </c>
      <c r="K27" s="56">
        <v>104</v>
      </c>
      <c r="L27" s="56">
        <v>36</v>
      </c>
      <c r="M27" s="108">
        <f t="shared" si="1"/>
        <v>34.615384615384613</v>
      </c>
      <c r="N27" s="56">
        <v>40</v>
      </c>
      <c r="O27" s="56">
        <v>38</v>
      </c>
      <c r="P27" s="109">
        <f t="shared" si="3"/>
        <v>1.0555555555555556</v>
      </c>
    </row>
    <row r="28" spans="1:17" s="116" customFormat="1" x14ac:dyDescent="0.3">
      <c r="A28" s="116">
        <v>26</v>
      </c>
      <c r="B28" s="101" t="s">
        <v>627</v>
      </c>
      <c r="C28" s="101"/>
      <c r="D28" s="101"/>
      <c r="E28" s="30" t="s">
        <v>615</v>
      </c>
      <c r="F28" s="30"/>
      <c r="G28" s="30"/>
      <c r="H28" s="30"/>
      <c r="I28" s="30"/>
      <c r="J28" s="101" t="s">
        <v>625</v>
      </c>
      <c r="K28" s="101" t="s">
        <v>51</v>
      </c>
      <c r="L28" s="101" t="s">
        <v>51</v>
      </c>
      <c r="M28" s="101" t="s">
        <v>51</v>
      </c>
      <c r="N28" s="101" t="s">
        <v>51</v>
      </c>
      <c r="O28" s="101" t="s">
        <v>51</v>
      </c>
      <c r="P28" s="109" t="s">
        <v>51</v>
      </c>
    </row>
    <row r="29" spans="1:17" s="116" customFormat="1" ht="16.8" x14ac:dyDescent="0.4">
      <c r="A29" s="116">
        <v>27</v>
      </c>
      <c r="B29" s="101" t="s">
        <v>627</v>
      </c>
      <c r="C29" s="101">
        <v>2</v>
      </c>
      <c r="D29" s="110" t="s">
        <v>597</v>
      </c>
      <c r="E29" s="30" t="s">
        <v>616</v>
      </c>
      <c r="F29" s="30">
        <v>2</v>
      </c>
      <c r="G29" s="30" t="s">
        <v>599</v>
      </c>
      <c r="H29" s="30" t="s">
        <v>638</v>
      </c>
      <c r="I29" s="30">
        <f>1+3+2+4+2+3+2+1+3+2+3+3+3+3+2+2+4+1+2+2+2+3+2+2+3+2+3+1+2+1+1+1+1</f>
        <v>72</v>
      </c>
      <c r="J29" s="101" t="s">
        <v>601</v>
      </c>
      <c r="K29" s="101">
        <v>66</v>
      </c>
      <c r="L29" s="101">
        <v>37</v>
      </c>
      <c r="M29" s="108">
        <f t="shared" si="1"/>
        <v>56.060606060606062</v>
      </c>
      <c r="N29" s="101">
        <v>42</v>
      </c>
      <c r="O29" s="101">
        <v>35</v>
      </c>
      <c r="P29" s="109">
        <f t="shared" ref="P29:P37" si="4">O29/L29</f>
        <v>0.94594594594594594</v>
      </c>
    </row>
    <row r="30" spans="1:17" s="116" customFormat="1" ht="16.8" x14ac:dyDescent="0.4">
      <c r="B30" s="101" t="s">
        <v>627</v>
      </c>
      <c r="C30" s="101">
        <v>1</v>
      </c>
      <c r="D30" s="110" t="s">
        <v>597</v>
      </c>
      <c r="E30" s="30" t="s">
        <v>616</v>
      </c>
      <c r="F30" s="30"/>
      <c r="G30" s="30"/>
      <c r="H30" s="30"/>
      <c r="I30" s="30"/>
      <c r="J30" s="101" t="s">
        <v>601</v>
      </c>
      <c r="K30" s="101">
        <v>33</v>
      </c>
      <c r="L30" s="101">
        <v>13</v>
      </c>
      <c r="M30" s="108">
        <f t="shared" si="1"/>
        <v>39.393939393939391</v>
      </c>
      <c r="N30" s="101">
        <v>11</v>
      </c>
      <c r="O30" s="101"/>
      <c r="P30" s="109">
        <f t="shared" si="4"/>
        <v>0</v>
      </c>
    </row>
    <row r="31" spans="1:17" ht="16.8" x14ac:dyDescent="0.4">
      <c r="A31" s="107">
        <v>28</v>
      </c>
      <c r="B31" s="56" t="s">
        <v>639</v>
      </c>
      <c r="C31" s="56">
        <v>5</v>
      </c>
      <c r="D31" s="110" t="s">
        <v>597</v>
      </c>
      <c r="E31" s="56" t="s">
        <v>598</v>
      </c>
      <c r="F31" s="56">
        <v>1</v>
      </c>
      <c r="G31" s="30" t="s">
        <v>599</v>
      </c>
      <c r="H31" s="56" t="s">
        <v>640</v>
      </c>
      <c r="I31" s="56">
        <v>123</v>
      </c>
      <c r="J31" s="101" t="s">
        <v>601</v>
      </c>
      <c r="K31" s="56">
        <v>133</v>
      </c>
      <c r="L31" s="56">
        <v>53</v>
      </c>
      <c r="M31" s="108">
        <f t="shared" si="1"/>
        <v>39.849624060150376</v>
      </c>
      <c r="N31" s="56">
        <v>72</v>
      </c>
      <c r="O31" s="56">
        <v>68</v>
      </c>
      <c r="P31" s="109">
        <f t="shared" si="4"/>
        <v>1.2830188679245282</v>
      </c>
    </row>
    <row r="32" spans="1:17" ht="16.8" x14ac:dyDescent="0.4">
      <c r="A32" s="107">
        <v>29</v>
      </c>
      <c r="B32" s="56" t="s">
        <v>639</v>
      </c>
      <c r="C32" s="56">
        <v>1</v>
      </c>
      <c r="D32" s="110" t="s">
        <v>597</v>
      </c>
      <c r="E32" s="56" t="s">
        <v>602</v>
      </c>
      <c r="F32" s="56">
        <v>1</v>
      </c>
      <c r="G32" s="30" t="s">
        <v>599</v>
      </c>
      <c r="H32" s="56" t="s">
        <v>641</v>
      </c>
      <c r="I32" s="56">
        <v>119</v>
      </c>
      <c r="J32" s="101" t="s">
        <v>601</v>
      </c>
      <c r="K32" s="56">
        <v>122</v>
      </c>
      <c r="L32" s="56">
        <v>37</v>
      </c>
      <c r="M32" s="108">
        <f t="shared" si="1"/>
        <v>30.327868852459016</v>
      </c>
      <c r="N32" s="56">
        <v>118</v>
      </c>
      <c r="O32" s="56">
        <v>108</v>
      </c>
      <c r="P32" s="109">
        <f t="shared" si="4"/>
        <v>2.9189189189189189</v>
      </c>
    </row>
    <row r="33" spans="1:16" ht="16.8" x14ac:dyDescent="0.4">
      <c r="A33" s="107">
        <v>30</v>
      </c>
      <c r="B33" s="56" t="s">
        <v>639</v>
      </c>
      <c r="C33" s="56">
        <v>6</v>
      </c>
      <c r="D33" s="110" t="s">
        <v>597</v>
      </c>
      <c r="E33" s="56" t="s">
        <v>604</v>
      </c>
      <c r="F33" s="56">
        <v>1</v>
      </c>
      <c r="G33" s="30" t="s">
        <v>599</v>
      </c>
      <c r="H33" s="56" t="s">
        <v>642</v>
      </c>
      <c r="I33" s="56">
        <v>105</v>
      </c>
      <c r="J33" s="101" t="s">
        <v>601</v>
      </c>
      <c r="K33" s="56">
        <v>107</v>
      </c>
      <c r="L33" s="56">
        <v>39</v>
      </c>
      <c r="M33" s="108">
        <f t="shared" si="1"/>
        <v>36.44859813084112</v>
      </c>
      <c r="N33" s="56">
        <v>71</v>
      </c>
      <c r="O33" s="56">
        <v>69</v>
      </c>
      <c r="P33" s="109">
        <f t="shared" si="4"/>
        <v>1.7692307692307692</v>
      </c>
    </row>
    <row r="34" spans="1:16" ht="16.8" x14ac:dyDescent="0.4">
      <c r="A34" s="107">
        <v>31</v>
      </c>
      <c r="B34" s="56" t="s">
        <v>639</v>
      </c>
      <c r="C34" s="56">
        <v>1</v>
      </c>
      <c r="D34" s="110" t="s">
        <v>597</v>
      </c>
      <c r="E34" s="111" t="s">
        <v>606</v>
      </c>
      <c r="F34" s="111">
        <v>1</v>
      </c>
      <c r="G34" s="30" t="s">
        <v>599</v>
      </c>
      <c r="H34" s="111" t="s">
        <v>643</v>
      </c>
      <c r="I34" s="111">
        <v>101</v>
      </c>
      <c r="J34" s="101" t="s">
        <v>601</v>
      </c>
      <c r="K34" s="56">
        <v>101</v>
      </c>
      <c r="L34" s="56">
        <v>31</v>
      </c>
      <c r="M34" s="108">
        <f t="shared" si="1"/>
        <v>30.693069306930692</v>
      </c>
      <c r="N34" s="56">
        <v>12</v>
      </c>
      <c r="O34" s="56">
        <v>8</v>
      </c>
      <c r="P34" s="109">
        <f t="shared" si="4"/>
        <v>0.25806451612903225</v>
      </c>
    </row>
    <row r="35" spans="1:16" ht="16.8" x14ac:dyDescent="0.4">
      <c r="A35" s="107">
        <v>32</v>
      </c>
      <c r="B35" s="56" t="s">
        <v>639</v>
      </c>
      <c r="C35" s="56">
        <v>2</v>
      </c>
      <c r="D35" s="110" t="s">
        <v>597</v>
      </c>
      <c r="E35" s="111" t="s">
        <v>608</v>
      </c>
      <c r="F35" s="111">
        <v>2</v>
      </c>
      <c r="G35" s="30" t="s">
        <v>599</v>
      </c>
      <c r="H35" s="111" t="s">
        <v>644</v>
      </c>
      <c r="I35" s="111">
        <v>103</v>
      </c>
      <c r="J35" s="101" t="s">
        <v>601</v>
      </c>
      <c r="K35" s="56">
        <v>94</v>
      </c>
      <c r="L35" s="56">
        <v>42</v>
      </c>
      <c r="M35" s="108">
        <f t="shared" si="1"/>
        <v>44.680851063829785</v>
      </c>
      <c r="N35" s="56">
        <v>89</v>
      </c>
      <c r="O35" s="56">
        <v>63</v>
      </c>
      <c r="P35" s="109">
        <f t="shared" si="4"/>
        <v>1.5</v>
      </c>
    </row>
    <row r="36" spans="1:16" ht="16.8" x14ac:dyDescent="0.4">
      <c r="A36" s="107">
        <v>33</v>
      </c>
      <c r="B36" s="56" t="s">
        <v>639</v>
      </c>
      <c r="C36" s="56">
        <v>4</v>
      </c>
      <c r="D36" s="110" t="s">
        <v>597</v>
      </c>
      <c r="E36" s="111" t="s">
        <v>610</v>
      </c>
      <c r="F36" s="111">
        <v>2</v>
      </c>
      <c r="G36" s="30" t="s">
        <v>599</v>
      </c>
      <c r="H36" s="111" t="s">
        <v>645</v>
      </c>
      <c r="I36" s="111">
        <v>102</v>
      </c>
      <c r="J36" s="101" t="s">
        <v>601</v>
      </c>
      <c r="K36" s="56">
        <v>97</v>
      </c>
      <c r="L36" s="56">
        <v>92</v>
      </c>
      <c r="M36" s="108">
        <f t="shared" si="1"/>
        <v>94.845360824742272</v>
      </c>
      <c r="N36" s="56">
        <v>68</v>
      </c>
      <c r="O36" s="56">
        <v>46</v>
      </c>
      <c r="P36" s="109">
        <f t="shared" si="4"/>
        <v>0.5</v>
      </c>
    </row>
    <row r="37" spans="1:16" ht="16.8" x14ac:dyDescent="0.4">
      <c r="A37" s="107">
        <v>34</v>
      </c>
      <c r="B37" s="56" t="s">
        <v>639</v>
      </c>
      <c r="C37" s="56">
        <v>4</v>
      </c>
      <c r="D37" s="30" t="s">
        <v>599</v>
      </c>
      <c r="E37" s="111" t="s">
        <v>612</v>
      </c>
      <c r="F37" s="111">
        <v>1</v>
      </c>
      <c r="G37" s="110" t="s">
        <v>597</v>
      </c>
      <c r="H37" s="111" t="s">
        <v>646</v>
      </c>
      <c r="I37" s="111">
        <f>3+3+3+4+3+4+5+3+3+5+5+3+5+3+3+3+3+3+2+3+2+2+2+4+3+4+5+4+3+2</f>
        <v>100</v>
      </c>
      <c r="J37" s="101" t="s">
        <v>601</v>
      </c>
      <c r="K37" s="56">
        <v>104</v>
      </c>
      <c r="L37" s="56">
        <v>18</v>
      </c>
      <c r="M37" s="108">
        <f t="shared" si="1"/>
        <v>17.307692307692307</v>
      </c>
      <c r="N37" s="56">
        <v>7</v>
      </c>
      <c r="O37" s="56">
        <v>7</v>
      </c>
      <c r="P37" s="109">
        <f t="shared" si="4"/>
        <v>0.3888888888888889</v>
      </c>
    </row>
    <row r="38" spans="1:16" x14ac:dyDescent="0.3">
      <c r="A38" s="107">
        <v>35</v>
      </c>
      <c r="B38" s="56" t="s">
        <v>639</v>
      </c>
      <c r="E38" s="111" t="s">
        <v>615</v>
      </c>
      <c r="F38" s="111"/>
      <c r="G38" s="111"/>
      <c r="H38" s="111"/>
      <c r="I38" s="111"/>
      <c r="J38" s="101" t="s">
        <v>625</v>
      </c>
      <c r="K38" s="56" t="s">
        <v>51</v>
      </c>
      <c r="L38" s="56" t="s">
        <v>51</v>
      </c>
      <c r="M38" s="56" t="s">
        <v>51</v>
      </c>
      <c r="N38" s="56" t="s">
        <v>51</v>
      </c>
      <c r="O38" s="56" t="s">
        <v>51</v>
      </c>
      <c r="P38" s="109" t="s">
        <v>51</v>
      </c>
    </row>
    <row r="39" spans="1:16" s="112" customFormat="1" ht="16.8" x14ac:dyDescent="0.4">
      <c r="A39" s="112">
        <v>36</v>
      </c>
      <c r="B39" s="60" t="s">
        <v>639</v>
      </c>
      <c r="C39" s="60">
        <v>7</v>
      </c>
      <c r="D39" s="113" t="s">
        <v>597</v>
      </c>
      <c r="E39" s="26" t="s">
        <v>616</v>
      </c>
      <c r="F39" s="26">
        <v>1</v>
      </c>
      <c r="G39" s="26" t="s">
        <v>599</v>
      </c>
      <c r="H39" s="26" t="s">
        <v>647</v>
      </c>
      <c r="I39" s="26">
        <v>103</v>
      </c>
      <c r="J39" s="60" t="s">
        <v>601</v>
      </c>
      <c r="K39" s="60">
        <v>101</v>
      </c>
      <c r="L39" s="60">
        <v>42</v>
      </c>
      <c r="M39" s="114">
        <f t="shared" si="1"/>
        <v>41.584158415841586</v>
      </c>
      <c r="N39" s="60">
        <v>30</v>
      </c>
      <c r="O39" s="60">
        <v>18</v>
      </c>
      <c r="P39" s="115">
        <f t="shared" ref="P39:P46" si="5">O39/L39</f>
        <v>0.42857142857142855</v>
      </c>
    </row>
    <row r="40" spans="1:16" s="116" customFormat="1" ht="16.8" x14ac:dyDescent="0.4">
      <c r="A40" s="116">
        <v>37</v>
      </c>
      <c r="B40" s="101" t="s">
        <v>648</v>
      </c>
      <c r="C40" s="101">
        <v>6</v>
      </c>
      <c r="D40" s="110" t="s">
        <v>597</v>
      </c>
      <c r="E40" s="101" t="s">
        <v>598</v>
      </c>
      <c r="F40" s="101">
        <v>1</v>
      </c>
      <c r="G40" s="30" t="s">
        <v>599</v>
      </c>
      <c r="H40" s="101" t="s">
        <v>649</v>
      </c>
      <c r="I40" s="101">
        <v>104</v>
      </c>
      <c r="J40" s="101" t="s">
        <v>601</v>
      </c>
      <c r="K40" s="101">
        <v>104</v>
      </c>
      <c r="L40" s="101">
        <v>34</v>
      </c>
      <c r="M40" s="108">
        <f t="shared" si="1"/>
        <v>32.692307692307693</v>
      </c>
      <c r="N40" s="101">
        <v>111</v>
      </c>
      <c r="O40" s="101">
        <v>90</v>
      </c>
      <c r="P40" s="109">
        <f t="shared" si="5"/>
        <v>2.6470588235294117</v>
      </c>
    </row>
    <row r="41" spans="1:16" ht="16.8" x14ac:dyDescent="0.4">
      <c r="A41" s="107">
        <v>38</v>
      </c>
      <c r="B41" s="56" t="s">
        <v>648</v>
      </c>
      <c r="C41" s="56">
        <v>5</v>
      </c>
      <c r="D41" s="110" t="s">
        <v>597</v>
      </c>
      <c r="E41" s="101" t="s">
        <v>602</v>
      </c>
      <c r="F41" s="101">
        <v>5</v>
      </c>
      <c r="G41" s="30" t="s">
        <v>599</v>
      </c>
      <c r="H41" s="101" t="s">
        <v>650</v>
      </c>
      <c r="I41" s="101">
        <v>106</v>
      </c>
      <c r="J41" s="101" t="s">
        <v>601</v>
      </c>
      <c r="K41" s="56">
        <v>106</v>
      </c>
      <c r="L41" s="56">
        <v>35</v>
      </c>
      <c r="M41" s="108">
        <f t="shared" si="1"/>
        <v>33.018867924528301</v>
      </c>
      <c r="N41" s="56">
        <v>38</v>
      </c>
      <c r="O41" s="56">
        <v>22</v>
      </c>
      <c r="P41" s="109">
        <f t="shared" si="5"/>
        <v>0.62857142857142856</v>
      </c>
    </row>
    <row r="42" spans="1:16" ht="16.8" x14ac:dyDescent="0.4">
      <c r="A42" s="107">
        <v>39</v>
      </c>
      <c r="B42" s="56" t="s">
        <v>648</v>
      </c>
      <c r="C42" s="56">
        <v>2</v>
      </c>
      <c r="D42" s="110" t="s">
        <v>597</v>
      </c>
      <c r="E42" s="101" t="s">
        <v>604</v>
      </c>
      <c r="F42" s="101">
        <v>3</v>
      </c>
      <c r="G42" s="30" t="s">
        <v>599</v>
      </c>
      <c r="H42" s="101" t="s">
        <v>651</v>
      </c>
      <c r="I42" s="101">
        <v>113</v>
      </c>
      <c r="J42" s="101" t="s">
        <v>601</v>
      </c>
      <c r="K42" s="56">
        <v>125</v>
      </c>
      <c r="L42" s="56">
        <v>84</v>
      </c>
      <c r="M42" s="108">
        <f t="shared" si="1"/>
        <v>67.2</v>
      </c>
      <c r="N42" s="56">
        <v>236</v>
      </c>
      <c r="O42" s="56">
        <v>209</v>
      </c>
      <c r="P42" s="109">
        <f t="shared" si="5"/>
        <v>2.4880952380952381</v>
      </c>
    </row>
    <row r="43" spans="1:16" ht="16.8" x14ac:dyDescent="0.4">
      <c r="A43" s="107">
        <v>40</v>
      </c>
      <c r="B43" s="56" t="s">
        <v>648</v>
      </c>
      <c r="C43" s="56">
        <v>3</v>
      </c>
      <c r="D43" s="110" t="s">
        <v>597</v>
      </c>
      <c r="E43" s="111" t="s">
        <v>606</v>
      </c>
      <c r="F43" s="111">
        <v>2</v>
      </c>
      <c r="G43" s="30" t="s">
        <v>599</v>
      </c>
      <c r="H43" s="111" t="s">
        <v>652</v>
      </c>
      <c r="I43" s="111">
        <v>103</v>
      </c>
      <c r="J43" s="101" t="s">
        <v>601</v>
      </c>
      <c r="K43" s="56">
        <v>103</v>
      </c>
      <c r="L43" s="56">
        <v>66</v>
      </c>
      <c r="M43" s="108">
        <f t="shared" si="1"/>
        <v>64.077669902912618</v>
      </c>
      <c r="N43" s="56">
        <v>30</v>
      </c>
      <c r="O43" s="56">
        <v>24</v>
      </c>
      <c r="P43" s="109">
        <f t="shared" si="5"/>
        <v>0.36363636363636365</v>
      </c>
    </row>
    <row r="44" spans="1:16" ht="16.8" x14ac:dyDescent="0.4">
      <c r="A44" s="107">
        <v>41</v>
      </c>
      <c r="B44" s="56" t="s">
        <v>648</v>
      </c>
      <c r="C44" s="56">
        <v>2</v>
      </c>
      <c r="D44" s="30" t="s">
        <v>599</v>
      </c>
      <c r="E44" s="111" t="s">
        <v>608</v>
      </c>
      <c r="F44" s="111">
        <v>1</v>
      </c>
      <c r="G44" s="110" t="s">
        <v>597</v>
      </c>
      <c r="H44" s="111" t="s">
        <v>653</v>
      </c>
      <c r="I44" s="111">
        <v>107</v>
      </c>
      <c r="J44" s="101" t="s">
        <v>601</v>
      </c>
      <c r="K44" s="56">
        <v>109</v>
      </c>
      <c r="L44" s="56">
        <v>63</v>
      </c>
      <c r="M44" s="108">
        <f t="shared" si="1"/>
        <v>57.798165137614681</v>
      </c>
      <c r="N44" s="56">
        <v>158</v>
      </c>
      <c r="O44" s="56">
        <v>144</v>
      </c>
      <c r="P44" s="109">
        <f t="shared" si="5"/>
        <v>2.2857142857142856</v>
      </c>
    </row>
    <row r="45" spans="1:16" ht="16.8" x14ac:dyDescent="0.4">
      <c r="A45" s="107">
        <v>42</v>
      </c>
      <c r="B45" s="56" t="s">
        <v>648</v>
      </c>
      <c r="C45" s="56">
        <v>4</v>
      </c>
      <c r="D45" s="110" t="s">
        <v>597</v>
      </c>
      <c r="E45" s="111" t="s">
        <v>610</v>
      </c>
      <c r="F45" s="111">
        <v>1</v>
      </c>
      <c r="G45" s="30" t="s">
        <v>599</v>
      </c>
      <c r="H45" s="111" t="s">
        <v>654</v>
      </c>
      <c r="I45" s="111">
        <v>105</v>
      </c>
      <c r="J45" s="101" t="s">
        <v>601</v>
      </c>
      <c r="K45" s="56">
        <v>133</v>
      </c>
      <c r="L45" s="56">
        <v>79</v>
      </c>
      <c r="M45" s="108">
        <f t="shared" si="1"/>
        <v>59.398496240601503</v>
      </c>
      <c r="N45" s="56">
        <v>9</v>
      </c>
      <c r="O45" s="56">
        <v>4</v>
      </c>
      <c r="P45" s="109">
        <f t="shared" si="5"/>
        <v>5.0632911392405063E-2</v>
      </c>
    </row>
    <row r="46" spans="1:16" ht="16.8" x14ac:dyDescent="0.4">
      <c r="A46" s="107">
        <v>43</v>
      </c>
      <c r="B46" s="56" t="s">
        <v>648</v>
      </c>
      <c r="C46" s="56">
        <v>4</v>
      </c>
      <c r="D46" s="30" t="s">
        <v>599</v>
      </c>
      <c r="E46" s="111" t="s">
        <v>612</v>
      </c>
      <c r="F46" s="111">
        <v>1</v>
      </c>
      <c r="G46" s="110" t="s">
        <v>597</v>
      </c>
      <c r="H46" s="111" t="s">
        <v>655</v>
      </c>
      <c r="I46" s="111">
        <f>6+5+5+3+3+5+3+3+5+4+6+5+3+4+3+4+5+5+4+4+3+4+4+4</f>
        <v>100</v>
      </c>
      <c r="J46" s="101" t="s">
        <v>601</v>
      </c>
      <c r="K46" s="56">
        <v>100</v>
      </c>
      <c r="L46" s="56">
        <v>61</v>
      </c>
      <c r="M46" s="108">
        <f t="shared" si="1"/>
        <v>61</v>
      </c>
      <c r="N46" s="56">
        <v>116</v>
      </c>
      <c r="O46" s="56">
        <v>113</v>
      </c>
      <c r="P46" s="109">
        <f t="shared" si="5"/>
        <v>1.8524590163934427</v>
      </c>
    </row>
    <row r="47" spans="1:16" ht="16.8" x14ac:dyDescent="0.4">
      <c r="A47" s="107">
        <v>44</v>
      </c>
      <c r="B47" s="56" t="s">
        <v>648</v>
      </c>
      <c r="C47" s="56">
        <v>7</v>
      </c>
      <c r="D47" s="30" t="s">
        <v>599</v>
      </c>
      <c r="E47" s="111" t="s">
        <v>615</v>
      </c>
      <c r="F47" s="111">
        <v>3</v>
      </c>
      <c r="G47" s="110" t="s">
        <v>597</v>
      </c>
      <c r="H47" s="111"/>
      <c r="I47" s="111">
        <v>23</v>
      </c>
      <c r="J47" s="101" t="s">
        <v>601</v>
      </c>
      <c r="K47" s="56">
        <v>23</v>
      </c>
      <c r="L47" s="56">
        <v>0</v>
      </c>
      <c r="M47" s="108">
        <f t="shared" si="1"/>
        <v>0</v>
      </c>
      <c r="N47" s="56">
        <v>0</v>
      </c>
      <c r="O47" s="56">
        <v>0</v>
      </c>
      <c r="P47" s="109" t="s">
        <v>51</v>
      </c>
    </row>
    <row r="48" spans="1:16" s="112" customFormat="1" ht="16.8" x14ac:dyDescent="0.4">
      <c r="A48" s="112">
        <v>45</v>
      </c>
      <c r="B48" s="60" t="s">
        <v>648</v>
      </c>
      <c r="C48" s="60">
        <v>7</v>
      </c>
      <c r="D48" s="113" t="s">
        <v>597</v>
      </c>
      <c r="E48" s="26" t="s">
        <v>616</v>
      </c>
      <c r="F48" s="26">
        <v>1</v>
      </c>
      <c r="G48" s="26" t="s">
        <v>599</v>
      </c>
      <c r="H48" s="26" t="s">
        <v>656</v>
      </c>
      <c r="I48" s="26">
        <v>104</v>
      </c>
      <c r="J48" s="60" t="s">
        <v>601</v>
      </c>
      <c r="K48" s="60">
        <v>104</v>
      </c>
      <c r="L48" s="60">
        <v>42</v>
      </c>
      <c r="M48" s="114">
        <f t="shared" si="1"/>
        <v>40.384615384615387</v>
      </c>
      <c r="N48" s="60">
        <v>35</v>
      </c>
      <c r="O48" s="60">
        <v>29</v>
      </c>
      <c r="P48" s="115">
        <f t="shared" ref="P48:P53" si="6">O48/L48</f>
        <v>0.69047619047619047</v>
      </c>
    </row>
    <row r="49" spans="1:17" ht="16.8" x14ac:dyDescent="0.4">
      <c r="A49" s="107">
        <v>46</v>
      </c>
      <c r="B49" s="56" t="s">
        <v>598</v>
      </c>
      <c r="C49" s="56">
        <v>7</v>
      </c>
      <c r="D49" s="110" t="s">
        <v>597</v>
      </c>
      <c r="E49" s="111" t="s">
        <v>606</v>
      </c>
      <c r="F49" s="111">
        <v>2</v>
      </c>
      <c r="G49" s="30" t="s">
        <v>599</v>
      </c>
      <c r="H49" s="111" t="s">
        <v>657</v>
      </c>
      <c r="I49" s="111">
        <v>104</v>
      </c>
      <c r="J49" s="101" t="s">
        <v>601</v>
      </c>
      <c r="K49" s="56">
        <v>103</v>
      </c>
      <c r="L49" s="56">
        <v>45</v>
      </c>
      <c r="M49" s="108">
        <f t="shared" si="1"/>
        <v>43.689320388349515</v>
      </c>
      <c r="N49" s="56">
        <v>8</v>
      </c>
      <c r="O49" s="56">
        <v>4</v>
      </c>
      <c r="P49" s="109">
        <f t="shared" si="6"/>
        <v>8.8888888888888892E-2</v>
      </c>
    </row>
    <row r="50" spans="1:17" ht="16.8" x14ac:dyDescent="0.4">
      <c r="B50" s="56" t="s">
        <v>598</v>
      </c>
      <c r="C50" s="56">
        <v>7</v>
      </c>
      <c r="D50" s="30" t="s">
        <v>599</v>
      </c>
      <c r="E50" s="111" t="s">
        <v>606</v>
      </c>
      <c r="F50" s="111">
        <v>2</v>
      </c>
      <c r="G50" s="110" t="s">
        <v>597</v>
      </c>
      <c r="H50" s="111" t="s">
        <v>658</v>
      </c>
      <c r="I50" s="111">
        <v>13</v>
      </c>
      <c r="J50" s="101" t="s">
        <v>601</v>
      </c>
      <c r="K50" s="56">
        <v>13</v>
      </c>
      <c r="L50" s="56">
        <v>5</v>
      </c>
      <c r="M50" s="108">
        <f t="shared" si="1"/>
        <v>38.46153846153846</v>
      </c>
      <c r="N50" s="56">
        <v>4</v>
      </c>
      <c r="O50" s="56">
        <v>4</v>
      </c>
      <c r="P50" s="109">
        <f t="shared" si="6"/>
        <v>0.8</v>
      </c>
    </row>
    <row r="51" spans="1:17" ht="16.8" x14ac:dyDescent="0.4">
      <c r="A51" s="107">
        <v>47</v>
      </c>
      <c r="B51" s="56" t="s">
        <v>598</v>
      </c>
      <c r="C51" s="56">
        <v>9</v>
      </c>
      <c r="D51" s="110" t="s">
        <v>597</v>
      </c>
      <c r="E51" s="111" t="s">
        <v>608</v>
      </c>
      <c r="F51" s="111">
        <v>2</v>
      </c>
      <c r="G51" s="30" t="s">
        <v>599</v>
      </c>
      <c r="H51" s="111" t="s">
        <v>659</v>
      </c>
      <c r="I51" s="111">
        <v>102</v>
      </c>
      <c r="J51" s="101" t="s">
        <v>601</v>
      </c>
      <c r="K51" s="56">
        <v>93</v>
      </c>
      <c r="L51" s="56">
        <v>45</v>
      </c>
      <c r="M51" s="108">
        <f t="shared" si="1"/>
        <v>48.387096774193552</v>
      </c>
      <c r="N51" s="56">
        <v>15</v>
      </c>
      <c r="O51" s="56">
        <v>15</v>
      </c>
      <c r="P51" s="109">
        <f t="shared" si="6"/>
        <v>0.33333333333333331</v>
      </c>
    </row>
    <row r="52" spans="1:17" ht="16.8" x14ac:dyDescent="0.4">
      <c r="A52" s="107">
        <v>48</v>
      </c>
      <c r="B52" s="56" t="s">
        <v>598</v>
      </c>
      <c r="C52" s="56">
        <v>3</v>
      </c>
      <c r="D52" s="110" t="s">
        <v>597</v>
      </c>
      <c r="E52" s="111" t="s">
        <v>610</v>
      </c>
      <c r="F52" s="111">
        <v>1</v>
      </c>
      <c r="G52" s="30" t="s">
        <v>599</v>
      </c>
      <c r="H52" s="111" t="s">
        <v>660</v>
      </c>
      <c r="I52" s="111">
        <v>106</v>
      </c>
      <c r="J52" s="101" t="s">
        <v>601</v>
      </c>
      <c r="K52" s="56">
        <v>109</v>
      </c>
      <c r="L52" s="56">
        <v>73</v>
      </c>
      <c r="M52" s="108">
        <f t="shared" si="1"/>
        <v>66.972477064220186</v>
      </c>
      <c r="N52" s="56">
        <v>16</v>
      </c>
      <c r="O52" s="56">
        <v>12</v>
      </c>
      <c r="P52" s="109">
        <f t="shared" si="6"/>
        <v>0.16438356164383561</v>
      </c>
    </row>
    <row r="53" spans="1:17" ht="16.8" x14ac:dyDescent="0.4">
      <c r="A53" s="107">
        <v>49</v>
      </c>
      <c r="B53" s="56" t="s">
        <v>598</v>
      </c>
      <c r="C53" s="56">
        <v>4</v>
      </c>
      <c r="D53" s="30" t="s">
        <v>599</v>
      </c>
      <c r="E53" s="111" t="s">
        <v>612</v>
      </c>
      <c r="F53" s="111">
        <v>2</v>
      </c>
      <c r="G53" s="110" t="s">
        <v>597</v>
      </c>
      <c r="H53" s="111" t="s">
        <v>661</v>
      </c>
      <c r="I53" s="111">
        <v>104</v>
      </c>
      <c r="J53" s="101" t="s">
        <v>601</v>
      </c>
      <c r="K53" s="56">
        <v>103</v>
      </c>
      <c r="L53" s="56">
        <v>35</v>
      </c>
      <c r="M53" s="108">
        <f t="shared" si="1"/>
        <v>33.980582524271846</v>
      </c>
      <c r="N53" s="56">
        <v>32</v>
      </c>
      <c r="O53" s="56">
        <v>26</v>
      </c>
      <c r="P53" s="109">
        <f t="shared" si="6"/>
        <v>0.74285714285714288</v>
      </c>
    </row>
    <row r="54" spans="1:17" ht="16.8" x14ac:dyDescent="0.4">
      <c r="A54" s="107">
        <v>50</v>
      </c>
      <c r="B54" s="56" t="s">
        <v>598</v>
      </c>
      <c r="C54" s="56">
        <v>3</v>
      </c>
      <c r="D54" s="30" t="s">
        <v>599</v>
      </c>
      <c r="E54" s="111" t="s">
        <v>615</v>
      </c>
      <c r="F54" s="111">
        <v>3</v>
      </c>
      <c r="G54" s="110" t="s">
        <v>597</v>
      </c>
      <c r="H54" s="111"/>
      <c r="I54" s="111">
        <v>15</v>
      </c>
      <c r="J54" s="101" t="s">
        <v>601</v>
      </c>
      <c r="K54" s="56">
        <v>15</v>
      </c>
      <c r="L54" s="56">
        <v>0</v>
      </c>
      <c r="M54" s="108">
        <f t="shared" si="1"/>
        <v>0</v>
      </c>
      <c r="N54" s="56">
        <v>0</v>
      </c>
      <c r="O54" s="56">
        <v>0</v>
      </c>
      <c r="P54" s="109" t="s">
        <v>51</v>
      </c>
    </row>
    <row r="55" spans="1:17" s="112" customFormat="1" ht="16.8" x14ac:dyDescent="0.4">
      <c r="A55" s="112">
        <v>51</v>
      </c>
      <c r="B55" s="60" t="s">
        <v>598</v>
      </c>
      <c r="C55" s="60">
        <v>10</v>
      </c>
      <c r="D55" s="113" t="s">
        <v>597</v>
      </c>
      <c r="E55" s="26" t="s">
        <v>616</v>
      </c>
      <c r="F55" s="117" t="s">
        <v>662</v>
      </c>
      <c r="G55" s="26" t="s">
        <v>599</v>
      </c>
      <c r="H55" s="26" t="s">
        <v>663</v>
      </c>
      <c r="I55" s="26">
        <v>106</v>
      </c>
      <c r="J55" s="60" t="s">
        <v>601</v>
      </c>
      <c r="K55" s="60">
        <v>108</v>
      </c>
      <c r="L55" s="60">
        <v>52</v>
      </c>
      <c r="M55" s="114">
        <f t="shared" si="1"/>
        <v>48.148148148148145</v>
      </c>
      <c r="N55" s="60">
        <v>10</v>
      </c>
      <c r="O55" s="60">
        <v>8</v>
      </c>
      <c r="P55" s="115">
        <f>O55/L55</f>
        <v>0.15384615384615385</v>
      </c>
    </row>
    <row r="56" spans="1:17" ht="16.8" x14ac:dyDescent="0.4">
      <c r="A56" s="107">
        <v>52</v>
      </c>
      <c r="B56" s="56" t="s">
        <v>664</v>
      </c>
      <c r="C56" s="56">
        <v>2</v>
      </c>
      <c r="D56" s="110" t="s">
        <v>597</v>
      </c>
      <c r="E56" s="111" t="s">
        <v>606</v>
      </c>
      <c r="F56" s="111">
        <v>1</v>
      </c>
      <c r="G56" s="30" t="s">
        <v>599</v>
      </c>
      <c r="H56" s="111" t="s">
        <v>665</v>
      </c>
      <c r="I56" s="111">
        <v>105</v>
      </c>
      <c r="J56" s="101" t="s">
        <v>601</v>
      </c>
      <c r="K56" s="56">
        <v>112</v>
      </c>
      <c r="L56" s="56">
        <v>35</v>
      </c>
      <c r="M56" s="108">
        <f t="shared" si="1"/>
        <v>31.25</v>
      </c>
      <c r="N56" s="56">
        <v>9</v>
      </c>
      <c r="O56" s="56">
        <v>9</v>
      </c>
      <c r="P56" s="109">
        <f>O56/L56</f>
        <v>0.25714285714285712</v>
      </c>
    </row>
    <row r="57" spans="1:17" s="116" customFormat="1" ht="16.8" x14ac:dyDescent="0.4">
      <c r="A57" s="116">
        <v>53</v>
      </c>
      <c r="B57" s="101" t="s">
        <v>664</v>
      </c>
      <c r="C57" s="101">
        <v>6</v>
      </c>
      <c r="D57" s="110" t="s">
        <v>597</v>
      </c>
      <c r="E57" s="30" t="s">
        <v>608</v>
      </c>
      <c r="F57" s="30">
        <v>2</v>
      </c>
      <c r="G57" s="30" t="s">
        <v>599</v>
      </c>
      <c r="H57" s="30" t="s">
        <v>666</v>
      </c>
      <c r="I57" s="30">
        <v>102</v>
      </c>
      <c r="J57" s="101" t="s">
        <v>601</v>
      </c>
      <c r="K57" s="101">
        <v>87</v>
      </c>
      <c r="L57" s="101">
        <v>66</v>
      </c>
      <c r="M57" s="108">
        <f t="shared" si="1"/>
        <v>75.862068965517238</v>
      </c>
      <c r="N57" s="101">
        <v>101</v>
      </c>
      <c r="O57" s="101">
        <v>82</v>
      </c>
      <c r="P57" s="109">
        <f>O57/L57</f>
        <v>1.2424242424242424</v>
      </c>
      <c r="Q57" s="116" t="s">
        <v>667</v>
      </c>
    </row>
    <row r="58" spans="1:17" ht="16.8" x14ac:dyDescent="0.4">
      <c r="A58" s="107">
        <v>54</v>
      </c>
      <c r="B58" s="56" t="s">
        <v>602</v>
      </c>
      <c r="C58" s="56">
        <v>7</v>
      </c>
      <c r="D58" s="110" t="s">
        <v>597</v>
      </c>
      <c r="E58" s="111" t="s">
        <v>610</v>
      </c>
      <c r="F58" s="111">
        <v>1</v>
      </c>
      <c r="G58" s="30" t="s">
        <v>599</v>
      </c>
      <c r="H58" s="111" t="s">
        <v>668</v>
      </c>
      <c r="I58" s="111">
        <v>103</v>
      </c>
      <c r="J58" s="101" t="s">
        <v>601</v>
      </c>
      <c r="K58" s="56">
        <v>107</v>
      </c>
      <c r="L58" s="56">
        <v>69</v>
      </c>
      <c r="M58" s="108">
        <f t="shared" si="1"/>
        <v>64.485981308411212</v>
      </c>
      <c r="N58" s="56">
        <v>12</v>
      </c>
      <c r="O58" s="56">
        <v>11</v>
      </c>
      <c r="P58" s="109">
        <f>O58/L58</f>
        <v>0.15942028985507245</v>
      </c>
    </row>
    <row r="59" spans="1:17" ht="16.8" x14ac:dyDescent="0.4">
      <c r="A59" s="107">
        <v>55</v>
      </c>
      <c r="B59" s="56" t="s">
        <v>602</v>
      </c>
      <c r="C59" s="30">
        <v>4</v>
      </c>
      <c r="D59" s="30" t="s">
        <v>599</v>
      </c>
      <c r="E59" s="111" t="s">
        <v>612</v>
      </c>
      <c r="F59" s="111">
        <v>1</v>
      </c>
      <c r="G59" s="110" t="s">
        <v>597</v>
      </c>
      <c r="H59" s="111" t="s">
        <v>669</v>
      </c>
      <c r="I59" s="111">
        <v>108</v>
      </c>
      <c r="J59" s="101" t="s">
        <v>601</v>
      </c>
      <c r="K59" s="56">
        <v>113</v>
      </c>
      <c r="L59" s="56">
        <v>35</v>
      </c>
      <c r="M59" s="108">
        <f t="shared" si="1"/>
        <v>30.973451327433629</v>
      </c>
      <c r="N59" s="56">
        <v>29</v>
      </c>
      <c r="O59" s="56">
        <v>23</v>
      </c>
      <c r="P59" s="109">
        <f>O59/L59</f>
        <v>0.65714285714285714</v>
      </c>
    </row>
    <row r="60" spans="1:17" ht="16.8" x14ac:dyDescent="0.4">
      <c r="A60" s="107">
        <v>56</v>
      </c>
      <c r="B60" s="56" t="s">
        <v>602</v>
      </c>
      <c r="C60" s="56">
        <v>5</v>
      </c>
      <c r="D60" s="30" t="s">
        <v>599</v>
      </c>
      <c r="E60" s="111" t="s">
        <v>615</v>
      </c>
      <c r="F60" s="111">
        <v>1</v>
      </c>
      <c r="G60" s="110" t="s">
        <v>597</v>
      </c>
      <c r="H60" s="111"/>
      <c r="I60" s="111">
        <v>22</v>
      </c>
      <c r="J60" s="101" t="s">
        <v>601</v>
      </c>
      <c r="K60" s="74">
        <v>22</v>
      </c>
      <c r="L60" s="56">
        <v>0</v>
      </c>
      <c r="M60" s="108">
        <f t="shared" si="1"/>
        <v>0</v>
      </c>
      <c r="N60" s="56">
        <v>0</v>
      </c>
      <c r="O60" s="56">
        <v>0</v>
      </c>
      <c r="P60" s="109" t="s">
        <v>51</v>
      </c>
    </row>
    <row r="61" spans="1:17" s="112" customFormat="1" ht="16.8" x14ac:dyDescent="0.4">
      <c r="A61" s="112">
        <v>57</v>
      </c>
      <c r="B61" s="60" t="s">
        <v>602</v>
      </c>
      <c r="C61" s="60">
        <v>2</v>
      </c>
      <c r="D61" s="110" t="s">
        <v>597</v>
      </c>
      <c r="E61" s="26" t="s">
        <v>616</v>
      </c>
      <c r="F61" s="26" t="s">
        <v>670</v>
      </c>
      <c r="G61" s="30" t="s">
        <v>599</v>
      </c>
      <c r="H61" s="26" t="s">
        <v>671</v>
      </c>
      <c r="I61" s="26">
        <v>101</v>
      </c>
      <c r="J61" s="101" t="s">
        <v>601</v>
      </c>
      <c r="K61" s="60">
        <v>101</v>
      </c>
      <c r="L61" s="60">
        <v>59</v>
      </c>
      <c r="M61" s="108">
        <f t="shared" si="1"/>
        <v>58.415841584158414</v>
      </c>
      <c r="N61" s="60">
        <v>29</v>
      </c>
      <c r="O61" s="60">
        <v>28</v>
      </c>
      <c r="P61" s="109">
        <f>O61/L61</f>
        <v>0.47457627118644069</v>
      </c>
    </row>
    <row r="62" spans="1:17" ht="16.8" x14ac:dyDescent="0.4">
      <c r="A62" s="107">
        <v>58</v>
      </c>
      <c r="B62" s="56" t="s">
        <v>604</v>
      </c>
      <c r="C62" s="56">
        <v>5</v>
      </c>
      <c r="D62" s="110" t="s">
        <v>597</v>
      </c>
      <c r="E62" s="111" t="s">
        <v>606</v>
      </c>
      <c r="F62" s="111">
        <v>1</v>
      </c>
      <c r="G62" s="30" t="s">
        <v>599</v>
      </c>
      <c r="H62" s="111" t="s">
        <v>672</v>
      </c>
      <c r="I62" s="111">
        <f>5+3+2+4+3+4+2+4+2+3+3+2+3+2+2+4+2+3+3+2+2+3+2+2+2+2+1+3+2+4+3+5+2+2+2+2+3+2</f>
        <v>102</v>
      </c>
      <c r="J62" s="101" t="s">
        <v>601</v>
      </c>
      <c r="K62" s="56">
        <v>93</v>
      </c>
      <c r="L62" s="56">
        <v>21</v>
      </c>
      <c r="M62" s="108">
        <f t="shared" si="1"/>
        <v>22.580645161290324</v>
      </c>
      <c r="N62" s="56">
        <v>0</v>
      </c>
      <c r="O62" s="56">
        <v>0</v>
      </c>
      <c r="P62" s="109">
        <f>O62/L62</f>
        <v>0</v>
      </c>
    </row>
    <row r="63" spans="1:17" ht="16.8" x14ac:dyDescent="0.4">
      <c r="A63" s="107">
        <v>59</v>
      </c>
      <c r="B63" s="56" t="s">
        <v>604</v>
      </c>
      <c r="C63" s="56">
        <v>3</v>
      </c>
      <c r="D63" s="110" t="s">
        <v>597</v>
      </c>
      <c r="E63" s="111" t="s">
        <v>608</v>
      </c>
      <c r="F63" s="111">
        <v>1</v>
      </c>
      <c r="G63" s="30" t="s">
        <v>599</v>
      </c>
      <c r="H63" s="111" t="s">
        <v>673</v>
      </c>
      <c r="I63" s="111">
        <v>106</v>
      </c>
      <c r="J63" s="101" t="s">
        <v>601</v>
      </c>
      <c r="K63" s="56">
        <v>113</v>
      </c>
      <c r="L63" s="56">
        <v>74</v>
      </c>
      <c r="M63" s="108">
        <f t="shared" si="1"/>
        <v>65.486725663716811</v>
      </c>
      <c r="N63" s="56">
        <v>8</v>
      </c>
      <c r="O63" s="56">
        <v>8</v>
      </c>
      <c r="P63" s="109">
        <f>O63/L63</f>
        <v>0.10810810810810811</v>
      </c>
    </row>
    <row r="64" spans="1:17" ht="16.8" x14ac:dyDescent="0.4">
      <c r="A64" s="107">
        <v>60</v>
      </c>
      <c r="B64" s="56" t="s">
        <v>604</v>
      </c>
      <c r="C64" s="56">
        <v>2</v>
      </c>
      <c r="D64" s="110" t="s">
        <v>597</v>
      </c>
      <c r="E64" s="111" t="s">
        <v>610</v>
      </c>
      <c r="F64" s="111">
        <v>1</v>
      </c>
      <c r="G64" s="30" t="s">
        <v>599</v>
      </c>
      <c r="H64" s="111" t="s">
        <v>674</v>
      </c>
      <c r="I64" s="111">
        <v>108</v>
      </c>
      <c r="J64" s="101" t="s">
        <v>601</v>
      </c>
      <c r="K64" s="56">
        <v>106</v>
      </c>
      <c r="L64" s="56">
        <v>97</v>
      </c>
      <c r="M64" s="108">
        <f t="shared" si="1"/>
        <v>91.509433962264154</v>
      </c>
      <c r="N64" s="56">
        <v>7</v>
      </c>
      <c r="O64" s="56">
        <v>7</v>
      </c>
      <c r="P64" s="109">
        <f>O64/L64</f>
        <v>7.2164948453608241E-2</v>
      </c>
    </row>
    <row r="65" spans="1:17" ht="16.8" x14ac:dyDescent="0.4">
      <c r="A65" s="107">
        <v>61</v>
      </c>
      <c r="B65" s="56" t="s">
        <v>604</v>
      </c>
      <c r="C65" s="56">
        <v>1</v>
      </c>
      <c r="D65" s="30" t="s">
        <v>599</v>
      </c>
      <c r="E65" s="111" t="s">
        <v>612</v>
      </c>
      <c r="F65" s="111">
        <v>1</v>
      </c>
      <c r="G65" s="110" t="s">
        <v>597</v>
      </c>
      <c r="H65" s="111" t="s">
        <v>675</v>
      </c>
      <c r="I65" s="111">
        <v>103</v>
      </c>
      <c r="J65" s="101" t="s">
        <v>601</v>
      </c>
      <c r="K65" s="56">
        <v>103</v>
      </c>
      <c r="L65" s="56">
        <v>29</v>
      </c>
      <c r="M65" s="108">
        <f t="shared" si="1"/>
        <v>28.155339805825243</v>
      </c>
      <c r="N65" s="56">
        <v>56</v>
      </c>
      <c r="O65" s="56">
        <v>54</v>
      </c>
      <c r="P65" s="109">
        <f>O65/L65</f>
        <v>1.8620689655172413</v>
      </c>
    </row>
    <row r="66" spans="1:17" ht="16.8" x14ac:dyDescent="0.4">
      <c r="A66" s="107">
        <v>62</v>
      </c>
      <c r="B66" s="56" t="s">
        <v>604</v>
      </c>
      <c r="C66" s="56">
        <v>2</v>
      </c>
      <c r="D66" s="30" t="s">
        <v>599</v>
      </c>
      <c r="E66" s="111" t="s">
        <v>615</v>
      </c>
      <c r="F66" s="111">
        <v>2</v>
      </c>
      <c r="G66" s="110" t="s">
        <v>597</v>
      </c>
      <c r="H66" s="111">
        <v>9</v>
      </c>
      <c r="I66" s="111">
        <v>9</v>
      </c>
      <c r="J66" s="101" t="s">
        <v>601</v>
      </c>
      <c r="K66" s="56">
        <v>9</v>
      </c>
      <c r="L66" s="56">
        <v>0</v>
      </c>
      <c r="M66" s="108">
        <f t="shared" si="1"/>
        <v>0</v>
      </c>
      <c r="N66" s="56">
        <v>0</v>
      </c>
      <c r="O66" s="56">
        <v>0</v>
      </c>
      <c r="P66" s="109" t="s">
        <v>51</v>
      </c>
    </row>
    <row r="67" spans="1:17" s="112" customFormat="1" ht="16.8" x14ac:dyDescent="0.4">
      <c r="A67" s="112">
        <v>63</v>
      </c>
      <c r="B67" s="60" t="s">
        <v>604</v>
      </c>
      <c r="C67" s="60">
        <v>1</v>
      </c>
      <c r="D67" s="110" t="s">
        <v>597</v>
      </c>
      <c r="E67" s="26" t="s">
        <v>616</v>
      </c>
      <c r="F67" s="26">
        <v>3</v>
      </c>
      <c r="G67" s="30" t="s">
        <v>599</v>
      </c>
      <c r="H67" s="26" t="s">
        <v>676</v>
      </c>
      <c r="I67" s="26">
        <f>2+3+2+3+2+3+3+3+3+3+1+3+2+3+3+2+4+2+2+2+2+2+2+2+3+2+2+3+3+2+3+2+2+2+2+2+2+2+2+2+2+2+3+2</f>
        <v>104</v>
      </c>
      <c r="J67" s="101" t="s">
        <v>601</v>
      </c>
      <c r="K67" s="60">
        <v>98</v>
      </c>
      <c r="L67" s="60">
        <v>72</v>
      </c>
      <c r="M67" s="108">
        <f t="shared" ref="M67:M130" si="7">L67*100/K67</f>
        <v>73.469387755102048</v>
      </c>
      <c r="N67" s="60">
        <v>16</v>
      </c>
      <c r="O67" s="60">
        <v>16</v>
      </c>
      <c r="P67" s="109">
        <f t="shared" ref="P67:P90" si="8">O67/L67</f>
        <v>0.22222222222222221</v>
      </c>
    </row>
    <row r="68" spans="1:17" s="199" customFormat="1" ht="16.8" x14ac:dyDescent="0.4">
      <c r="A68" s="191">
        <v>64</v>
      </c>
      <c r="B68" s="192" t="s">
        <v>677</v>
      </c>
      <c r="C68" s="192">
        <v>1</v>
      </c>
      <c r="D68" s="194" t="s">
        <v>597</v>
      </c>
      <c r="E68" s="192" t="s">
        <v>678</v>
      </c>
      <c r="F68" s="192">
        <v>5</v>
      </c>
      <c r="G68" s="193" t="s">
        <v>599</v>
      </c>
      <c r="H68" s="192" t="s">
        <v>679</v>
      </c>
      <c r="I68" s="195">
        <f>5+3+4+6+4+6+6+5+5+2+5+3+5+2+4+1+2+2+2+2+3+3+2+2+3+3+2+2+2+2+2+2</f>
        <v>102</v>
      </c>
      <c r="J68" s="193" t="s">
        <v>601</v>
      </c>
      <c r="K68" s="196">
        <v>102</v>
      </c>
      <c r="L68" s="196">
        <v>63</v>
      </c>
      <c r="M68" s="197">
        <f t="shared" si="7"/>
        <v>61.764705882352942</v>
      </c>
      <c r="N68" s="196">
        <v>17</v>
      </c>
      <c r="O68" s="196">
        <v>16</v>
      </c>
      <c r="P68" s="198">
        <f t="shared" si="8"/>
        <v>0.25396825396825395</v>
      </c>
    </row>
    <row r="69" spans="1:17" ht="16.8" x14ac:dyDescent="0.4">
      <c r="A69" s="118">
        <v>65</v>
      </c>
      <c r="B69" s="119" t="s">
        <v>677</v>
      </c>
      <c r="C69" s="119">
        <v>8</v>
      </c>
      <c r="D69" s="110" t="s">
        <v>597</v>
      </c>
      <c r="E69" s="119" t="s">
        <v>680</v>
      </c>
      <c r="F69" s="119">
        <v>7</v>
      </c>
      <c r="G69" s="30" t="s">
        <v>599</v>
      </c>
      <c r="H69" s="119" t="s">
        <v>681</v>
      </c>
      <c r="I69" s="120">
        <f>5+4+3+4+6+3+3+4+3+2+3+6+4+4+4+1+2+2+2+3+3+3+3+3+2+3+2+3+2+1+2+4+3</f>
        <v>102</v>
      </c>
      <c r="J69" s="101" t="s">
        <v>601</v>
      </c>
      <c r="K69" s="56">
        <v>102</v>
      </c>
      <c r="L69" s="56">
        <v>30</v>
      </c>
      <c r="M69" s="108">
        <f t="shared" si="7"/>
        <v>29.411764705882351</v>
      </c>
      <c r="N69" s="56">
        <v>14</v>
      </c>
      <c r="O69" s="56">
        <v>11</v>
      </c>
      <c r="P69" s="109">
        <f t="shared" si="8"/>
        <v>0.36666666666666664</v>
      </c>
    </row>
    <row r="70" spans="1:17" ht="16.8" x14ac:dyDescent="0.4">
      <c r="A70" s="118">
        <v>66</v>
      </c>
      <c r="B70" s="119" t="s">
        <v>677</v>
      </c>
      <c r="C70" s="119">
        <v>7</v>
      </c>
      <c r="D70" s="30" t="s">
        <v>599</v>
      </c>
      <c r="E70" s="119" t="s">
        <v>682</v>
      </c>
      <c r="F70" s="119">
        <v>7</v>
      </c>
      <c r="G70" s="110" t="s">
        <v>597</v>
      </c>
      <c r="H70" s="119" t="s">
        <v>683</v>
      </c>
      <c r="I70" s="120">
        <v>104</v>
      </c>
      <c r="J70" s="101" t="s">
        <v>601</v>
      </c>
      <c r="K70" s="56">
        <v>90</v>
      </c>
      <c r="L70" s="56">
        <v>73</v>
      </c>
      <c r="M70" s="108">
        <f t="shared" si="7"/>
        <v>81.111111111111114</v>
      </c>
      <c r="N70" s="56">
        <v>344</v>
      </c>
      <c r="O70" s="56">
        <v>341</v>
      </c>
      <c r="P70" s="109">
        <f t="shared" si="8"/>
        <v>4.6712328767123283</v>
      </c>
    </row>
    <row r="71" spans="1:17" ht="16.8" x14ac:dyDescent="0.4">
      <c r="A71" s="118">
        <v>67</v>
      </c>
      <c r="B71" s="119" t="s">
        <v>677</v>
      </c>
      <c r="C71" s="119">
        <v>4</v>
      </c>
      <c r="D71" s="110" t="s">
        <v>597</v>
      </c>
      <c r="E71" s="119" t="s">
        <v>684</v>
      </c>
      <c r="F71" s="119">
        <v>1</v>
      </c>
      <c r="G71" s="30" t="s">
        <v>599</v>
      </c>
      <c r="H71" s="119" t="s">
        <v>685</v>
      </c>
      <c r="I71" s="120">
        <f>3+5+3+3+2+2+4+4+4+4+3+3+2+3+2+5+4+3+3+3+4+2+3+2+2+3+3+2+2+3+3+4+2</f>
        <v>100</v>
      </c>
      <c r="J71" s="101" t="s">
        <v>601</v>
      </c>
      <c r="K71" s="56">
        <v>100</v>
      </c>
      <c r="L71" s="56">
        <v>81</v>
      </c>
      <c r="M71" s="108">
        <f t="shared" si="7"/>
        <v>81</v>
      </c>
      <c r="N71" s="56">
        <v>70</v>
      </c>
      <c r="O71" s="56">
        <v>56</v>
      </c>
      <c r="P71" s="109">
        <f t="shared" si="8"/>
        <v>0.69135802469135799</v>
      </c>
    </row>
    <row r="72" spans="1:17" s="199" customFormat="1" ht="16.8" x14ac:dyDescent="0.4">
      <c r="A72" s="191">
        <v>68</v>
      </c>
      <c r="B72" s="192" t="s">
        <v>678</v>
      </c>
      <c r="C72" s="192">
        <v>5</v>
      </c>
      <c r="D72" s="194" t="s">
        <v>597</v>
      </c>
      <c r="E72" s="192" t="s">
        <v>680</v>
      </c>
      <c r="F72" s="192">
        <v>1</v>
      </c>
      <c r="G72" s="193" t="s">
        <v>599</v>
      </c>
      <c r="H72" s="192" t="s">
        <v>686</v>
      </c>
      <c r="I72" s="195">
        <f>3+5+5+5+4+5+6+5+3+5+4+3+4+2+7+3+4+5+4+5+5+3+2+3</f>
        <v>100</v>
      </c>
      <c r="J72" s="193" t="s">
        <v>601</v>
      </c>
      <c r="K72" s="196">
        <v>100</v>
      </c>
      <c r="L72" s="196">
        <v>56</v>
      </c>
      <c r="M72" s="197">
        <f t="shared" si="7"/>
        <v>56</v>
      </c>
      <c r="N72" s="196">
        <v>209</v>
      </c>
      <c r="O72" s="196">
        <v>207</v>
      </c>
      <c r="P72" s="198">
        <f t="shared" si="8"/>
        <v>3.6964285714285716</v>
      </c>
    </row>
    <row r="73" spans="1:17" s="199" customFormat="1" ht="16.8" x14ac:dyDescent="0.4">
      <c r="A73" s="191">
        <v>69</v>
      </c>
      <c r="B73" s="192" t="s">
        <v>678</v>
      </c>
      <c r="C73" s="192">
        <v>5</v>
      </c>
      <c r="D73" s="193" t="s">
        <v>599</v>
      </c>
      <c r="E73" s="192" t="s">
        <v>682</v>
      </c>
      <c r="F73" s="192">
        <v>5</v>
      </c>
      <c r="G73" s="194" t="s">
        <v>597</v>
      </c>
      <c r="H73" s="192" t="s">
        <v>687</v>
      </c>
      <c r="I73" s="195">
        <f>2+2+2+3+2+2+2+2+2+3+2+3+2+2+2+4+4+3+3+4+2+3+2+3+3+3+3+3+3+2+3+3+3+4+3+3+3+3</f>
        <v>103</v>
      </c>
      <c r="J73" s="193" t="s">
        <v>601</v>
      </c>
      <c r="K73" s="196">
        <v>109</v>
      </c>
      <c r="L73" s="196">
        <v>98</v>
      </c>
      <c r="M73" s="197">
        <f t="shared" si="7"/>
        <v>89.908256880733944</v>
      </c>
      <c r="N73" s="196">
        <v>500</v>
      </c>
      <c r="O73" s="196">
        <v>461</v>
      </c>
      <c r="P73" s="198">
        <f t="shared" si="8"/>
        <v>4.704081632653061</v>
      </c>
    </row>
    <row r="74" spans="1:17" ht="16.8" x14ac:dyDescent="0.4">
      <c r="A74" s="118">
        <v>70</v>
      </c>
      <c r="B74" s="119" t="s">
        <v>678</v>
      </c>
      <c r="C74" s="119">
        <v>4</v>
      </c>
      <c r="D74" s="110" t="s">
        <v>597</v>
      </c>
      <c r="E74" s="119" t="s">
        <v>684</v>
      </c>
      <c r="F74" s="119">
        <v>2</v>
      </c>
      <c r="G74" s="30" t="s">
        <v>599</v>
      </c>
      <c r="H74" s="119" t="s">
        <v>688</v>
      </c>
      <c r="I74" s="120">
        <f>4+6+2+6+12+7+10+7+7+3+5+4+3+3+5+3+4+6+6</f>
        <v>103</v>
      </c>
      <c r="J74" s="101" t="s">
        <v>601</v>
      </c>
      <c r="K74" s="56">
        <v>103</v>
      </c>
      <c r="L74" s="56">
        <v>88</v>
      </c>
      <c r="M74" s="108">
        <f t="shared" si="7"/>
        <v>85.4368932038835</v>
      </c>
      <c r="N74" s="56">
        <v>284</v>
      </c>
      <c r="O74" s="56">
        <v>271</v>
      </c>
      <c r="P74" s="109">
        <f t="shared" si="8"/>
        <v>3.0795454545454546</v>
      </c>
    </row>
    <row r="75" spans="1:17" s="199" customFormat="1" ht="16.8" x14ac:dyDescent="0.4">
      <c r="A75" s="191">
        <v>71</v>
      </c>
      <c r="B75" s="192" t="s">
        <v>680</v>
      </c>
      <c r="C75" s="192">
        <v>3</v>
      </c>
      <c r="D75" s="193" t="s">
        <v>599</v>
      </c>
      <c r="E75" s="192" t="s">
        <v>682</v>
      </c>
      <c r="F75" s="192">
        <v>4</v>
      </c>
      <c r="G75" s="194" t="s">
        <v>597</v>
      </c>
      <c r="H75" s="192" t="s">
        <v>689</v>
      </c>
      <c r="I75" s="195">
        <f>16+8+14+9+10+3+3+3+4+3+2+3+3+3+2+1+2+2+3+3+4</f>
        <v>101</v>
      </c>
      <c r="J75" s="193" t="s">
        <v>601</v>
      </c>
      <c r="K75" s="196">
        <v>99</v>
      </c>
      <c r="L75" s="196">
        <v>58</v>
      </c>
      <c r="M75" s="197">
        <f t="shared" si="7"/>
        <v>58.585858585858588</v>
      </c>
      <c r="N75" s="196">
        <v>251</v>
      </c>
      <c r="O75" s="196">
        <v>234</v>
      </c>
      <c r="P75" s="198">
        <f t="shared" si="8"/>
        <v>4.0344827586206895</v>
      </c>
      <c r="Q75" s="199" t="s">
        <v>630</v>
      </c>
    </row>
    <row r="76" spans="1:17" ht="16.8" x14ac:dyDescent="0.4">
      <c r="A76" s="118">
        <v>72</v>
      </c>
      <c r="B76" s="119" t="s">
        <v>680</v>
      </c>
      <c r="C76" s="119">
        <v>6</v>
      </c>
      <c r="D76" s="30" t="s">
        <v>599</v>
      </c>
      <c r="E76" s="119" t="s">
        <v>684</v>
      </c>
      <c r="F76" s="119">
        <v>7</v>
      </c>
      <c r="G76" s="110" t="s">
        <v>597</v>
      </c>
      <c r="H76" s="119" t="s">
        <v>690</v>
      </c>
      <c r="I76" s="120">
        <f>7+5+7+5+9+7+5+3+3+4+3+3+4+3+4+4+3+4+2+4+2+2+2+3+1</f>
        <v>99</v>
      </c>
      <c r="J76" s="101" t="s">
        <v>601</v>
      </c>
      <c r="K76" s="56">
        <v>95</v>
      </c>
      <c r="L76" s="56">
        <v>51</v>
      </c>
      <c r="M76" s="108">
        <f t="shared" si="7"/>
        <v>53.684210526315788</v>
      </c>
      <c r="N76" s="56">
        <v>120</v>
      </c>
      <c r="O76" s="56">
        <v>115</v>
      </c>
      <c r="P76" s="109">
        <f t="shared" si="8"/>
        <v>2.2549019607843137</v>
      </c>
    </row>
    <row r="77" spans="1:17" s="204" customFormat="1" ht="16.8" x14ac:dyDescent="0.4">
      <c r="A77" s="200">
        <v>73</v>
      </c>
      <c r="B77" s="201" t="s">
        <v>682</v>
      </c>
      <c r="C77" s="201">
        <v>7</v>
      </c>
      <c r="D77" s="194" t="s">
        <v>597</v>
      </c>
      <c r="E77" s="201" t="s">
        <v>684</v>
      </c>
      <c r="F77" s="201">
        <v>5</v>
      </c>
      <c r="G77" s="193" t="s">
        <v>599</v>
      </c>
      <c r="H77" s="201" t="s">
        <v>691</v>
      </c>
      <c r="I77" s="202">
        <v>107</v>
      </c>
      <c r="J77" s="193" t="s">
        <v>601</v>
      </c>
      <c r="K77" s="203">
        <v>107</v>
      </c>
      <c r="L77" s="203">
        <v>44</v>
      </c>
      <c r="M77" s="197">
        <f t="shared" si="7"/>
        <v>41.121495327102807</v>
      </c>
      <c r="N77" s="203">
        <v>90</v>
      </c>
      <c r="O77" s="203">
        <v>78</v>
      </c>
      <c r="P77" s="198">
        <f t="shared" si="8"/>
        <v>1.7727272727272727</v>
      </c>
    </row>
    <row r="78" spans="1:17" ht="16.8" x14ac:dyDescent="0.4">
      <c r="A78" s="118">
        <v>74</v>
      </c>
      <c r="B78" s="119" t="s">
        <v>692</v>
      </c>
      <c r="C78" s="119">
        <v>1</v>
      </c>
      <c r="D78" s="30" t="s">
        <v>599</v>
      </c>
      <c r="E78" s="119" t="s">
        <v>693</v>
      </c>
      <c r="F78" s="119">
        <v>5</v>
      </c>
      <c r="G78" s="110" t="s">
        <v>597</v>
      </c>
      <c r="H78" s="119" t="s">
        <v>694</v>
      </c>
      <c r="I78" s="120">
        <v>102</v>
      </c>
      <c r="J78" s="101" t="s">
        <v>601</v>
      </c>
      <c r="K78" s="56">
        <v>100</v>
      </c>
      <c r="L78" s="56">
        <v>44</v>
      </c>
      <c r="M78" s="108">
        <f t="shared" si="7"/>
        <v>44</v>
      </c>
      <c r="N78" s="56">
        <v>103</v>
      </c>
      <c r="O78" s="56">
        <v>99</v>
      </c>
      <c r="P78" s="109">
        <f t="shared" si="8"/>
        <v>2.25</v>
      </c>
      <c r="Q78" s="107" t="s">
        <v>630</v>
      </c>
    </row>
    <row r="79" spans="1:17" ht="16.8" x14ac:dyDescent="0.4">
      <c r="A79" s="118">
        <v>75</v>
      </c>
      <c r="B79" s="119" t="s">
        <v>692</v>
      </c>
      <c r="C79" s="119">
        <v>2</v>
      </c>
      <c r="D79" s="30" t="s">
        <v>599</v>
      </c>
      <c r="E79" s="119" t="s">
        <v>695</v>
      </c>
      <c r="F79" s="119">
        <v>3</v>
      </c>
      <c r="G79" s="110" t="s">
        <v>597</v>
      </c>
      <c r="H79" s="119" t="s">
        <v>696</v>
      </c>
      <c r="I79" s="120">
        <f>2+2+3+2+4+2+3+4+2+4+2+2+2+2+2+2+2+3+2+2+2+3+3+2+2+3+3+5+3+2+2+3+3+3+2+3+2+3+3</f>
        <v>101</v>
      </c>
      <c r="J79" s="101" t="s">
        <v>601</v>
      </c>
      <c r="K79" s="56">
        <v>99</v>
      </c>
      <c r="L79" s="56">
        <v>19</v>
      </c>
      <c r="M79" s="108">
        <f t="shared" si="7"/>
        <v>19.19191919191919</v>
      </c>
      <c r="N79" s="56">
        <v>23</v>
      </c>
      <c r="O79" s="56">
        <v>23</v>
      </c>
      <c r="P79" s="109">
        <f t="shared" si="8"/>
        <v>1.2105263157894737</v>
      </c>
    </row>
    <row r="80" spans="1:17" ht="16.8" x14ac:dyDescent="0.4">
      <c r="A80" s="118">
        <v>76</v>
      </c>
      <c r="B80" s="119" t="s">
        <v>693</v>
      </c>
      <c r="C80" s="119">
        <v>5</v>
      </c>
      <c r="D80" s="30" t="s">
        <v>599</v>
      </c>
      <c r="E80" s="119" t="s">
        <v>695</v>
      </c>
      <c r="F80" s="119">
        <v>1</v>
      </c>
      <c r="G80" s="110" t="s">
        <v>597</v>
      </c>
      <c r="H80" s="119" t="s">
        <v>697</v>
      </c>
      <c r="I80" s="120">
        <f>7+5+6+6+5+3+3+4+3+2+2+2+3+3+3+2+2+2+3+2+3+2+2+1+2+2+2+2+3+2+4+3+4</f>
        <v>100</v>
      </c>
      <c r="J80" s="101" t="s">
        <v>601</v>
      </c>
      <c r="K80" s="56">
        <v>104</v>
      </c>
      <c r="L80" s="56">
        <v>82</v>
      </c>
      <c r="M80" s="108">
        <f t="shared" si="7"/>
        <v>78.84615384615384</v>
      </c>
      <c r="N80" s="56">
        <v>103</v>
      </c>
      <c r="O80" s="56">
        <v>100</v>
      </c>
      <c r="P80" s="109">
        <f t="shared" si="8"/>
        <v>1.2195121951219512</v>
      </c>
    </row>
    <row r="81" spans="1:17" ht="16.8" x14ac:dyDescent="0.4">
      <c r="A81" s="118">
        <v>77</v>
      </c>
      <c r="B81" s="119" t="s">
        <v>698</v>
      </c>
      <c r="C81" s="119">
        <v>4</v>
      </c>
      <c r="D81" s="30" t="s">
        <v>599</v>
      </c>
      <c r="E81" s="119" t="s">
        <v>677</v>
      </c>
      <c r="F81" s="119">
        <v>7</v>
      </c>
      <c r="G81" s="110" t="s">
        <v>597</v>
      </c>
      <c r="H81" s="119" t="s">
        <v>699</v>
      </c>
      <c r="I81" s="120">
        <f>5+5+4+3+4+4+5+4+4+3+3+4+5+4+2+3+4+3+5+4+4+3+3+4+5+3</f>
        <v>100</v>
      </c>
      <c r="J81" s="101" t="s">
        <v>601</v>
      </c>
      <c r="K81" s="56">
        <v>66</v>
      </c>
      <c r="L81" s="56">
        <v>2</v>
      </c>
      <c r="M81" s="108">
        <f t="shared" si="7"/>
        <v>3.0303030303030303</v>
      </c>
      <c r="N81" s="56">
        <v>1</v>
      </c>
      <c r="O81" s="56">
        <v>0</v>
      </c>
      <c r="P81" s="109">
        <f t="shared" si="8"/>
        <v>0</v>
      </c>
    </row>
    <row r="82" spans="1:17" ht="16.8" x14ac:dyDescent="0.4">
      <c r="A82" s="118">
        <v>78</v>
      </c>
      <c r="B82" s="119" t="s">
        <v>698</v>
      </c>
      <c r="C82" s="119">
        <v>1</v>
      </c>
      <c r="D82" s="30" t="s">
        <v>599</v>
      </c>
      <c r="E82" s="119" t="s">
        <v>678</v>
      </c>
      <c r="F82" s="119">
        <v>1</v>
      </c>
      <c r="G82" s="110" t="s">
        <v>597</v>
      </c>
      <c r="H82" s="119" t="s">
        <v>700</v>
      </c>
      <c r="I82" s="120">
        <f>5+5+3+4+3+7+6+4+2+2+2+3+3+2+3+4+2+5+2+5+3+5+5+4+6+7</f>
        <v>102</v>
      </c>
      <c r="J82" s="101" t="s">
        <v>601</v>
      </c>
      <c r="K82" s="56">
        <v>102</v>
      </c>
      <c r="L82" s="56">
        <v>56</v>
      </c>
      <c r="M82" s="108">
        <f t="shared" si="7"/>
        <v>54.901960784313722</v>
      </c>
      <c r="N82" s="56">
        <v>127</v>
      </c>
      <c r="O82" s="56">
        <v>126</v>
      </c>
      <c r="P82" s="109">
        <f t="shared" si="8"/>
        <v>2.25</v>
      </c>
    </row>
    <row r="83" spans="1:17" s="199" customFormat="1" ht="16.8" x14ac:dyDescent="0.4">
      <c r="A83" s="191">
        <v>79</v>
      </c>
      <c r="B83" s="192" t="s">
        <v>698</v>
      </c>
      <c r="C83" s="192">
        <v>2</v>
      </c>
      <c r="D83" s="193" t="s">
        <v>599</v>
      </c>
      <c r="E83" s="192" t="s">
        <v>680</v>
      </c>
      <c r="F83" s="192">
        <v>8</v>
      </c>
      <c r="G83" s="194" t="s">
        <v>597</v>
      </c>
      <c r="H83" s="192" t="s">
        <v>701</v>
      </c>
      <c r="I83" s="195">
        <f>2+4+4+2+3+3+3+2+2+3+2+2+2+2+1+2+2+1+1+1</f>
        <v>44</v>
      </c>
      <c r="J83" s="193" t="s">
        <v>614</v>
      </c>
      <c r="K83" s="196">
        <v>44</v>
      </c>
      <c r="L83" s="196">
        <v>41</v>
      </c>
      <c r="M83" s="197">
        <f t="shared" si="7"/>
        <v>93.181818181818187</v>
      </c>
      <c r="N83" s="196">
        <v>191</v>
      </c>
      <c r="O83" s="196">
        <v>179</v>
      </c>
      <c r="P83" s="198">
        <f t="shared" si="8"/>
        <v>4.3658536585365857</v>
      </c>
      <c r="Q83" s="199" t="s">
        <v>630</v>
      </c>
    </row>
    <row r="84" spans="1:17" ht="16.8" x14ac:dyDescent="0.4">
      <c r="A84" s="118">
        <v>80</v>
      </c>
      <c r="B84" s="119" t="s">
        <v>698</v>
      </c>
      <c r="C84" s="119">
        <v>3</v>
      </c>
      <c r="D84" s="30" t="s">
        <v>599</v>
      </c>
      <c r="E84" s="119" t="s">
        <v>682</v>
      </c>
      <c r="F84" s="119">
        <v>5</v>
      </c>
      <c r="G84" s="110" t="s">
        <v>597</v>
      </c>
      <c r="H84" s="119" t="s">
        <v>702</v>
      </c>
      <c r="I84" s="120">
        <v>104</v>
      </c>
      <c r="J84" s="101" t="s">
        <v>601</v>
      </c>
      <c r="K84" s="56">
        <v>104</v>
      </c>
      <c r="L84" s="56">
        <v>79</v>
      </c>
      <c r="M84" s="108">
        <f t="shared" si="7"/>
        <v>75.961538461538467</v>
      </c>
      <c r="N84" s="56">
        <v>239</v>
      </c>
      <c r="O84" s="56">
        <v>218</v>
      </c>
      <c r="P84" s="109">
        <f t="shared" si="8"/>
        <v>2.759493670886076</v>
      </c>
    </row>
    <row r="85" spans="1:17" ht="16.8" x14ac:dyDescent="0.4">
      <c r="A85" s="118">
        <v>81</v>
      </c>
      <c r="B85" s="119" t="s">
        <v>698</v>
      </c>
      <c r="C85" s="119">
        <v>1</v>
      </c>
      <c r="D85" s="30" t="s">
        <v>599</v>
      </c>
      <c r="E85" s="119" t="s">
        <v>684</v>
      </c>
      <c r="F85" s="119">
        <v>3</v>
      </c>
      <c r="G85" s="110" t="s">
        <v>597</v>
      </c>
      <c r="H85" s="119" t="s">
        <v>703</v>
      </c>
      <c r="I85" s="120">
        <v>104</v>
      </c>
      <c r="J85" s="101" t="s">
        <v>601</v>
      </c>
      <c r="K85" s="56">
        <v>104</v>
      </c>
      <c r="L85" s="56">
        <v>52</v>
      </c>
      <c r="M85" s="108">
        <f t="shared" si="7"/>
        <v>50</v>
      </c>
      <c r="N85" s="56">
        <v>67</v>
      </c>
      <c r="O85" s="56">
        <v>52</v>
      </c>
      <c r="P85" s="109">
        <f t="shared" si="8"/>
        <v>1</v>
      </c>
    </row>
    <row r="86" spans="1:17" ht="16.8" x14ac:dyDescent="0.4">
      <c r="A86" s="118">
        <v>82</v>
      </c>
      <c r="B86" s="119" t="s">
        <v>698</v>
      </c>
      <c r="C86" s="119">
        <v>5</v>
      </c>
      <c r="D86" s="30" t="s">
        <v>599</v>
      </c>
      <c r="E86" s="119" t="s">
        <v>692</v>
      </c>
      <c r="F86" s="119">
        <v>4</v>
      </c>
      <c r="G86" s="110" t="s">
        <v>597</v>
      </c>
      <c r="H86" s="119" t="s">
        <v>704</v>
      </c>
      <c r="I86" s="120">
        <f>2+3+2+3+2+2+2+3+2+2+2+1+2+1+2+2+2+2+2+2+2+2+2+3+2+2+2+2+2+2+2+2+1+2+2+1+3+2+2+1+1+2+2+2+3+1+2+2+2+1+1+2</f>
        <v>101</v>
      </c>
      <c r="J86" s="101" t="s">
        <v>601</v>
      </c>
      <c r="K86" s="56">
        <v>97</v>
      </c>
      <c r="L86" s="56">
        <v>34</v>
      </c>
      <c r="M86" s="108">
        <f t="shared" si="7"/>
        <v>35.051546391752581</v>
      </c>
      <c r="N86" s="56">
        <v>11</v>
      </c>
      <c r="O86" s="56">
        <v>9</v>
      </c>
      <c r="P86" s="109">
        <f t="shared" si="8"/>
        <v>0.26470588235294118</v>
      </c>
    </row>
    <row r="87" spans="1:17" ht="16.8" x14ac:dyDescent="0.4">
      <c r="A87" s="118">
        <v>83</v>
      </c>
      <c r="B87" s="119" t="s">
        <v>698</v>
      </c>
      <c r="C87" s="119">
        <v>2</v>
      </c>
      <c r="D87" s="30" t="s">
        <v>599</v>
      </c>
      <c r="E87" s="119" t="s">
        <v>693</v>
      </c>
      <c r="F87" s="119">
        <v>5</v>
      </c>
      <c r="G87" s="110" t="s">
        <v>597</v>
      </c>
      <c r="H87" s="119" t="s">
        <v>705</v>
      </c>
      <c r="I87" s="120">
        <f>2+3+2+2+4+2+2+3+3+3+2+2+2+2+2+2+2+2+2+2+2+2+3+2+2+2+2+2+3+2+2+2+2+3+2+2+3+2+2+2+2+2+3+1+2+2</f>
        <v>102</v>
      </c>
      <c r="J87" s="101" t="s">
        <v>601</v>
      </c>
      <c r="K87" s="56">
        <v>100</v>
      </c>
      <c r="L87" s="56">
        <v>79</v>
      </c>
      <c r="M87" s="108">
        <f t="shared" si="7"/>
        <v>79</v>
      </c>
      <c r="N87" s="56">
        <v>231</v>
      </c>
      <c r="O87" s="56">
        <v>221</v>
      </c>
      <c r="P87" s="109">
        <f t="shared" si="8"/>
        <v>2.7974683544303796</v>
      </c>
      <c r="Q87" s="107" t="s">
        <v>706</v>
      </c>
    </row>
    <row r="88" spans="1:17" ht="16.8" x14ac:dyDescent="0.4">
      <c r="A88" s="118">
        <v>84</v>
      </c>
      <c r="B88" s="119" t="s">
        <v>698</v>
      </c>
      <c r="C88" s="119">
        <v>4</v>
      </c>
      <c r="D88" s="30" t="s">
        <v>599</v>
      </c>
      <c r="E88" s="119" t="s">
        <v>695</v>
      </c>
      <c r="F88" s="119">
        <v>1</v>
      </c>
      <c r="G88" s="110" t="s">
        <v>597</v>
      </c>
      <c r="H88" s="119" t="s">
        <v>707</v>
      </c>
      <c r="I88" s="120">
        <v>109</v>
      </c>
      <c r="J88" s="101" t="s">
        <v>601</v>
      </c>
      <c r="K88" s="56">
        <v>113</v>
      </c>
      <c r="L88" s="56">
        <v>37</v>
      </c>
      <c r="M88" s="108">
        <f t="shared" si="7"/>
        <v>32.743362831858406</v>
      </c>
      <c r="N88" s="56">
        <v>14</v>
      </c>
      <c r="O88" s="56">
        <v>12</v>
      </c>
      <c r="P88" s="109">
        <f t="shared" si="8"/>
        <v>0.32432432432432434</v>
      </c>
    </row>
    <row r="89" spans="1:17" ht="16.8" x14ac:dyDescent="0.4">
      <c r="A89" s="118">
        <v>85</v>
      </c>
      <c r="B89" s="119" t="s">
        <v>698</v>
      </c>
      <c r="C89" s="119">
        <v>1</v>
      </c>
      <c r="D89" s="30" t="s">
        <v>599</v>
      </c>
      <c r="E89" s="119" t="s">
        <v>708</v>
      </c>
      <c r="F89" s="119">
        <v>1</v>
      </c>
      <c r="G89" s="110" t="s">
        <v>597</v>
      </c>
      <c r="H89" s="119" t="s">
        <v>709</v>
      </c>
      <c r="I89" s="120">
        <f>7+5+5+3+7+6+3+4+3+8+4+3+5+5+3+7+6+5+3+3+3+4+7</f>
        <v>109</v>
      </c>
      <c r="J89" s="101" t="s">
        <v>601</v>
      </c>
      <c r="K89" s="56">
        <v>102</v>
      </c>
      <c r="L89" s="56">
        <v>28</v>
      </c>
      <c r="M89" s="108">
        <f t="shared" si="7"/>
        <v>27.450980392156861</v>
      </c>
      <c r="N89" s="56">
        <v>13</v>
      </c>
      <c r="O89" s="56">
        <v>11</v>
      </c>
      <c r="P89" s="109">
        <f t="shared" si="8"/>
        <v>0.39285714285714285</v>
      </c>
    </row>
    <row r="90" spans="1:17" ht="16.8" x14ac:dyDescent="0.4">
      <c r="A90" s="118">
        <v>86</v>
      </c>
      <c r="B90" s="119" t="s">
        <v>698</v>
      </c>
      <c r="C90" s="119">
        <v>1</v>
      </c>
      <c r="D90" s="30" t="s">
        <v>599</v>
      </c>
      <c r="E90" s="119" t="s">
        <v>608</v>
      </c>
      <c r="F90" s="119">
        <v>2</v>
      </c>
      <c r="G90" s="110" t="s">
        <v>597</v>
      </c>
      <c r="H90" s="119" t="s">
        <v>710</v>
      </c>
      <c r="I90" s="120">
        <f>2+3+3+3+4+4+4+3+3+3+4+3+3+2+4+3+3+4+4+3+3+3+3+7+6+2+4+2+3+4</f>
        <v>102</v>
      </c>
      <c r="J90" s="101" t="s">
        <v>601</v>
      </c>
      <c r="K90" s="56">
        <v>106</v>
      </c>
      <c r="L90" s="56">
        <v>97</v>
      </c>
      <c r="M90" s="108">
        <f t="shared" si="7"/>
        <v>91.509433962264154</v>
      </c>
      <c r="N90" s="56">
        <v>186</v>
      </c>
      <c r="O90" s="56">
        <v>184</v>
      </c>
      <c r="P90" s="109">
        <f t="shared" si="8"/>
        <v>1.8969072164948453</v>
      </c>
      <c r="Q90" s="107" t="s">
        <v>711</v>
      </c>
    </row>
    <row r="91" spans="1:17" x14ac:dyDescent="0.3">
      <c r="A91" s="118">
        <v>87</v>
      </c>
      <c r="B91" s="119" t="s">
        <v>698</v>
      </c>
      <c r="C91" s="119"/>
      <c r="D91" s="119"/>
      <c r="E91" s="119" t="s">
        <v>712</v>
      </c>
      <c r="F91" s="119"/>
      <c r="G91" s="119"/>
      <c r="H91" s="119"/>
      <c r="I91" s="120"/>
      <c r="K91" s="56" t="s">
        <v>51</v>
      </c>
      <c r="L91" s="56" t="s">
        <v>51</v>
      </c>
      <c r="M91" s="56" t="s">
        <v>51</v>
      </c>
      <c r="N91" s="56" t="s">
        <v>51</v>
      </c>
      <c r="O91" s="56" t="s">
        <v>51</v>
      </c>
      <c r="P91" s="109" t="s">
        <v>51</v>
      </c>
    </row>
    <row r="92" spans="1:17" ht="16.8" x14ac:dyDescent="0.4">
      <c r="A92" s="118">
        <v>88</v>
      </c>
      <c r="B92" s="119" t="s">
        <v>698</v>
      </c>
      <c r="C92" s="119">
        <v>1</v>
      </c>
      <c r="D92" s="30" t="s">
        <v>599</v>
      </c>
      <c r="E92" s="119" t="s">
        <v>713</v>
      </c>
      <c r="F92" s="119">
        <v>1</v>
      </c>
      <c r="G92" s="110" t="s">
        <v>597</v>
      </c>
      <c r="H92" s="119" t="s">
        <v>714</v>
      </c>
      <c r="I92" s="120">
        <f>3+4+3+3+4+4+5+4+3+3+5+2+2+4+5+6+3+2+4+5+3+3+5+3+3+4+2+4</f>
        <v>101</v>
      </c>
      <c r="J92" s="101" t="s">
        <v>601</v>
      </c>
      <c r="K92" s="56">
        <v>88</v>
      </c>
      <c r="L92" s="56">
        <v>29</v>
      </c>
      <c r="M92" s="108">
        <f t="shared" si="7"/>
        <v>32.954545454545453</v>
      </c>
      <c r="N92" s="56">
        <v>22</v>
      </c>
      <c r="O92" s="56">
        <v>20</v>
      </c>
      <c r="P92" s="109">
        <f>O92/L92</f>
        <v>0.68965517241379315</v>
      </c>
    </row>
    <row r="93" spans="1:17" x14ac:dyDescent="0.3">
      <c r="A93" s="118">
        <v>89</v>
      </c>
      <c r="B93" s="119" t="s">
        <v>698</v>
      </c>
      <c r="C93" s="119"/>
      <c r="D93" s="119"/>
      <c r="E93" s="119" t="s">
        <v>715</v>
      </c>
      <c r="F93" s="119"/>
      <c r="G93" s="119"/>
      <c r="H93" s="119"/>
      <c r="I93" s="120"/>
      <c r="K93" s="56" t="s">
        <v>51</v>
      </c>
      <c r="L93" s="56" t="s">
        <v>51</v>
      </c>
      <c r="M93" s="56" t="s">
        <v>51</v>
      </c>
      <c r="N93" s="56" t="s">
        <v>51</v>
      </c>
      <c r="O93" s="56" t="s">
        <v>51</v>
      </c>
      <c r="P93" s="109" t="s">
        <v>51</v>
      </c>
    </row>
    <row r="94" spans="1:17" ht="16.8" x14ac:dyDescent="0.4">
      <c r="A94" s="118">
        <v>90</v>
      </c>
      <c r="B94" s="119" t="s">
        <v>698</v>
      </c>
      <c r="C94" s="119">
        <v>1</v>
      </c>
      <c r="D94" s="110" t="s">
        <v>597</v>
      </c>
      <c r="E94" s="119" t="s">
        <v>616</v>
      </c>
      <c r="F94" s="119">
        <v>1</v>
      </c>
      <c r="G94" s="30" t="s">
        <v>599</v>
      </c>
      <c r="H94" s="119" t="s">
        <v>716</v>
      </c>
      <c r="I94" s="120">
        <f>1+2+2+2+2+1+2+2+3+2+1+2+2+3+1</f>
        <v>28</v>
      </c>
      <c r="J94" s="101" t="s">
        <v>614</v>
      </c>
      <c r="K94" s="56">
        <v>30</v>
      </c>
      <c r="L94" s="56">
        <v>25</v>
      </c>
      <c r="M94" s="108">
        <f t="shared" si="7"/>
        <v>83.333333333333329</v>
      </c>
      <c r="N94" s="56">
        <v>5</v>
      </c>
      <c r="O94" s="56">
        <v>5</v>
      </c>
      <c r="P94" s="109">
        <f>O94/L94</f>
        <v>0.2</v>
      </c>
    </row>
    <row r="95" spans="1:17" ht="16.8" x14ac:dyDescent="0.4">
      <c r="A95" s="118">
        <v>91</v>
      </c>
      <c r="B95" s="119" t="s">
        <v>698</v>
      </c>
      <c r="C95" s="119">
        <v>1</v>
      </c>
      <c r="D95" s="30" t="s">
        <v>599</v>
      </c>
      <c r="E95" s="119" t="s">
        <v>717</v>
      </c>
      <c r="F95" s="119">
        <v>3</v>
      </c>
      <c r="G95" s="110" t="s">
        <v>597</v>
      </c>
      <c r="H95" s="119" t="s">
        <v>718</v>
      </c>
      <c r="I95" s="120">
        <f>3+3+3+4+2+2+2+3+2+2+2+3+2+2+2+2+2+2+3+2+2+2+3+2+2+1+2+1+1+2+1+2+1+2+2+2+1+1+1+1+1+1</f>
        <v>82</v>
      </c>
      <c r="J95" s="101" t="s">
        <v>601</v>
      </c>
      <c r="K95" s="56">
        <v>88</v>
      </c>
      <c r="L95" s="56">
        <v>62</v>
      </c>
      <c r="M95" s="108">
        <f t="shared" si="7"/>
        <v>70.454545454545453</v>
      </c>
      <c r="N95" s="56">
        <v>56</v>
      </c>
      <c r="O95" s="56">
        <v>47</v>
      </c>
      <c r="P95" s="109">
        <f>O95/L95</f>
        <v>0.75806451612903225</v>
      </c>
    </row>
    <row r="96" spans="1:17" ht="16.8" x14ac:dyDescent="0.4">
      <c r="A96" s="118">
        <v>92</v>
      </c>
      <c r="B96" s="119" t="s">
        <v>698</v>
      </c>
      <c r="C96" s="119">
        <v>5</v>
      </c>
      <c r="D96" s="110" t="s">
        <v>597</v>
      </c>
      <c r="E96" s="119" t="s">
        <v>719</v>
      </c>
      <c r="F96" s="119">
        <v>2</v>
      </c>
      <c r="G96" s="110" t="s">
        <v>597</v>
      </c>
      <c r="H96" s="119" t="s">
        <v>720</v>
      </c>
      <c r="I96" s="120">
        <f>1+2+3+1+1+2+2+3+2+1+2+2+2+3+3+2</f>
        <v>32</v>
      </c>
      <c r="J96" s="101" t="s">
        <v>614</v>
      </c>
      <c r="K96" s="56">
        <v>31</v>
      </c>
      <c r="L96" s="56">
        <v>0</v>
      </c>
      <c r="M96" s="108">
        <f t="shared" si="7"/>
        <v>0</v>
      </c>
      <c r="N96" s="56">
        <v>0</v>
      </c>
      <c r="O96" s="56">
        <v>0</v>
      </c>
      <c r="P96" s="109" t="s">
        <v>51</v>
      </c>
    </row>
    <row r="97" spans="1:16" ht="16.8" x14ac:dyDescent="0.4">
      <c r="A97" s="118">
        <v>93</v>
      </c>
      <c r="B97" s="119" t="s">
        <v>677</v>
      </c>
      <c r="C97" s="119">
        <v>1</v>
      </c>
      <c r="D97" s="30" t="s">
        <v>599</v>
      </c>
      <c r="E97" s="119" t="s">
        <v>717</v>
      </c>
      <c r="F97" s="119">
        <v>8</v>
      </c>
      <c r="G97" s="110" t="s">
        <v>597</v>
      </c>
      <c r="H97" s="119" t="s">
        <v>721</v>
      </c>
      <c r="I97" s="120">
        <v>102</v>
      </c>
      <c r="J97" s="101" t="s">
        <v>601</v>
      </c>
      <c r="K97" s="56">
        <v>102</v>
      </c>
      <c r="L97" s="56">
        <v>24</v>
      </c>
      <c r="M97" s="108">
        <f t="shared" si="7"/>
        <v>23.529411764705884</v>
      </c>
      <c r="N97" s="56">
        <v>27</v>
      </c>
      <c r="O97" s="56">
        <v>25</v>
      </c>
      <c r="P97" s="109">
        <f t="shared" ref="P97:P110" si="9">O97/L97</f>
        <v>1.0416666666666667</v>
      </c>
    </row>
    <row r="98" spans="1:16" ht="16.8" x14ac:dyDescent="0.4">
      <c r="A98" s="118">
        <v>94</v>
      </c>
      <c r="B98" s="119" t="s">
        <v>678</v>
      </c>
      <c r="C98" s="119">
        <v>1</v>
      </c>
      <c r="D98" s="30" t="s">
        <v>599</v>
      </c>
      <c r="E98" s="119" t="s">
        <v>717</v>
      </c>
      <c r="F98" s="119">
        <v>8</v>
      </c>
      <c r="G98" s="110" t="s">
        <v>597</v>
      </c>
      <c r="H98" s="119" t="s">
        <v>722</v>
      </c>
      <c r="I98" s="120">
        <f>2+2+3+2+2+4+2+3+3+3+3+5+2+2+2+2+3+2+2+2+3+2+3+4+3+2+3+2+2+2+2+2+2+2+2+2+2+3+2+4+2</f>
        <v>102</v>
      </c>
      <c r="J98" s="101" t="s">
        <v>601</v>
      </c>
      <c r="K98" s="56">
        <v>106</v>
      </c>
      <c r="L98" s="56">
        <v>87</v>
      </c>
      <c r="M98" s="108">
        <f t="shared" si="7"/>
        <v>82.075471698113205</v>
      </c>
      <c r="N98" s="56">
        <v>311</v>
      </c>
      <c r="O98" s="56">
        <v>253</v>
      </c>
      <c r="P98" s="109">
        <f t="shared" si="9"/>
        <v>2.9080459770114944</v>
      </c>
    </row>
    <row r="99" spans="1:16" s="199" customFormat="1" ht="16.8" x14ac:dyDescent="0.4">
      <c r="A99" s="191">
        <v>95</v>
      </c>
      <c r="B99" s="192" t="s">
        <v>680</v>
      </c>
      <c r="C99" s="192">
        <v>5</v>
      </c>
      <c r="D99" s="194" t="s">
        <v>597</v>
      </c>
      <c r="E99" s="192" t="s">
        <v>717</v>
      </c>
      <c r="F99" s="192">
        <v>2</v>
      </c>
      <c r="G99" s="193" t="s">
        <v>599</v>
      </c>
      <c r="H99" s="192" t="s">
        <v>723</v>
      </c>
      <c r="I99" s="195">
        <v>103</v>
      </c>
      <c r="J99" s="193" t="s">
        <v>601</v>
      </c>
      <c r="K99" s="196">
        <v>101</v>
      </c>
      <c r="L99" s="196">
        <v>39</v>
      </c>
      <c r="M99" s="197">
        <f t="shared" si="7"/>
        <v>38.613861386138616</v>
      </c>
      <c r="N99" s="196">
        <v>64</v>
      </c>
      <c r="O99" s="196">
        <v>64</v>
      </c>
      <c r="P99" s="198">
        <f t="shared" si="9"/>
        <v>1.641025641025641</v>
      </c>
    </row>
    <row r="100" spans="1:16" ht="16.8" x14ac:dyDescent="0.4">
      <c r="A100" s="118">
        <v>96</v>
      </c>
      <c r="B100" s="119" t="s">
        <v>682</v>
      </c>
      <c r="C100" s="119">
        <v>7</v>
      </c>
      <c r="D100" s="30" t="s">
        <v>599</v>
      </c>
      <c r="E100" s="119" t="s">
        <v>717</v>
      </c>
      <c r="F100" s="119">
        <v>4</v>
      </c>
      <c r="G100" s="110" t="s">
        <v>597</v>
      </c>
      <c r="H100" s="119" t="s">
        <v>724</v>
      </c>
      <c r="I100" s="120">
        <v>103</v>
      </c>
      <c r="J100" s="101" t="s">
        <v>601</v>
      </c>
      <c r="K100" s="56">
        <v>112</v>
      </c>
      <c r="L100" s="56">
        <v>29</v>
      </c>
      <c r="M100" s="108">
        <f t="shared" si="7"/>
        <v>25.892857142857142</v>
      </c>
      <c r="N100" s="56">
        <v>8</v>
      </c>
      <c r="O100" s="56">
        <v>6</v>
      </c>
      <c r="P100" s="109">
        <f t="shared" si="9"/>
        <v>0.20689655172413793</v>
      </c>
    </row>
    <row r="101" spans="1:16" ht="16.8" x14ac:dyDescent="0.4">
      <c r="A101" s="118">
        <v>97</v>
      </c>
      <c r="B101" s="119" t="s">
        <v>684</v>
      </c>
      <c r="C101" s="119">
        <v>2</v>
      </c>
      <c r="D101" s="30" t="s">
        <v>599</v>
      </c>
      <c r="E101" s="119" t="s">
        <v>717</v>
      </c>
      <c r="F101" s="119">
        <v>2</v>
      </c>
      <c r="G101" s="110" t="s">
        <v>597</v>
      </c>
      <c r="H101" s="119" t="s">
        <v>725</v>
      </c>
      <c r="I101" s="120">
        <v>112</v>
      </c>
      <c r="J101" s="101" t="s">
        <v>601</v>
      </c>
      <c r="K101" s="56">
        <v>127</v>
      </c>
      <c r="L101" s="56">
        <v>54</v>
      </c>
      <c r="M101" s="108">
        <f t="shared" si="7"/>
        <v>42.519685039370081</v>
      </c>
      <c r="N101" s="56">
        <v>113</v>
      </c>
      <c r="O101" s="56">
        <v>98</v>
      </c>
      <c r="P101" s="109">
        <f t="shared" si="9"/>
        <v>1.8148148148148149</v>
      </c>
    </row>
    <row r="102" spans="1:16" ht="16.8" x14ac:dyDescent="0.4">
      <c r="A102" s="118">
        <v>98</v>
      </c>
      <c r="B102" s="119" t="s">
        <v>692</v>
      </c>
      <c r="C102" s="119">
        <v>2</v>
      </c>
      <c r="D102" s="30" t="s">
        <v>599</v>
      </c>
      <c r="E102" s="119" t="s">
        <v>717</v>
      </c>
      <c r="F102" s="119">
        <v>7</v>
      </c>
      <c r="G102" s="110" t="s">
        <v>597</v>
      </c>
      <c r="H102" s="119" t="s">
        <v>726</v>
      </c>
      <c r="I102" s="120">
        <v>101</v>
      </c>
      <c r="J102" s="101" t="s">
        <v>601</v>
      </c>
      <c r="K102" s="56">
        <v>102</v>
      </c>
      <c r="L102" s="56">
        <v>15</v>
      </c>
      <c r="M102" s="108">
        <f t="shared" si="7"/>
        <v>14.705882352941176</v>
      </c>
      <c r="N102" s="56">
        <v>12</v>
      </c>
      <c r="O102" s="56">
        <v>6</v>
      </c>
      <c r="P102" s="109">
        <f t="shared" si="9"/>
        <v>0.4</v>
      </c>
    </row>
    <row r="103" spans="1:16" ht="16.8" x14ac:dyDescent="0.4">
      <c r="A103" s="118"/>
      <c r="B103" s="119" t="s">
        <v>692</v>
      </c>
      <c r="C103" s="119">
        <v>2</v>
      </c>
      <c r="D103" s="110" t="s">
        <v>597</v>
      </c>
      <c r="E103" s="119" t="s">
        <v>717</v>
      </c>
      <c r="F103" s="119">
        <v>7</v>
      </c>
      <c r="G103" s="30" t="s">
        <v>599</v>
      </c>
      <c r="H103" s="119" t="s">
        <v>727</v>
      </c>
      <c r="I103" s="120">
        <f>2+1+1+1+2+2+2+1+2+2+2+2</f>
        <v>20</v>
      </c>
      <c r="J103" s="101" t="s">
        <v>614</v>
      </c>
      <c r="K103" s="56">
        <v>19</v>
      </c>
      <c r="L103" s="56">
        <v>12</v>
      </c>
      <c r="M103" s="108">
        <f t="shared" si="7"/>
        <v>63.157894736842103</v>
      </c>
      <c r="N103" s="56">
        <v>19</v>
      </c>
      <c r="O103" s="56">
        <v>19</v>
      </c>
      <c r="P103" s="109">
        <f t="shared" si="9"/>
        <v>1.5833333333333333</v>
      </c>
    </row>
    <row r="104" spans="1:16" ht="16.8" x14ac:dyDescent="0.4">
      <c r="A104" s="118">
        <v>99</v>
      </c>
      <c r="B104" s="119" t="s">
        <v>693</v>
      </c>
      <c r="C104" s="119">
        <v>5</v>
      </c>
      <c r="D104" s="30" t="s">
        <v>599</v>
      </c>
      <c r="E104" s="119" t="s">
        <v>717</v>
      </c>
      <c r="F104" s="119">
        <v>1</v>
      </c>
      <c r="G104" s="110" t="s">
        <v>597</v>
      </c>
      <c r="H104" s="119" t="s">
        <v>728</v>
      </c>
      <c r="I104" s="120">
        <v>108</v>
      </c>
      <c r="J104" s="101" t="s">
        <v>601</v>
      </c>
      <c r="K104" s="56">
        <v>106</v>
      </c>
      <c r="L104" s="56">
        <v>29</v>
      </c>
      <c r="M104" s="108">
        <f t="shared" si="7"/>
        <v>27.358490566037737</v>
      </c>
      <c r="N104" s="56">
        <v>23</v>
      </c>
      <c r="O104" s="56">
        <v>17</v>
      </c>
      <c r="P104" s="109">
        <f t="shared" si="9"/>
        <v>0.58620689655172409</v>
      </c>
    </row>
    <row r="105" spans="1:16" ht="16.8" x14ac:dyDescent="0.4">
      <c r="A105" s="118">
        <v>100</v>
      </c>
      <c r="B105" s="119" t="s">
        <v>695</v>
      </c>
      <c r="C105" s="119">
        <v>1</v>
      </c>
      <c r="D105" s="30" t="s">
        <v>599</v>
      </c>
      <c r="E105" s="119" t="s">
        <v>717</v>
      </c>
      <c r="F105" s="119">
        <v>5</v>
      </c>
      <c r="G105" s="110" t="s">
        <v>597</v>
      </c>
      <c r="H105" s="119" t="s">
        <v>729</v>
      </c>
      <c r="I105" s="120">
        <v>110</v>
      </c>
      <c r="J105" s="101" t="s">
        <v>601</v>
      </c>
      <c r="K105" s="56">
        <v>110</v>
      </c>
      <c r="L105" s="56">
        <v>26</v>
      </c>
      <c r="M105" s="108">
        <f t="shared" si="7"/>
        <v>23.636363636363637</v>
      </c>
      <c r="N105" s="56">
        <v>43</v>
      </c>
      <c r="O105" s="56">
        <v>40</v>
      </c>
      <c r="P105" s="109">
        <f t="shared" si="9"/>
        <v>1.5384615384615385</v>
      </c>
    </row>
    <row r="106" spans="1:16" ht="16.8" x14ac:dyDescent="0.4">
      <c r="A106" s="118">
        <v>101</v>
      </c>
      <c r="B106" s="119" t="s">
        <v>719</v>
      </c>
      <c r="C106" s="119">
        <v>2</v>
      </c>
      <c r="D106" s="110" t="s">
        <v>597</v>
      </c>
      <c r="E106" s="119" t="s">
        <v>717</v>
      </c>
      <c r="F106" s="119">
        <v>2</v>
      </c>
      <c r="G106" s="30" t="s">
        <v>599</v>
      </c>
      <c r="H106" s="119" t="s">
        <v>730</v>
      </c>
      <c r="I106" s="120">
        <v>110</v>
      </c>
      <c r="J106" s="101" t="s">
        <v>601</v>
      </c>
      <c r="K106" s="56">
        <v>105</v>
      </c>
      <c r="L106" s="56">
        <v>17</v>
      </c>
      <c r="M106" s="108">
        <f t="shared" si="7"/>
        <v>16.19047619047619</v>
      </c>
      <c r="N106" s="56">
        <v>24</v>
      </c>
      <c r="O106" s="56">
        <v>24</v>
      </c>
      <c r="P106" s="109">
        <f t="shared" si="9"/>
        <v>1.411764705882353</v>
      </c>
    </row>
    <row r="107" spans="1:16" ht="16.8" x14ac:dyDescent="0.4">
      <c r="A107" s="118">
        <v>102</v>
      </c>
      <c r="B107" s="119" t="s">
        <v>708</v>
      </c>
      <c r="C107" s="119">
        <v>1</v>
      </c>
      <c r="D107" s="110" t="s">
        <v>597</v>
      </c>
      <c r="E107" s="119" t="s">
        <v>717</v>
      </c>
      <c r="F107" s="119">
        <v>4</v>
      </c>
      <c r="G107" s="30" t="s">
        <v>599</v>
      </c>
      <c r="H107" s="119" t="s">
        <v>731</v>
      </c>
      <c r="I107" s="120">
        <f>5+5+4+5+2+6+3+5+5+3+4+9+5+6+4+8+6+3+3+3+2+2+2</f>
        <v>100</v>
      </c>
      <c r="J107" s="101" t="s">
        <v>601</v>
      </c>
      <c r="K107" s="56">
        <v>100</v>
      </c>
      <c r="L107" s="56">
        <v>39</v>
      </c>
      <c r="M107" s="108">
        <f t="shared" si="7"/>
        <v>39</v>
      </c>
      <c r="N107" s="56">
        <v>55</v>
      </c>
      <c r="O107" s="56">
        <v>55</v>
      </c>
      <c r="P107" s="109">
        <f t="shared" si="9"/>
        <v>1.4102564102564104</v>
      </c>
    </row>
    <row r="108" spans="1:16" ht="16.8" x14ac:dyDescent="0.4">
      <c r="A108" s="118"/>
      <c r="B108" s="119" t="s">
        <v>708</v>
      </c>
      <c r="C108" s="119">
        <v>1</v>
      </c>
      <c r="D108" s="30" t="s">
        <v>599</v>
      </c>
      <c r="E108" s="119" t="s">
        <v>717</v>
      </c>
      <c r="F108" s="119">
        <v>4</v>
      </c>
      <c r="G108" s="110" t="s">
        <v>597</v>
      </c>
      <c r="H108" s="119" t="s">
        <v>732</v>
      </c>
      <c r="I108" s="120">
        <f>2+2+2+2+2+3+4+3+2+2+4+4+2+2+3+2</f>
        <v>41</v>
      </c>
      <c r="J108" s="101" t="s">
        <v>614</v>
      </c>
      <c r="K108" s="56">
        <v>41</v>
      </c>
      <c r="L108" s="56">
        <v>20</v>
      </c>
      <c r="M108" s="108">
        <f t="shared" si="7"/>
        <v>48.780487804878049</v>
      </c>
      <c r="N108" s="56">
        <v>3</v>
      </c>
      <c r="O108" s="56">
        <v>3</v>
      </c>
      <c r="P108" s="109">
        <f t="shared" si="9"/>
        <v>0.15</v>
      </c>
    </row>
    <row r="109" spans="1:16" ht="16.8" x14ac:dyDescent="0.4">
      <c r="A109" s="118">
        <v>103</v>
      </c>
      <c r="B109" s="119" t="s">
        <v>608</v>
      </c>
      <c r="C109" s="119">
        <v>1</v>
      </c>
      <c r="D109" s="110" t="s">
        <v>597</v>
      </c>
      <c r="E109" s="119" t="s">
        <v>717</v>
      </c>
      <c r="F109" s="119">
        <v>2</v>
      </c>
      <c r="G109" s="30" t="s">
        <v>599</v>
      </c>
      <c r="H109" s="119" t="s">
        <v>733</v>
      </c>
      <c r="I109" s="120">
        <v>101</v>
      </c>
      <c r="J109" s="101" t="s">
        <v>601</v>
      </c>
      <c r="K109" s="56">
        <v>107</v>
      </c>
      <c r="L109" s="56">
        <v>74</v>
      </c>
      <c r="M109" s="108">
        <f t="shared" si="7"/>
        <v>69.158878504672899</v>
      </c>
      <c r="N109" s="56">
        <v>154</v>
      </c>
      <c r="O109" s="56">
        <v>145</v>
      </c>
      <c r="P109" s="109">
        <f t="shared" si="9"/>
        <v>1.9594594594594594</v>
      </c>
    </row>
    <row r="110" spans="1:16" ht="16.8" x14ac:dyDescent="0.4">
      <c r="A110" s="118">
        <v>104</v>
      </c>
      <c r="B110" s="119" t="s">
        <v>712</v>
      </c>
      <c r="C110" s="119">
        <v>2</v>
      </c>
      <c r="D110" s="30" t="s">
        <v>599</v>
      </c>
      <c r="E110" s="119" t="s">
        <v>717</v>
      </c>
      <c r="F110" s="119">
        <v>8</v>
      </c>
      <c r="G110" s="110" t="s">
        <v>597</v>
      </c>
      <c r="H110" s="119" t="s">
        <v>734</v>
      </c>
      <c r="I110" s="120">
        <v>102</v>
      </c>
      <c r="J110" s="101" t="s">
        <v>601</v>
      </c>
      <c r="K110" s="56">
        <v>104</v>
      </c>
      <c r="L110" s="56">
        <v>40</v>
      </c>
      <c r="M110" s="108">
        <f t="shared" si="7"/>
        <v>38.46153846153846</v>
      </c>
      <c r="N110" s="56">
        <v>13</v>
      </c>
      <c r="O110" s="56">
        <v>11</v>
      </c>
      <c r="P110" s="109">
        <f t="shared" si="9"/>
        <v>0.27500000000000002</v>
      </c>
    </row>
    <row r="111" spans="1:16" x14ac:dyDescent="0.3">
      <c r="A111" s="118">
        <v>105</v>
      </c>
      <c r="B111" s="119" t="s">
        <v>713</v>
      </c>
      <c r="C111" s="119"/>
      <c r="D111" s="119"/>
      <c r="E111" s="119" t="s">
        <v>717</v>
      </c>
      <c r="F111" s="119"/>
      <c r="G111" s="119"/>
      <c r="H111" s="119"/>
      <c r="I111" s="120"/>
      <c r="J111" s="101" t="s">
        <v>625</v>
      </c>
      <c r="K111" s="56" t="s">
        <v>51</v>
      </c>
      <c r="L111" s="56" t="s">
        <v>51</v>
      </c>
      <c r="M111" s="56" t="s">
        <v>51</v>
      </c>
      <c r="N111" s="56" t="s">
        <v>51</v>
      </c>
      <c r="O111" s="56" t="s">
        <v>51</v>
      </c>
      <c r="P111" s="109" t="s">
        <v>51</v>
      </c>
    </row>
    <row r="112" spans="1:16" x14ac:dyDescent="0.3">
      <c r="A112" s="118">
        <v>106</v>
      </c>
      <c r="B112" s="119" t="s">
        <v>715</v>
      </c>
      <c r="C112" s="119"/>
      <c r="D112" s="119"/>
      <c r="E112" s="119" t="s">
        <v>717</v>
      </c>
      <c r="F112" s="119"/>
      <c r="G112" s="119"/>
      <c r="H112" s="119"/>
      <c r="I112" s="120"/>
      <c r="K112" s="56" t="s">
        <v>51</v>
      </c>
      <c r="L112" s="56" t="s">
        <v>51</v>
      </c>
      <c r="M112" s="56" t="s">
        <v>51</v>
      </c>
      <c r="N112" s="56" t="s">
        <v>51</v>
      </c>
      <c r="O112" s="56" t="s">
        <v>51</v>
      </c>
      <c r="P112" s="109" t="s">
        <v>51</v>
      </c>
    </row>
    <row r="113" spans="1:16" ht="16.8" x14ac:dyDescent="0.4">
      <c r="A113" s="118">
        <v>107</v>
      </c>
      <c r="B113" s="119" t="s">
        <v>616</v>
      </c>
      <c r="C113" s="119">
        <v>1</v>
      </c>
      <c r="D113" s="30" t="s">
        <v>599</v>
      </c>
      <c r="E113" s="119" t="s">
        <v>717</v>
      </c>
      <c r="F113" s="119">
        <v>3</v>
      </c>
      <c r="G113" s="121" t="s">
        <v>597</v>
      </c>
      <c r="H113" s="119" t="s">
        <v>735</v>
      </c>
      <c r="I113" s="120">
        <v>126</v>
      </c>
      <c r="J113" s="101" t="s">
        <v>601</v>
      </c>
      <c r="K113" s="56">
        <v>112</v>
      </c>
      <c r="L113" s="56">
        <v>35</v>
      </c>
      <c r="M113" s="108">
        <f t="shared" si="7"/>
        <v>31.25</v>
      </c>
      <c r="N113" s="56">
        <v>6</v>
      </c>
      <c r="O113" s="56">
        <v>4</v>
      </c>
      <c r="P113" s="109">
        <f t="shared" ref="P113:P124" si="10">O113/L113</f>
        <v>0.11428571428571428</v>
      </c>
    </row>
    <row r="114" spans="1:16" ht="16.8" x14ac:dyDescent="0.4">
      <c r="A114" s="118">
        <v>108</v>
      </c>
      <c r="B114" s="119" t="s">
        <v>677</v>
      </c>
      <c r="C114" s="119">
        <v>2</v>
      </c>
      <c r="D114" s="110" t="s">
        <v>597</v>
      </c>
      <c r="E114" s="119" t="s">
        <v>719</v>
      </c>
      <c r="F114" s="119">
        <v>3</v>
      </c>
      <c r="G114" s="30" t="s">
        <v>599</v>
      </c>
      <c r="H114" s="119" t="s">
        <v>736</v>
      </c>
      <c r="I114" s="120">
        <f>3+4+5+3+6+3+4+4+4+4+5+3+7+4+3+3+2+3+3+2+3+4+3+3+1+3+2+2+2+3</f>
        <v>101</v>
      </c>
      <c r="J114" s="101" t="s">
        <v>601</v>
      </c>
      <c r="K114" s="56">
        <v>94</v>
      </c>
      <c r="L114" s="56">
        <v>31</v>
      </c>
      <c r="M114" s="108">
        <f t="shared" si="7"/>
        <v>32.978723404255319</v>
      </c>
      <c r="N114" s="56">
        <v>41</v>
      </c>
      <c r="O114" s="56">
        <v>39</v>
      </c>
      <c r="P114" s="109">
        <f t="shared" si="10"/>
        <v>1.2580645161290323</v>
      </c>
    </row>
    <row r="115" spans="1:16" ht="16.8" x14ac:dyDescent="0.4">
      <c r="A115" s="118">
        <v>109</v>
      </c>
      <c r="B115" s="119" t="s">
        <v>678</v>
      </c>
      <c r="C115" s="119">
        <v>2</v>
      </c>
      <c r="D115" s="110" t="s">
        <v>597</v>
      </c>
      <c r="E115" s="119" t="s">
        <v>719</v>
      </c>
      <c r="F115" s="119">
        <v>3</v>
      </c>
      <c r="G115" s="30" t="s">
        <v>599</v>
      </c>
      <c r="H115" s="119" t="s">
        <v>737</v>
      </c>
      <c r="I115" s="120">
        <f>3+4+3+3+3+2+3+4+3+3+3+4+5+6+4+4+4+3+3+3+4+4+4+4+3+2+3+3+5</f>
        <v>102</v>
      </c>
      <c r="J115" s="101" t="s">
        <v>601</v>
      </c>
      <c r="K115" s="56">
        <v>102</v>
      </c>
      <c r="L115" s="56">
        <v>61</v>
      </c>
      <c r="M115" s="108">
        <f t="shared" si="7"/>
        <v>59.803921568627452</v>
      </c>
      <c r="N115" s="56">
        <v>201</v>
      </c>
      <c r="O115" s="56">
        <v>198</v>
      </c>
      <c r="P115" s="109">
        <f t="shared" si="10"/>
        <v>3.2459016393442623</v>
      </c>
    </row>
    <row r="116" spans="1:16" ht="16.8" x14ac:dyDescent="0.4">
      <c r="A116" s="118">
        <v>110</v>
      </c>
      <c r="B116" s="119" t="s">
        <v>680</v>
      </c>
      <c r="C116" s="119">
        <v>3</v>
      </c>
      <c r="D116" s="30" t="s">
        <v>599</v>
      </c>
      <c r="E116" s="119" t="s">
        <v>719</v>
      </c>
      <c r="F116" s="119">
        <v>4</v>
      </c>
      <c r="G116" s="110" t="s">
        <v>597</v>
      </c>
      <c r="H116" s="119" t="s">
        <v>738</v>
      </c>
      <c r="I116" s="120">
        <v>106</v>
      </c>
      <c r="J116" s="101" t="s">
        <v>601</v>
      </c>
      <c r="K116" s="56">
        <v>98</v>
      </c>
      <c r="L116" s="56">
        <v>46</v>
      </c>
      <c r="M116" s="108">
        <f t="shared" si="7"/>
        <v>46.938775510204081</v>
      </c>
      <c r="N116" s="56">
        <v>26</v>
      </c>
      <c r="O116" s="56">
        <v>26</v>
      </c>
      <c r="P116" s="109">
        <f t="shared" si="10"/>
        <v>0.56521739130434778</v>
      </c>
    </row>
    <row r="117" spans="1:16" ht="16.8" x14ac:dyDescent="0.4">
      <c r="A117" s="118">
        <v>111</v>
      </c>
      <c r="B117" s="119" t="s">
        <v>682</v>
      </c>
      <c r="C117" s="119">
        <v>3</v>
      </c>
      <c r="D117" s="110" t="s">
        <v>597</v>
      </c>
      <c r="E117" s="119" t="s">
        <v>719</v>
      </c>
      <c r="F117" s="119">
        <v>4</v>
      </c>
      <c r="G117" s="30" t="s">
        <v>599</v>
      </c>
      <c r="H117" s="119" t="s">
        <v>739</v>
      </c>
      <c r="I117" s="120">
        <v>104</v>
      </c>
      <c r="J117" s="101" t="s">
        <v>601</v>
      </c>
      <c r="K117" s="56">
        <v>98</v>
      </c>
      <c r="L117" s="56">
        <v>55</v>
      </c>
      <c r="M117" s="108">
        <f t="shared" si="7"/>
        <v>56.122448979591837</v>
      </c>
      <c r="N117" s="56">
        <v>239</v>
      </c>
      <c r="O117" s="56">
        <v>216</v>
      </c>
      <c r="P117" s="109">
        <f t="shared" si="10"/>
        <v>3.9272727272727272</v>
      </c>
    </row>
    <row r="118" spans="1:16" ht="16.8" x14ac:dyDescent="0.4">
      <c r="A118" s="118">
        <v>112</v>
      </c>
      <c r="B118" s="119" t="s">
        <v>684</v>
      </c>
      <c r="C118" s="119">
        <v>1</v>
      </c>
      <c r="D118" s="110" t="s">
        <v>597</v>
      </c>
      <c r="E118" s="119" t="s">
        <v>719</v>
      </c>
      <c r="F118" s="119">
        <v>2</v>
      </c>
      <c r="G118" s="30" t="s">
        <v>599</v>
      </c>
      <c r="H118" s="119" t="s">
        <v>740</v>
      </c>
      <c r="I118" s="120">
        <v>102</v>
      </c>
      <c r="J118" s="101" t="s">
        <v>601</v>
      </c>
      <c r="K118" s="56">
        <v>102</v>
      </c>
      <c r="L118" s="56">
        <v>77</v>
      </c>
      <c r="M118" s="108">
        <f t="shared" si="7"/>
        <v>75.490196078431367</v>
      </c>
      <c r="N118" s="56">
        <v>151</v>
      </c>
      <c r="O118" s="56">
        <v>103</v>
      </c>
      <c r="P118" s="109">
        <f t="shared" si="10"/>
        <v>1.3376623376623376</v>
      </c>
    </row>
    <row r="119" spans="1:16" ht="16.8" x14ac:dyDescent="0.4">
      <c r="A119" s="118">
        <v>113</v>
      </c>
      <c r="B119" s="119" t="s">
        <v>692</v>
      </c>
      <c r="C119" s="119">
        <v>8</v>
      </c>
      <c r="D119" s="110" t="s">
        <v>597</v>
      </c>
      <c r="E119" s="119" t="s">
        <v>719</v>
      </c>
      <c r="F119" s="119">
        <v>3</v>
      </c>
      <c r="G119" s="30" t="s">
        <v>599</v>
      </c>
      <c r="H119" s="119" t="s">
        <v>741</v>
      </c>
      <c r="I119" s="120">
        <f>4+3+3+3+4+3+2+2+2+3+2+2+3+2+2+3+2+2+2+2+2+4+2+3+3+2+2+1+3+1+3+3</f>
        <v>80</v>
      </c>
      <c r="J119" s="101" t="s">
        <v>614</v>
      </c>
      <c r="K119" s="56">
        <v>82</v>
      </c>
      <c r="L119" s="56">
        <v>52</v>
      </c>
      <c r="M119" s="108">
        <f t="shared" si="7"/>
        <v>63.414634146341463</v>
      </c>
      <c r="N119" s="56">
        <v>65</v>
      </c>
      <c r="O119" s="56">
        <v>57</v>
      </c>
      <c r="P119" s="109">
        <f t="shared" si="10"/>
        <v>1.0961538461538463</v>
      </c>
    </row>
    <row r="120" spans="1:16" ht="16.8" x14ac:dyDescent="0.4">
      <c r="A120" s="118">
        <v>114</v>
      </c>
      <c r="B120" s="119" t="s">
        <v>693</v>
      </c>
      <c r="C120" s="119">
        <v>1</v>
      </c>
      <c r="D120" s="110" t="s">
        <v>597</v>
      </c>
      <c r="E120" s="119" t="s">
        <v>719</v>
      </c>
      <c r="F120" s="119">
        <v>4</v>
      </c>
      <c r="G120" s="30" t="s">
        <v>599</v>
      </c>
      <c r="H120" s="119" t="s">
        <v>742</v>
      </c>
      <c r="I120" s="120">
        <v>101</v>
      </c>
      <c r="J120" s="101" t="s">
        <v>601</v>
      </c>
      <c r="K120" s="56">
        <v>93</v>
      </c>
      <c r="L120" s="56">
        <v>60</v>
      </c>
      <c r="M120" s="108">
        <f t="shared" si="7"/>
        <v>64.516129032258064</v>
      </c>
      <c r="N120" s="56">
        <v>126</v>
      </c>
      <c r="O120" s="56">
        <v>126</v>
      </c>
      <c r="P120" s="109">
        <f t="shared" si="10"/>
        <v>2.1</v>
      </c>
    </row>
    <row r="121" spans="1:16" x14ac:dyDescent="0.3">
      <c r="A121" s="118">
        <v>115</v>
      </c>
      <c r="B121" s="119" t="s">
        <v>695</v>
      </c>
      <c r="C121" s="119">
        <v>4</v>
      </c>
      <c r="D121" s="119" t="s">
        <v>597</v>
      </c>
      <c r="E121" s="119" t="s">
        <v>719</v>
      </c>
      <c r="F121" s="119">
        <v>3</v>
      </c>
      <c r="G121" s="119" t="s">
        <v>599</v>
      </c>
      <c r="H121" s="119" t="s">
        <v>743</v>
      </c>
      <c r="I121" s="120">
        <v>110</v>
      </c>
      <c r="J121" s="101" t="s">
        <v>601</v>
      </c>
      <c r="K121" s="56">
        <v>105</v>
      </c>
      <c r="L121" s="56">
        <v>88</v>
      </c>
      <c r="M121" s="108">
        <f t="shared" si="7"/>
        <v>83.80952380952381</v>
      </c>
      <c r="N121" s="56">
        <v>247</v>
      </c>
      <c r="O121" s="56">
        <v>245</v>
      </c>
      <c r="P121" s="109">
        <f t="shared" si="10"/>
        <v>2.7840909090909092</v>
      </c>
    </row>
    <row r="122" spans="1:16" ht="16.8" x14ac:dyDescent="0.4">
      <c r="A122" s="118">
        <v>116</v>
      </c>
      <c r="B122" s="119" t="s">
        <v>708</v>
      </c>
      <c r="C122" s="119">
        <v>2</v>
      </c>
      <c r="D122" s="110" t="s">
        <v>597</v>
      </c>
      <c r="E122" s="119" t="s">
        <v>719</v>
      </c>
      <c r="F122" s="119">
        <v>4</v>
      </c>
      <c r="G122" s="30" t="s">
        <v>599</v>
      </c>
      <c r="H122" s="119" t="s">
        <v>744</v>
      </c>
      <c r="I122" s="120">
        <f>8+9+6+5+8+6+7+5+9+6+5+4+5+6+4+6+5</f>
        <v>104</v>
      </c>
      <c r="J122" s="101" t="s">
        <v>601</v>
      </c>
      <c r="K122" s="56">
        <v>98</v>
      </c>
      <c r="L122" s="56">
        <v>28</v>
      </c>
      <c r="M122" s="108">
        <f t="shared" si="7"/>
        <v>28.571428571428573</v>
      </c>
      <c r="N122" s="56">
        <v>33</v>
      </c>
      <c r="O122" s="56">
        <v>24</v>
      </c>
      <c r="P122" s="109">
        <f t="shared" si="10"/>
        <v>0.8571428571428571</v>
      </c>
    </row>
    <row r="123" spans="1:16" ht="16.8" x14ac:dyDescent="0.4">
      <c r="A123" s="118">
        <v>117</v>
      </c>
      <c r="B123" s="119" t="s">
        <v>608</v>
      </c>
      <c r="C123" s="119">
        <v>2</v>
      </c>
      <c r="D123" s="110" t="s">
        <v>597</v>
      </c>
      <c r="E123" s="119" t="s">
        <v>719</v>
      </c>
      <c r="F123" s="119">
        <v>3</v>
      </c>
      <c r="G123" s="30" t="s">
        <v>599</v>
      </c>
      <c r="H123" s="119" t="s">
        <v>745</v>
      </c>
      <c r="I123" s="120">
        <f>3+4+3+3+3+3+4+3+3+3+4+3+3+4+4+3+3+3+3+3+3+4+4+8+3+5+3+3+3+4</f>
        <v>105</v>
      </c>
      <c r="J123" s="101" t="s">
        <v>601</v>
      </c>
      <c r="K123" s="56">
        <v>104</v>
      </c>
      <c r="L123" s="56">
        <v>80</v>
      </c>
      <c r="M123" s="108">
        <f t="shared" si="7"/>
        <v>76.92307692307692</v>
      </c>
      <c r="N123" s="56">
        <v>174</v>
      </c>
      <c r="O123" s="56">
        <v>160</v>
      </c>
      <c r="P123" s="109">
        <f t="shared" si="10"/>
        <v>2</v>
      </c>
    </row>
    <row r="124" spans="1:16" ht="16.8" x14ac:dyDescent="0.4">
      <c r="A124" s="118">
        <v>118</v>
      </c>
      <c r="B124" s="119" t="s">
        <v>712</v>
      </c>
      <c r="C124" s="119">
        <v>2</v>
      </c>
      <c r="D124" s="30" t="s">
        <v>599</v>
      </c>
      <c r="E124" s="119" t="s">
        <v>719</v>
      </c>
      <c r="F124" s="119">
        <v>3</v>
      </c>
      <c r="G124" s="110" t="s">
        <v>597</v>
      </c>
      <c r="H124" s="119" t="s">
        <v>746</v>
      </c>
      <c r="I124" s="120">
        <f>3+2+2+3+2+2+2+2+2+2+2+2+2+2+2+4+3+3+2+3</f>
        <v>47</v>
      </c>
      <c r="J124" s="101" t="s">
        <v>614</v>
      </c>
      <c r="K124" s="56">
        <v>47</v>
      </c>
      <c r="L124" s="56">
        <v>23</v>
      </c>
      <c r="M124" s="108">
        <f t="shared" si="7"/>
        <v>48.936170212765958</v>
      </c>
      <c r="N124" s="56">
        <v>0</v>
      </c>
      <c r="O124" s="56">
        <v>0</v>
      </c>
      <c r="P124" s="109">
        <f t="shared" si="10"/>
        <v>0</v>
      </c>
    </row>
    <row r="125" spans="1:16" x14ac:dyDescent="0.3">
      <c r="A125" s="118">
        <v>119</v>
      </c>
      <c r="B125" s="119" t="s">
        <v>713</v>
      </c>
      <c r="C125" s="119"/>
      <c r="D125" s="119"/>
      <c r="E125" s="119" t="s">
        <v>719</v>
      </c>
      <c r="F125" s="119"/>
      <c r="G125" s="119"/>
      <c r="H125" s="119"/>
      <c r="I125" s="120"/>
      <c r="J125" s="101" t="s">
        <v>625</v>
      </c>
      <c r="K125" s="56" t="s">
        <v>51</v>
      </c>
      <c r="L125" s="56" t="s">
        <v>51</v>
      </c>
      <c r="M125" s="56" t="s">
        <v>51</v>
      </c>
      <c r="N125" s="56" t="s">
        <v>51</v>
      </c>
      <c r="O125" s="56" t="s">
        <v>51</v>
      </c>
      <c r="P125" s="109" t="s">
        <v>51</v>
      </c>
    </row>
    <row r="126" spans="1:16" x14ac:dyDescent="0.3">
      <c r="A126" s="118">
        <v>120</v>
      </c>
      <c r="B126" s="119" t="s">
        <v>715</v>
      </c>
      <c r="C126" s="119"/>
      <c r="D126" s="119"/>
      <c r="E126" s="119" t="s">
        <v>719</v>
      </c>
      <c r="F126" s="119"/>
      <c r="G126" s="119"/>
      <c r="H126" s="119"/>
      <c r="I126" s="120"/>
      <c r="J126" s="101" t="s">
        <v>625</v>
      </c>
      <c r="K126" s="56" t="s">
        <v>51</v>
      </c>
      <c r="L126" s="56" t="s">
        <v>51</v>
      </c>
      <c r="M126" s="56" t="s">
        <v>51</v>
      </c>
      <c r="N126" s="56" t="s">
        <v>51</v>
      </c>
      <c r="O126" s="56" t="s">
        <v>51</v>
      </c>
      <c r="P126" s="109" t="s">
        <v>51</v>
      </c>
    </row>
    <row r="127" spans="1:16" ht="16.8" x14ac:dyDescent="0.4">
      <c r="A127" s="118">
        <v>121</v>
      </c>
      <c r="B127" s="119" t="s">
        <v>616</v>
      </c>
      <c r="C127" s="119">
        <v>3</v>
      </c>
      <c r="D127" s="30" t="s">
        <v>599</v>
      </c>
      <c r="E127" s="119" t="s">
        <v>719</v>
      </c>
      <c r="F127" s="119">
        <v>4</v>
      </c>
      <c r="G127" s="110" t="s">
        <v>597</v>
      </c>
      <c r="H127" s="119" t="s">
        <v>747</v>
      </c>
      <c r="I127" s="120">
        <f>2+2+2+4+3+3+2+3+1+2+2+3+1+2+3+3+2+3+3+2+3+2+2+2+1+2</f>
        <v>60</v>
      </c>
      <c r="J127" s="101" t="s">
        <v>614</v>
      </c>
      <c r="K127" s="56">
        <v>58</v>
      </c>
      <c r="L127" s="56">
        <v>27</v>
      </c>
      <c r="M127" s="108">
        <f t="shared" si="7"/>
        <v>46.551724137931032</v>
      </c>
      <c r="N127" s="56">
        <v>1</v>
      </c>
      <c r="O127" s="56">
        <v>1</v>
      </c>
      <c r="P127" s="109">
        <f t="shared" ref="P127:P138" si="11">O127/L127</f>
        <v>3.7037037037037035E-2</v>
      </c>
    </row>
    <row r="128" spans="1:16" ht="16.8" x14ac:dyDescent="0.4">
      <c r="A128" s="118">
        <v>122</v>
      </c>
      <c r="B128" s="119" t="s">
        <v>748</v>
      </c>
      <c r="C128" s="119">
        <v>5</v>
      </c>
      <c r="D128" s="30" t="s">
        <v>599</v>
      </c>
      <c r="E128" s="119" t="s">
        <v>677</v>
      </c>
      <c r="F128" s="119">
        <v>6</v>
      </c>
      <c r="G128" s="110" t="s">
        <v>597</v>
      </c>
      <c r="H128" s="119" t="s">
        <v>749</v>
      </c>
      <c r="I128" s="120">
        <f>5+4+5+7+3+6+4+4+4+6+6+8+7+6+3+3+8+4+4+3</f>
        <v>100</v>
      </c>
      <c r="J128" s="101" t="s">
        <v>601</v>
      </c>
      <c r="K128" s="56">
        <v>104</v>
      </c>
      <c r="L128" s="56">
        <v>27</v>
      </c>
      <c r="M128" s="108">
        <f t="shared" si="7"/>
        <v>25.96153846153846</v>
      </c>
      <c r="N128" s="56">
        <v>31</v>
      </c>
      <c r="O128" s="56">
        <v>19</v>
      </c>
      <c r="P128" s="109">
        <f t="shared" si="11"/>
        <v>0.70370370370370372</v>
      </c>
    </row>
    <row r="129" spans="1:16" s="199" customFormat="1" ht="16.8" x14ac:dyDescent="0.4">
      <c r="A129" s="191">
        <v>123</v>
      </c>
      <c r="B129" s="192" t="s">
        <v>748</v>
      </c>
      <c r="C129" s="192">
        <v>3</v>
      </c>
      <c r="D129" s="193" t="s">
        <v>599</v>
      </c>
      <c r="E129" s="192" t="s">
        <v>678</v>
      </c>
      <c r="F129" s="192">
        <v>1</v>
      </c>
      <c r="G129" s="194" t="s">
        <v>597</v>
      </c>
      <c r="H129" s="192" t="s">
        <v>750</v>
      </c>
      <c r="I129" s="195">
        <f>3+3+5+3+3+3+3+3+2+2+2+2+2+2+1+3+2+2</f>
        <v>46</v>
      </c>
      <c r="J129" s="193" t="s">
        <v>614</v>
      </c>
      <c r="K129" s="196">
        <v>47</v>
      </c>
      <c r="L129" s="196">
        <v>14</v>
      </c>
      <c r="M129" s="197">
        <f t="shared" si="7"/>
        <v>29.787234042553191</v>
      </c>
      <c r="N129" s="196">
        <v>26</v>
      </c>
      <c r="O129" s="196">
        <v>26</v>
      </c>
      <c r="P129" s="198">
        <f t="shared" si="11"/>
        <v>1.8571428571428572</v>
      </c>
    </row>
    <row r="130" spans="1:16" s="199" customFormat="1" ht="16.8" x14ac:dyDescent="0.4">
      <c r="A130" s="191">
        <v>124</v>
      </c>
      <c r="B130" s="192" t="s">
        <v>748</v>
      </c>
      <c r="C130" s="192">
        <v>3</v>
      </c>
      <c r="D130" s="193" t="s">
        <v>599</v>
      </c>
      <c r="E130" s="192" t="s">
        <v>680</v>
      </c>
      <c r="F130" s="192">
        <v>1</v>
      </c>
      <c r="G130" s="194" t="s">
        <v>597</v>
      </c>
      <c r="H130" s="192" t="s">
        <v>751</v>
      </c>
      <c r="I130" s="195">
        <f>2+3+5+4+3+3+2+2+5+3+3+3</f>
        <v>38</v>
      </c>
      <c r="J130" s="193" t="s">
        <v>614</v>
      </c>
      <c r="K130" s="196">
        <v>38</v>
      </c>
      <c r="L130" s="196">
        <v>22</v>
      </c>
      <c r="M130" s="197">
        <f t="shared" si="7"/>
        <v>57.89473684210526</v>
      </c>
      <c r="N130" s="196">
        <v>64</v>
      </c>
      <c r="O130" s="196">
        <v>63</v>
      </c>
      <c r="P130" s="198">
        <f t="shared" si="11"/>
        <v>2.8636363636363638</v>
      </c>
    </row>
    <row r="131" spans="1:16" x14ac:dyDescent="0.3">
      <c r="A131" s="118">
        <v>125</v>
      </c>
      <c r="B131" s="119" t="s">
        <v>748</v>
      </c>
      <c r="C131" s="119">
        <v>1</v>
      </c>
      <c r="D131" s="119" t="s">
        <v>599</v>
      </c>
      <c r="E131" s="119" t="s">
        <v>682</v>
      </c>
      <c r="F131" s="119">
        <v>5</v>
      </c>
      <c r="G131" s="119" t="s">
        <v>597</v>
      </c>
      <c r="H131" s="119" t="s">
        <v>752</v>
      </c>
      <c r="I131" s="120">
        <v>101</v>
      </c>
      <c r="J131" s="101" t="s">
        <v>601</v>
      </c>
      <c r="K131" s="56">
        <v>93</v>
      </c>
      <c r="L131" s="56">
        <v>33</v>
      </c>
      <c r="M131" s="108">
        <f t="shared" ref="M131:M145" si="12">L131*100/K131</f>
        <v>35.483870967741936</v>
      </c>
      <c r="N131" s="56">
        <v>66</v>
      </c>
      <c r="O131" s="56">
        <v>64</v>
      </c>
      <c r="P131" s="109">
        <f t="shared" si="11"/>
        <v>1.9393939393939394</v>
      </c>
    </row>
    <row r="132" spans="1:16" x14ac:dyDescent="0.3">
      <c r="A132" s="118">
        <v>126</v>
      </c>
      <c r="B132" s="119" t="s">
        <v>748</v>
      </c>
      <c r="C132" s="119">
        <v>3</v>
      </c>
      <c r="D132" s="119" t="s">
        <v>597</v>
      </c>
      <c r="E132" s="119" t="s">
        <v>684</v>
      </c>
      <c r="F132" s="119">
        <v>7</v>
      </c>
      <c r="G132" s="30" t="s">
        <v>599</v>
      </c>
      <c r="H132" s="119" t="s">
        <v>753</v>
      </c>
      <c r="I132" s="120">
        <f>2+4+3+3+2+2+4+2+2+2+3+2+1+2+1</f>
        <v>35</v>
      </c>
      <c r="J132" s="101" t="s">
        <v>614</v>
      </c>
      <c r="K132" s="56">
        <v>35</v>
      </c>
      <c r="L132" s="56">
        <v>34</v>
      </c>
      <c r="M132" s="108">
        <f t="shared" si="12"/>
        <v>97.142857142857139</v>
      </c>
      <c r="N132" s="56">
        <v>6</v>
      </c>
      <c r="O132" s="56">
        <v>5</v>
      </c>
      <c r="P132" s="109">
        <f t="shared" si="11"/>
        <v>0.14705882352941177</v>
      </c>
    </row>
    <row r="133" spans="1:16" x14ac:dyDescent="0.3">
      <c r="A133" s="118">
        <v>127</v>
      </c>
      <c r="B133" s="119" t="s">
        <v>748</v>
      </c>
      <c r="C133" s="119">
        <v>5</v>
      </c>
      <c r="D133" s="119" t="s">
        <v>597</v>
      </c>
      <c r="E133" s="119" t="s">
        <v>692</v>
      </c>
      <c r="F133" s="119">
        <v>3</v>
      </c>
      <c r="G133" s="30" t="s">
        <v>599</v>
      </c>
      <c r="H133" s="119" t="s">
        <v>754</v>
      </c>
      <c r="I133" s="120">
        <f>3+2+3+4+3+2+4+4+3+4+2</f>
        <v>34</v>
      </c>
      <c r="J133" s="101" t="s">
        <v>614</v>
      </c>
      <c r="K133" s="56">
        <v>34</v>
      </c>
      <c r="L133" s="56">
        <v>30</v>
      </c>
      <c r="M133" s="108">
        <f t="shared" si="12"/>
        <v>88.235294117647058</v>
      </c>
      <c r="N133" s="56">
        <v>10</v>
      </c>
      <c r="O133" s="56">
        <v>3</v>
      </c>
      <c r="P133" s="109">
        <f t="shared" si="11"/>
        <v>0.1</v>
      </c>
    </row>
    <row r="134" spans="1:16" ht="16.8" x14ac:dyDescent="0.4">
      <c r="A134" s="118">
        <v>128</v>
      </c>
      <c r="B134" s="119" t="s">
        <v>748</v>
      </c>
      <c r="C134" s="119">
        <v>1</v>
      </c>
      <c r="D134" s="30" t="s">
        <v>599</v>
      </c>
      <c r="E134" s="119" t="s">
        <v>693</v>
      </c>
      <c r="F134" s="119">
        <v>2</v>
      </c>
      <c r="G134" s="110" t="s">
        <v>597</v>
      </c>
      <c r="H134" s="119" t="s">
        <v>755</v>
      </c>
      <c r="I134" s="120">
        <f>2+3+2+4+3+2+3+4+3+3+4+4+4+4+3+2+4+3+4+2+2+2+1+2+1+1+2+1+2+1+2+2+2+2+2+3+2+1+2+2+1+1</f>
        <v>100</v>
      </c>
      <c r="J134" s="101" t="s">
        <v>601</v>
      </c>
      <c r="K134" s="56">
        <v>100</v>
      </c>
      <c r="L134" s="56">
        <v>15</v>
      </c>
      <c r="M134" s="108">
        <f t="shared" si="12"/>
        <v>15</v>
      </c>
      <c r="N134" s="56">
        <v>20</v>
      </c>
      <c r="O134" s="56">
        <v>20</v>
      </c>
      <c r="P134" s="109">
        <f t="shared" si="11"/>
        <v>1.3333333333333333</v>
      </c>
    </row>
    <row r="135" spans="1:16" ht="16.8" x14ac:dyDescent="0.4">
      <c r="A135" s="118">
        <v>129</v>
      </c>
      <c r="B135" s="119" t="s">
        <v>748</v>
      </c>
      <c r="C135" s="119">
        <v>1</v>
      </c>
      <c r="D135" s="30" t="s">
        <v>599</v>
      </c>
      <c r="E135" s="119" t="s">
        <v>695</v>
      </c>
      <c r="F135" s="119">
        <v>2</v>
      </c>
      <c r="G135" s="110" t="s">
        <v>597</v>
      </c>
      <c r="H135" s="119" t="s">
        <v>756</v>
      </c>
      <c r="I135" s="120">
        <f>4+3+4+3+3+3+3+4+3+4+4+4+3+3+2+2</f>
        <v>52</v>
      </c>
      <c r="J135" s="101" t="s">
        <v>614</v>
      </c>
      <c r="K135" s="56">
        <v>52</v>
      </c>
      <c r="L135" s="56">
        <v>1</v>
      </c>
      <c r="M135" s="108">
        <f t="shared" si="12"/>
        <v>1.9230769230769231</v>
      </c>
      <c r="N135" s="56">
        <v>0</v>
      </c>
      <c r="O135" s="56">
        <v>0</v>
      </c>
      <c r="P135" s="109">
        <f t="shared" si="11"/>
        <v>0</v>
      </c>
    </row>
    <row r="136" spans="1:16" ht="16.8" x14ac:dyDescent="0.4">
      <c r="A136" s="118">
        <v>130</v>
      </c>
      <c r="B136" s="119" t="s">
        <v>748</v>
      </c>
      <c r="C136" s="119">
        <v>4</v>
      </c>
      <c r="D136" s="30" t="s">
        <v>599</v>
      </c>
      <c r="E136" s="119" t="s">
        <v>633</v>
      </c>
      <c r="F136" s="119">
        <v>1</v>
      </c>
      <c r="G136" s="110" t="s">
        <v>597</v>
      </c>
      <c r="H136" s="119" t="s">
        <v>757</v>
      </c>
      <c r="I136" s="120">
        <f>4+3+6+5+7+5</f>
        <v>30</v>
      </c>
      <c r="J136" s="101" t="s">
        <v>614</v>
      </c>
      <c r="K136" s="56">
        <v>30</v>
      </c>
      <c r="L136" s="56">
        <v>2</v>
      </c>
      <c r="M136" s="108">
        <f t="shared" si="12"/>
        <v>6.666666666666667</v>
      </c>
      <c r="N136" s="56">
        <v>2</v>
      </c>
      <c r="O136" s="56">
        <v>2</v>
      </c>
      <c r="P136" s="109">
        <f t="shared" si="11"/>
        <v>1</v>
      </c>
    </row>
    <row r="137" spans="1:16" ht="16.8" x14ac:dyDescent="0.4">
      <c r="A137" s="118"/>
      <c r="B137" s="119" t="s">
        <v>748</v>
      </c>
      <c r="C137" s="119">
        <v>3</v>
      </c>
      <c r="D137" s="30" t="s">
        <v>599</v>
      </c>
      <c r="E137" s="119" t="s">
        <v>633</v>
      </c>
      <c r="F137" s="119">
        <v>1</v>
      </c>
      <c r="G137" s="110" t="s">
        <v>597</v>
      </c>
      <c r="H137" s="119" t="s">
        <v>758</v>
      </c>
      <c r="I137" s="120">
        <v>30</v>
      </c>
      <c r="J137" s="101" t="s">
        <v>614</v>
      </c>
      <c r="K137" s="56">
        <v>34</v>
      </c>
      <c r="L137" s="56">
        <v>3</v>
      </c>
      <c r="M137" s="108">
        <f t="shared" si="12"/>
        <v>8.8235294117647065</v>
      </c>
      <c r="N137" s="56">
        <v>2</v>
      </c>
      <c r="O137" s="56">
        <v>2</v>
      </c>
      <c r="P137" s="109">
        <f t="shared" si="11"/>
        <v>0.66666666666666663</v>
      </c>
    </row>
    <row r="138" spans="1:16" ht="16.8" x14ac:dyDescent="0.4">
      <c r="A138" s="118">
        <v>131</v>
      </c>
      <c r="B138" s="119" t="s">
        <v>748</v>
      </c>
      <c r="C138" s="119">
        <v>5</v>
      </c>
      <c r="D138" s="30" t="s">
        <v>599</v>
      </c>
      <c r="E138" s="119" t="s">
        <v>608</v>
      </c>
      <c r="F138" s="119">
        <v>2</v>
      </c>
      <c r="G138" s="110" t="s">
        <v>597</v>
      </c>
      <c r="H138" s="119" t="s">
        <v>759</v>
      </c>
      <c r="I138" s="120">
        <f>4+4+4+3+3+3+3+4+2+3+4+3+3+3+4+2+3+3+4+3+3+2+3+3+3+2+3+2+3+2+2+3+2+2+2</f>
        <v>102</v>
      </c>
      <c r="J138" s="101" t="s">
        <v>601</v>
      </c>
      <c r="K138" s="56">
        <v>98</v>
      </c>
      <c r="L138" s="56">
        <v>62</v>
      </c>
      <c r="M138" s="108">
        <f t="shared" si="12"/>
        <v>63.265306122448976</v>
      </c>
      <c r="N138" s="56">
        <v>134</v>
      </c>
      <c r="O138" s="56">
        <v>133</v>
      </c>
      <c r="P138" s="109">
        <f t="shared" si="11"/>
        <v>2.1451612903225805</v>
      </c>
    </row>
    <row r="139" spans="1:16" x14ac:dyDescent="0.3">
      <c r="A139" s="118">
        <v>132</v>
      </c>
      <c r="B139" s="119" t="s">
        <v>748</v>
      </c>
      <c r="C139" s="119"/>
      <c r="D139" s="119"/>
      <c r="E139" s="119" t="s">
        <v>712</v>
      </c>
      <c r="F139" s="119"/>
      <c r="G139" s="119"/>
      <c r="H139" s="119"/>
      <c r="I139" s="120"/>
      <c r="J139" s="101" t="s">
        <v>625</v>
      </c>
      <c r="K139" s="56" t="s">
        <v>51</v>
      </c>
      <c r="L139" s="56" t="s">
        <v>51</v>
      </c>
      <c r="M139" s="56" t="s">
        <v>51</v>
      </c>
      <c r="N139" s="56" t="s">
        <v>51</v>
      </c>
      <c r="O139" s="56" t="s">
        <v>51</v>
      </c>
      <c r="P139" s="109" t="s">
        <v>51</v>
      </c>
    </row>
    <row r="140" spans="1:16" x14ac:dyDescent="0.3">
      <c r="A140" s="118">
        <v>133</v>
      </c>
      <c r="B140" s="119" t="s">
        <v>748</v>
      </c>
      <c r="C140" s="119"/>
      <c r="D140" s="119"/>
      <c r="E140" s="119" t="s">
        <v>612</v>
      </c>
      <c r="F140" s="119"/>
      <c r="G140" s="119"/>
      <c r="H140" s="119"/>
      <c r="I140" s="120"/>
      <c r="J140" s="101" t="s">
        <v>625</v>
      </c>
      <c r="K140" s="56" t="s">
        <v>51</v>
      </c>
      <c r="L140" s="56" t="s">
        <v>51</v>
      </c>
      <c r="M140" s="56" t="s">
        <v>51</v>
      </c>
      <c r="N140" s="56" t="s">
        <v>51</v>
      </c>
      <c r="O140" s="56" t="s">
        <v>51</v>
      </c>
      <c r="P140" s="109" t="s">
        <v>51</v>
      </c>
    </row>
    <row r="141" spans="1:16" x14ac:dyDescent="0.3">
      <c r="A141" s="118">
        <v>134</v>
      </c>
      <c r="B141" s="119" t="s">
        <v>748</v>
      </c>
      <c r="C141" s="119"/>
      <c r="D141" s="119"/>
      <c r="E141" s="119" t="s">
        <v>615</v>
      </c>
      <c r="F141" s="119"/>
      <c r="G141" s="119"/>
      <c r="H141" s="119"/>
      <c r="I141" s="120"/>
      <c r="J141" s="101" t="s">
        <v>625</v>
      </c>
      <c r="K141" s="56" t="s">
        <v>51</v>
      </c>
      <c r="L141" s="56" t="s">
        <v>51</v>
      </c>
      <c r="M141" s="56" t="s">
        <v>51</v>
      </c>
      <c r="N141" s="56" t="s">
        <v>51</v>
      </c>
      <c r="O141" s="56" t="s">
        <v>51</v>
      </c>
      <c r="P141" s="109" t="s">
        <v>51</v>
      </c>
    </row>
    <row r="142" spans="1:16" x14ac:dyDescent="0.3">
      <c r="A142" s="118">
        <v>135</v>
      </c>
      <c r="B142" s="119" t="s">
        <v>748</v>
      </c>
      <c r="C142" s="119"/>
      <c r="D142" s="119"/>
      <c r="E142" s="119" t="s">
        <v>616</v>
      </c>
      <c r="F142" s="119"/>
      <c r="G142" s="119"/>
      <c r="H142" s="119"/>
      <c r="I142" s="120"/>
      <c r="J142" s="101" t="s">
        <v>625</v>
      </c>
      <c r="K142" s="56" t="s">
        <v>51</v>
      </c>
      <c r="L142" s="56" t="s">
        <v>51</v>
      </c>
      <c r="M142" s="56" t="s">
        <v>51</v>
      </c>
      <c r="N142" s="56" t="s">
        <v>51</v>
      </c>
      <c r="O142" s="56" t="s">
        <v>51</v>
      </c>
      <c r="P142" s="109" t="s">
        <v>51</v>
      </c>
    </row>
    <row r="143" spans="1:16" ht="16.8" x14ac:dyDescent="0.4">
      <c r="A143" s="118">
        <v>136</v>
      </c>
      <c r="B143" s="119" t="s">
        <v>748</v>
      </c>
      <c r="C143" s="119">
        <v>2</v>
      </c>
      <c r="D143" s="110" t="s">
        <v>597</v>
      </c>
      <c r="E143" s="119" t="s">
        <v>719</v>
      </c>
      <c r="F143" s="119">
        <v>4</v>
      </c>
      <c r="G143" s="30" t="s">
        <v>599</v>
      </c>
      <c r="H143" s="119" t="s">
        <v>760</v>
      </c>
      <c r="I143" s="120">
        <f>1+1+2+2+2+2+3+2+3+3+3+2+3+3+2+3+2+3+4+2+4+3+1+2+3+3+1+3</f>
        <v>68</v>
      </c>
      <c r="J143" s="101" t="s">
        <v>614</v>
      </c>
      <c r="K143" s="56">
        <v>68</v>
      </c>
      <c r="L143" s="56">
        <v>63</v>
      </c>
      <c r="M143" s="108">
        <f t="shared" si="12"/>
        <v>92.647058823529406</v>
      </c>
      <c r="N143" s="56">
        <v>71</v>
      </c>
      <c r="O143" s="56">
        <v>64</v>
      </c>
      <c r="P143" s="109">
        <f>O143/L143</f>
        <v>1.0158730158730158</v>
      </c>
    </row>
    <row r="144" spans="1:16" ht="16.8" x14ac:dyDescent="0.4">
      <c r="A144" s="118">
        <v>137</v>
      </c>
      <c r="B144" s="119" t="s">
        <v>748</v>
      </c>
      <c r="C144" s="119">
        <v>1</v>
      </c>
      <c r="D144" s="30" t="s">
        <v>599</v>
      </c>
      <c r="E144" s="119" t="s">
        <v>717</v>
      </c>
      <c r="F144" s="119">
        <v>1</v>
      </c>
      <c r="G144" s="110" t="s">
        <v>597</v>
      </c>
      <c r="H144" s="119" t="s">
        <v>761</v>
      </c>
      <c r="I144" s="120">
        <f>2+3+2+3+3+2+3+2+2+3+3+3+2+3+2+3+2+3+2+2+2+3+2+2+3+2+2+3+3+3+1+1+2+2+2+1+3+3+2+2+2+3+3</f>
        <v>102</v>
      </c>
      <c r="J144" s="101" t="s">
        <v>762</v>
      </c>
      <c r="K144" s="56">
        <v>102</v>
      </c>
      <c r="L144" s="56">
        <v>3</v>
      </c>
      <c r="M144" s="108">
        <f t="shared" si="12"/>
        <v>2.9411764705882355</v>
      </c>
      <c r="N144" s="56">
        <v>3</v>
      </c>
      <c r="O144" s="56">
        <v>0</v>
      </c>
      <c r="P144" s="109">
        <f>O144/L144</f>
        <v>0</v>
      </c>
    </row>
    <row r="145" spans="1:16" ht="16.8" x14ac:dyDescent="0.4">
      <c r="A145" s="118">
        <v>138</v>
      </c>
      <c r="B145" s="119" t="s">
        <v>748</v>
      </c>
      <c r="C145" s="119">
        <v>3</v>
      </c>
      <c r="D145" s="110" t="s">
        <v>597</v>
      </c>
      <c r="E145" s="119" t="s">
        <v>698</v>
      </c>
      <c r="F145" s="119">
        <v>2</v>
      </c>
      <c r="G145" s="30" t="s">
        <v>599</v>
      </c>
      <c r="H145" s="119" t="s">
        <v>763</v>
      </c>
      <c r="I145" s="120">
        <f>2+2+2+3+2+3+2+2</f>
        <v>18</v>
      </c>
      <c r="J145" s="101" t="s">
        <v>614</v>
      </c>
      <c r="K145" s="56">
        <v>18</v>
      </c>
      <c r="L145" s="56">
        <v>15</v>
      </c>
      <c r="M145" s="108">
        <f t="shared" si="12"/>
        <v>83.333333333333329</v>
      </c>
      <c r="N145" s="56">
        <v>5</v>
      </c>
      <c r="O145" s="56">
        <v>3</v>
      </c>
      <c r="P145" s="109">
        <f>O145/L145</f>
        <v>0.2</v>
      </c>
    </row>
    <row r="146" spans="1:16" x14ac:dyDescent="0.3">
      <c r="H146" s="56" t="s">
        <v>764</v>
      </c>
      <c r="I146" s="56">
        <f>SUM(I2:I145)</f>
        <v>11609</v>
      </c>
      <c r="N146" s="56">
        <f>SUM(N2:N145)</f>
        <v>9258</v>
      </c>
      <c r="O146" s="56">
        <f>SUM(O2:O145)</f>
        <v>8377</v>
      </c>
    </row>
  </sheetData>
  <conditionalFormatting sqref="I1:I1048576">
    <cfRule type="cellIs" dxfId="15" priority="11" operator="greaterThan">
      <formula>99</formula>
    </cfRule>
  </conditionalFormatting>
  <conditionalFormatting sqref="P1:P145 P276:P1048576">
    <cfRule type="cellIs" dxfId="14" priority="5" operator="lessThan">
      <formula>0.1</formula>
    </cfRule>
    <cfRule type="cellIs" dxfId="13" priority="6" operator="lessThan">
      <formula>1</formula>
    </cfRule>
    <cfRule type="cellIs" dxfId="12" priority="7" operator="between">
      <formula>1</formula>
      <formula>2</formula>
    </cfRule>
    <cfRule type="cellIs" dxfId="11" priority="8" operator="between">
      <formula>2</formula>
      <formula>4</formula>
    </cfRule>
    <cfRule type="cellIs" dxfId="10" priority="9" operator="equal">
      <formula>"NA"</formula>
    </cfRule>
    <cfRule type="cellIs" dxfId="9" priority="10" operator="greaterThan">
      <formula>4</formula>
    </cfRule>
  </conditionalFormatting>
  <conditionalFormatting sqref="M1:M1048576">
    <cfRule type="cellIs" dxfId="8" priority="3" operator="equal">
      <formula>"NA"</formula>
    </cfRule>
    <cfRule type="cellIs" dxfId="7" priority="4" operator="greaterThan">
      <formula>50</formula>
    </cfRule>
  </conditionalFormatting>
  <conditionalFormatting sqref="O146">
    <cfRule type="cellIs" dxfId="6" priority="2" operator="greaterThan">
      <formula>99</formula>
    </cfRule>
  </conditionalFormatting>
  <conditionalFormatting sqref="N146">
    <cfRule type="cellIs" dxfId="5" priority="1" operator="greaterThan">
      <formula>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9C6C-8F4B-4024-B402-5DF4E64C902D}">
  <dimension ref="A1:AM96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X96" sqref="X96"/>
    </sheetView>
  </sheetViews>
  <sheetFormatPr baseColWidth="10" defaultColWidth="9.109375" defaultRowHeight="14.4" x14ac:dyDescent="0.3"/>
  <cols>
    <col min="1" max="1" width="18.88671875" style="74" bestFit="1" customWidth="1"/>
    <col min="2" max="2" width="37.6640625" style="74" bestFit="1" customWidth="1"/>
    <col min="3" max="3" width="20.6640625" style="74" customWidth="1"/>
    <col min="4" max="4" width="10.6640625" style="74" customWidth="1"/>
    <col min="5" max="5" width="18.5546875" style="74" bestFit="1" customWidth="1"/>
    <col min="6" max="6" width="4.88671875" style="74" bestFit="1" customWidth="1"/>
    <col min="7" max="7" width="58" style="74" customWidth="1"/>
    <col min="8" max="8" width="52" style="74" bestFit="1" customWidth="1"/>
    <col min="9" max="9" width="21.6640625" style="74" bestFit="1" customWidth="1"/>
    <col min="10" max="10" width="24.88671875" style="74" bestFit="1" customWidth="1"/>
    <col min="11" max="11" width="22.109375" style="74" bestFit="1" customWidth="1"/>
    <col min="12" max="12" width="24.5546875" style="74" bestFit="1" customWidth="1"/>
    <col min="13" max="13" width="22.109375" style="74" bestFit="1" customWidth="1"/>
    <col min="14" max="14" width="24.5546875" style="74" bestFit="1" customWidth="1"/>
    <col min="15" max="15" width="22.109375" style="74" bestFit="1" customWidth="1"/>
    <col min="16" max="16" width="24.5546875" style="74" bestFit="1" customWidth="1"/>
    <col min="17" max="17" width="21.6640625" style="74" bestFit="1" customWidth="1"/>
    <col min="18" max="18" width="23.44140625" style="74" bestFit="1" customWidth="1"/>
    <col min="19" max="19" width="15.5546875" style="74" customWidth="1"/>
    <col min="20" max="20" width="24.5546875" style="74" bestFit="1" customWidth="1"/>
    <col min="21" max="21" width="24" style="74" bestFit="1" customWidth="1"/>
    <col min="22" max="22" width="24" style="74" customWidth="1"/>
    <col min="23" max="30" width="18.88671875" style="74" customWidth="1"/>
    <col min="31" max="31" width="22.88671875" style="74" bestFit="1" customWidth="1"/>
    <col min="32" max="32" width="18.88671875" style="56" customWidth="1"/>
    <col min="33" max="35" width="18.88671875" style="74" customWidth="1"/>
    <col min="36" max="36" width="108.5546875" style="74" bestFit="1" customWidth="1"/>
    <col min="37" max="37" width="13.109375" style="74" bestFit="1" customWidth="1"/>
    <col min="38" max="38" width="15.109375" style="74" bestFit="1" customWidth="1"/>
    <col min="39" max="39" width="18.88671875" style="74" bestFit="1" customWidth="1"/>
    <col min="40" max="16384" width="9.109375" style="74"/>
  </cols>
  <sheetData>
    <row r="1" spans="1:39" s="42" customFormat="1" x14ac:dyDescent="0.3">
      <c r="A1" s="47" t="s">
        <v>309</v>
      </c>
      <c r="B1" s="48" t="s">
        <v>310</v>
      </c>
      <c r="C1" s="49" t="s">
        <v>311</v>
      </c>
      <c r="D1" s="49"/>
      <c r="E1" s="50" t="s">
        <v>9</v>
      </c>
      <c r="F1" s="50"/>
      <c r="G1" s="49" t="s">
        <v>312</v>
      </c>
      <c r="H1" s="50" t="s">
        <v>313</v>
      </c>
      <c r="I1" s="49" t="s">
        <v>314</v>
      </c>
      <c r="J1" s="49" t="s">
        <v>315</v>
      </c>
      <c r="K1" s="49" t="s">
        <v>316</v>
      </c>
      <c r="L1" s="49" t="s">
        <v>317</v>
      </c>
      <c r="M1" s="49" t="s">
        <v>318</v>
      </c>
      <c r="N1" s="49" t="s">
        <v>319</v>
      </c>
      <c r="O1" s="50" t="s">
        <v>320</v>
      </c>
      <c r="P1" s="50" t="s">
        <v>321</v>
      </c>
      <c r="Q1" s="50" t="s">
        <v>322</v>
      </c>
      <c r="R1" s="50" t="s">
        <v>323</v>
      </c>
      <c r="S1" s="50" t="s">
        <v>324</v>
      </c>
      <c r="T1" s="50" t="s">
        <v>325</v>
      </c>
      <c r="U1" s="51" t="s">
        <v>326</v>
      </c>
      <c r="V1" s="49" t="s">
        <v>14</v>
      </c>
      <c r="W1" s="2" t="s">
        <v>15</v>
      </c>
      <c r="X1" s="2" t="s">
        <v>16</v>
      </c>
      <c r="Y1" s="2" t="s">
        <v>17</v>
      </c>
      <c r="Z1" s="52" t="s">
        <v>1223</v>
      </c>
      <c r="AA1" s="53" t="s">
        <v>327</v>
      </c>
      <c r="AB1" s="53" t="s">
        <v>21</v>
      </c>
      <c r="AC1" s="53" t="s">
        <v>328</v>
      </c>
      <c r="AD1" s="53" t="s">
        <v>27</v>
      </c>
      <c r="AE1" s="53" t="s">
        <v>329</v>
      </c>
      <c r="AF1" s="54" t="s">
        <v>330</v>
      </c>
      <c r="AG1" s="53" t="s">
        <v>331</v>
      </c>
      <c r="AH1" s="53" t="s">
        <v>333</v>
      </c>
      <c r="AI1" s="53" t="s">
        <v>334</v>
      </c>
      <c r="AJ1" s="55" t="s">
        <v>27</v>
      </c>
    </row>
    <row r="2" spans="1:39" s="56" customFormat="1" x14ac:dyDescent="0.3">
      <c r="A2" s="56" t="s">
        <v>335</v>
      </c>
      <c r="B2" s="54"/>
      <c r="C2" s="56" t="s">
        <v>336</v>
      </c>
      <c r="D2" s="56" t="s">
        <v>337</v>
      </c>
      <c r="I2" s="57" t="s">
        <v>32</v>
      </c>
      <c r="J2" s="56" t="s">
        <v>87</v>
      </c>
      <c r="K2" s="57" t="s">
        <v>35</v>
      </c>
      <c r="L2" s="56" t="s">
        <v>36</v>
      </c>
      <c r="M2" s="57" t="s">
        <v>338</v>
      </c>
      <c r="N2" s="30" t="s">
        <v>39</v>
      </c>
      <c r="U2" s="56" t="s">
        <v>143</v>
      </c>
      <c r="V2" s="56" t="s">
        <v>577</v>
      </c>
      <c r="W2" s="11" t="s">
        <v>84</v>
      </c>
      <c r="X2" s="11" t="s">
        <v>89</v>
      </c>
      <c r="Y2" s="11" t="s">
        <v>90</v>
      </c>
      <c r="Z2" s="56" t="s">
        <v>339</v>
      </c>
      <c r="AA2" s="56" t="s">
        <v>340</v>
      </c>
      <c r="AB2" s="56" t="s">
        <v>341</v>
      </c>
      <c r="AC2" s="56" t="s">
        <v>342</v>
      </c>
      <c r="AE2" s="58"/>
      <c r="AF2" s="58">
        <v>1100</v>
      </c>
      <c r="AG2" s="58">
        <v>445</v>
      </c>
      <c r="AH2" s="59">
        <v>1708</v>
      </c>
      <c r="AI2" s="58"/>
    </row>
    <row r="3" spans="1:39" s="56" customFormat="1" x14ac:dyDescent="0.3">
      <c r="A3" s="56" t="s">
        <v>343</v>
      </c>
      <c r="B3" s="54"/>
      <c r="C3" s="56" t="s">
        <v>336</v>
      </c>
      <c r="D3" s="56" t="s">
        <v>337</v>
      </c>
      <c r="I3" s="57" t="s">
        <v>32</v>
      </c>
      <c r="J3" s="56" t="s">
        <v>87</v>
      </c>
      <c r="K3" s="57" t="s">
        <v>35</v>
      </c>
      <c r="L3" s="56" t="s">
        <v>36</v>
      </c>
      <c r="M3" s="57" t="s">
        <v>338</v>
      </c>
      <c r="N3" s="30" t="s">
        <v>39</v>
      </c>
      <c r="U3" s="56" t="s">
        <v>143</v>
      </c>
      <c r="V3" s="56" t="s">
        <v>577</v>
      </c>
      <c r="W3" s="11" t="s">
        <v>84</v>
      </c>
      <c r="X3" s="11" t="s">
        <v>89</v>
      </c>
      <c r="Y3" s="11" t="s">
        <v>90</v>
      </c>
      <c r="Z3" s="56" t="s">
        <v>339</v>
      </c>
      <c r="AA3" s="56" t="s">
        <v>340</v>
      </c>
      <c r="AB3" s="56" t="s">
        <v>341</v>
      </c>
      <c r="AC3" s="56" t="s">
        <v>342</v>
      </c>
      <c r="AE3" s="58"/>
      <c r="AF3" s="58">
        <v>2213</v>
      </c>
      <c r="AG3" s="58">
        <v>104</v>
      </c>
      <c r="AH3" s="59">
        <v>2535</v>
      </c>
      <c r="AI3" s="58"/>
    </row>
    <row r="4" spans="1:39" s="60" customFormat="1" x14ac:dyDescent="0.3">
      <c r="A4" s="60" t="s">
        <v>344</v>
      </c>
      <c r="B4" s="25"/>
      <c r="C4" s="60" t="s">
        <v>336</v>
      </c>
      <c r="D4" s="60" t="s">
        <v>337</v>
      </c>
      <c r="I4" s="61" t="s">
        <v>32</v>
      </c>
      <c r="J4" s="60" t="s">
        <v>87</v>
      </c>
      <c r="K4" s="61" t="s">
        <v>35</v>
      </c>
      <c r="L4" s="60" t="s">
        <v>36</v>
      </c>
      <c r="M4" s="61" t="s">
        <v>338</v>
      </c>
      <c r="N4" s="26" t="s">
        <v>39</v>
      </c>
      <c r="U4" s="60" t="s">
        <v>143</v>
      </c>
      <c r="V4" s="60" t="s">
        <v>577</v>
      </c>
      <c r="W4" s="18" t="s">
        <v>84</v>
      </c>
      <c r="X4" s="18" t="s">
        <v>89</v>
      </c>
      <c r="Y4" s="18" t="s">
        <v>90</v>
      </c>
      <c r="Z4" s="60" t="s">
        <v>339</v>
      </c>
      <c r="AA4" s="60" t="s">
        <v>340</v>
      </c>
      <c r="AB4" s="60" t="s">
        <v>345</v>
      </c>
      <c r="AC4" s="60" t="s">
        <v>346</v>
      </c>
      <c r="AE4" s="62">
        <v>95.740895142643481</v>
      </c>
      <c r="AF4" s="62">
        <v>1020</v>
      </c>
      <c r="AG4" s="62"/>
      <c r="AH4" s="63">
        <v>2651</v>
      </c>
      <c r="AI4" s="62"/>
    </row>
    <row r="5" spans="1:39" s="56" customFormat="1" x14ac:dyDescent="0.3">
      <c r="A5" s="56" t="s">
        <v>347</v>
      </c>
      <c r="B5" s="54"/>
      <c r="C5" s="56" t="s">
        <v>348</v>
      </c>
      <c r="D5" s="56" t="s">
        <v>349</v>
      </c>
      <c r="I5" s="64" t="s">
        <v>35</v>
      </c>
      <c r="J5" s="38" t="s">
        <v>189</v>
      </c>
      <c r="K5" s="64" t="s">
        <v>166</v>
      </c>
      <c r="L5" s="38" t="s">
        <v>190</v>
      </c>
      <c r="U5" s="56" t="s">
        <v>350</v>
      </c>
      <c r="Z5" s="56" t="s">
        <v>339</v>
      </c>
      <c r="AA5" s="56" t="s">
        <v>340</v>
      </c>
      <c r="AB5" s="56" t="s">
        <v>345</v>
      </c>
      <c r="AC5" s="56" t="s">
        <v>346</v>
      </c>
      <c r="AF5" s="58"/>
      <c r="AG5" s="58"/>
      <c r="AH5" s="59">
        <v>252</v>
      </c>
      <c r="AI5" s="58"/>
    </row>
    <row r="6" spans="1:39" s="56" customFormat="1" x14ac:dyDescent="0.3">
      <c r="A6" s="56" t="s">
        <v>351</v>
      </c>
      <c r="B6" s="54"/>
      <c r="C6" s="56" t="s">
        <v>348</v>
      </c>
      <c r="D6" s="56" t="s">
        <v>349</v>
      </c>
      <c r="I6" s="64" t="s">
        <v>35</v>
      </c>
      <c r="J6" s="38" t="s">
        <v>189</v>
      </c>
      <c r="K6" s="64" t="s">
        <v>166</v>
      </c>
      <c r="L6" s="38" t="s">
        <v>190</v>
      </c>
      <c r="U6" s="56" t="s">
        <v>350</v>
      </c>
      <c r="Z6" s="56" t="s">
        <v>339</v>
      </c>
      <c r="AA6" s="56" t="s">
        <v>352</v>
      </c>
      <c r="AB6" s="56" t="s">
        <v>353</v>
      </c>
      <c r="AC6" s="56" t="s">
        <v>354</v>
      </c>
      <c r="AE6" s="58">
        <v>90.6</v>
      </c>
      <c r="AF6" s="58">
        <v>51</v>
      </c>
      <c r="AG6" s="58">
        <v>1</v>
      </c>
      <c r="AH6" s="59">
        <v>53</v>
      </c>
      <c r="AI6" s="58"/>
      <c r="AJ6" s="56" t="s">
        <v>355</v>
      </c>
    </row>
    <row r="7" spans="1:39" s="60" customFormat="1" x14ac:dyDescent="0.3">
      <c r="A7" s="60" t="s">
        <v>356</v>
      </c>
      <c r="B7" s="25"/>
      <c r="C7" s="60" t="s">
        <v>348</v>
      </c>
      <c r="D7" s="60" t="s">
        <v>349</v>
      </c>
      <c r="I7" s="61" t="s">
        <v>35</v>
      </c>
      <c r="J7" s="39" t="s">
        <v>189</v>
      </c>
      <c r="K7" s="61" t="s">
        <v>166</v>
      </c>
      <c r="L7" s="39" t="s">
        <v>190</v>
      </c>
      <c r="U7" s="60" t="s">
        <v>350</v>
      </c>
      <c r="Z7" s="60" t="s">
        <v>339</v>
      </c>
      <c r="AA7" s="60" t="s">
        <v>340</v>
      </c>
      <c r="AB7" s="60" t="s">
        <v>345</v>
      </c>
      <c r="AC7" s="60" t="s">
        <v>346</v>
      </c>
      <c r="AE7" s="62">
        <v>95.2</v>
      </c>
      <c r="AF7" s="62"/>
      <c r="AG7" s="62"/>
      <c r="AH7" s="63">
        <v>1351</v>
      </c>
      <c r="AI7" s="62"/>
    </row>
    <row r="8" spans="1:39" s="65" customFormat="1" ht="16.8" x14ac:dyDescent="0.4">
      <c r="A8" s="65" t="s">
        <v>357</v>
      </c>
      <c r="B8" s="65" t="s">
        <v>358</v>
      </c>
      <c r="C8" s="65" t="s">
        <v>336</v>
      </c>
      <c r="D8" s="65" t="s">
        <v>337</v>
      </c>
      <c r="E8" s="65" t="s">
        <v>348</v>
      </c>
      <c r="F8" s="65" t="s">
        <v>349</v>
      </c>
      <c r="G8" s="66" t="s">
        <v>359</v>
      </c>
      <c r="H8" s="66" t="s">
        <v>360</v>
      </c>
      <c r="I8" s="67" t="s">
        <v>32</v>
      </c>
      <c r="J8" s="65" t="s">
        <v>87</v>
      </c>
      <c r="K8" s="67" t="s">
        <v>35</v>
      </c>
      <c r="L8" s="65" t="s">
        <v>36</v>
      </c>
      <c r="M8" s="67" t="s">
        <v>338</v>
      </c>
      <c r="N8" s="66" t="s">
        <v>39</v>
      </c>
      <c r="O8" s="68" t="s">
        <v>35</v>
      </c>
      <c r="P8" s="69" t="s">
        <v>189</v>
      </c>
      <c r="Q8" s="68" t="s">
        <v>166</v>
      </c>
      <c r="R8" s="69" t="s">
        <v>190</v>
      </c>
      <c r="S8" s="67"/>
      <c r="U8" s="65" t="s">
        <v>361</v>
      </c>
      <c r="Z8" s="65" t="s">
        <v>339</v>
      </c>
      <c r="AA8" s="56" t="s">
        <v>340</v>
      </c>
      <c r="AB8" s="56" t="s">
        <v>362</v>
      </c>
      <c r="AC8" s="56" t="s">
        <v>353</v>
      </c>
      <c r="AD8" s="56" t="s">
        <v>363</v>
      </c>
      <c r="AE8" s="58"/>
      <c r="AF8" s="58"/>
      <c r="AG8" s="58"/>
      <c r="AH8" s="59">
        <v>1070</v>
      </c>
      <c r="AI8" s="58"/>
      <c r="AJ8" s="67"/>
      <c r="AL8" s="67"/>
      <c r="AM8" s="66"/>
    </row>
    <row r="9" spans="1:39" s="65" customFormat="1" ht="16.8" x14ac:dyDescent="0.4">
      <c r="A9" s="65" t="s">
        <v>364</v>
      </c>
      <c r="B9" s="65" t="s">
        <v>358</v>
      </c>
      <c r="C9" s="65" t="s">
        <v>336</v>
      </c>
      <c r="D9" s="65" t="s">
        <v>337</v>
      </c>
      <c r="E9" s="65" t="s">
        <v>348</v>
      </c>
      <c r="F9" s="65" t="s">
        <v>349</v>
      </c>
      <c r="G9" s="66" t="s">
        <v>359</v>
      </c>
      <c r="H9" s="66" t="s">
        <v>360</v>
      </c>
      <c r="I9" s="67" t="s">
        <v>32</v>
      </c>
      <c r="J9" s="65" t="s">
        <v>87</v>
      </c>
      <c r="K9" s="67" t="s">
        <v>35</v>
      </c>
      <c r="L9" s="65" t="s">
        <v>36</v>
      </c>
      <c r="M9" s="67" t="s">
        <v>338</v>
      </c>
      <c r="N9" s="66" t="s">
        <v>39</v>
      </c>
      <c r="O9" s="68" t="s">
        <v>35</v>
      </c>
      <c r="P9" s="69" t="s">
        <v>189</v>
      </c>
      <c r="Q9" s="68" t="s">
        <v>166</v>
      </c>
      <c r="R9" s="69" t="s">
        <v>190</v>
      </c>
      <c r="S9" s="67"/>
      <c r="U9" s="65" t="s">
        <v>361</v>
      </c>
      <c r="Z9" s="65" t="s">
        <v>339</v>
      </c>
      <c r="AA9" s="56" t="s">
        <v>340</v>
      </c>
      <c r="AB9" s="56" t="s">
        <v>365</v>
      </c>
      <c r="AC9" s="56" t="s">
        <v>342</v>
      </c>
      <c r="AD9" s="56" t="s">
        <v>363</v>
      </c>
      <c r="AE9" s="58"/>
      <c r="AF9" s="58">
        <v>1226</v>
      </c>
      <c r="AG9" s="58">
        <v>8</v>
      </c>
      <c r="AH9" s="59">
        <v>1234</v>
      </c>
      <c r="AI9" s="58"/>
    </row>
    <row r="10" spans="1:39" s="70" customFormat="1" ht="16.8" x14ac:dyDescent="0.4">
      <c r="A10" s="70" t="s">
        <v>366</v>
      </c>
      <c r="B10" s="70" t="s">
        <v>358</v>
      </c>
      <c r="C10" s="70" t="s">
        <v>336</v>
      </c>
      <c r="D10" s="70" t="s">
        <v>337</v>
      </c>
      <c r="E10" s="70" t="s">
        <v>348</v>
      </c>
      <c r="F10" s="70" t="s">
        <v>349</v>
      </c>
      <c r="G10" s="71" t="s">
        <v>359</v>
      </c>
      <c r="H10" s="71" t="s">
        <v>360</v>
      </c>
      <c r="I10" s="72" t="s">
        <v>32</v>
      </c>
      <c r="J10" s="70" t="s">
        <v>87</v>
      </c>
      <c r="K10" s="72" t="s">
        <v>35</v>
      </c>
      <c r="L10" s="70" t="s">
        <v>36</v>
      </c>
      <c r="M10" s="72" t="s">
        <v>338</v>
      </c>
      <c r="N10" s="71" t="s">
        <v>39</v>
      </c>
      <c r="O10" s="72" t="s">
        <v>35</v>
      </c>
      <c r="P10" s="73" t="s">
        <v>189</v>
      </c>
      <c r="Q10" s="72" t="s">
        <v>166</v>
      </c>
      <c r="R10" s="73" t="s">
        <v>190</v>
      </c>
      <c r="S10" s="72"/>
      <c r="U10" s="70" t="s">
        <v>361</v>
      </c>
      <c r="Z10" s="70" t="s">
        <v>339</v>
      </c>
      <c r="AA10" s="60" t="s">
        <v>340</v>
      </c>
      <c r="AB10" s="60" t="s">
        <v>367</v>
      </c>
      <c r="AC10" s="60" t="s">
        <v>365</v>
      </c>
      <c r="AD10" s="60" t="s">
        <v>368</v>
      </c>
      <c r="AE10" s="62">
        <v>67.073677956030892</v>
      </c>
      <c r="AF10" s="62">
        <v>841</v>
      </c>
      <c r="AG10" s="62">
        <v>218</v>
      </c>
      <c r="AH10" s="63">
        <v>1059</v>
      </c>
      <c r="AI10" s="62"/>
    </row>
    <row r="11" spans="1:39" x14ac:dyDescent="0.3">
      <c r="A11" s="74" t="s">
        <v>369</v>
      </c>
      <c r="C11" s="74" t="s">
        <v>370</v>
      </c>
      <c r="D11" s="74" t="s">
        <v>371</v>
      </c>
      <c r="I11" s="44" t="s">
        <v>32</v>
      </c>
      <c r="J11" s="74" t="s">
        <v>118</v>
      </c>
      <c r="K11" s="44" t="s">
        <v>35</v>
      </c>
      <c r="L11" s="74" t="s">
        <v>120</v>
      </c>
      <c r="M11" s="44" t="s">
        <v>338</v>
      </c>
      <c r="N11" s="74" t="s">
        <v>122</v>
      </c>
      <c r="U11" s="74" t="s">
        <v>143</v>
      </c>
      <c r="V11" s="74" t="s">
        <v>370</v>
      </c>
      <c r="W11" s="11" t="s">
        <v>115</v>
      </c>
      <c r="X11" s="11" t="s">
        <v>124</v>
      </c>
      <c r="Y11" s="11" t="s">
        <v>125</v>
      </c>
      <c r="Z11" s="74" t="s">
        <v>339</v>
      </c>
      <c r="AA11" s="56" t="s">
        <v>340</v>
      </c>
      <c r="AB11" s="56" t="s">
        <v>372</v>
      </c>
      <c r="AC11" s="56" t="s">
        <v>373</v>
      </c>
      <c r="AD11" s="56"/>
      <c r="AE11" s="58"/>
      <c r="AF11" s="58"/>
      <c r="AG11" s="58"/>
      <c r="AH11" s="59">
        <v>1038</v>
      </c>
      <c r="AI11" s="58"/>
      <c r="AJ11" s="74" t="s">
        <v>769</v>
      </c>
    </row>
    <row r="12" spans="1:39" x14ac:dyDescent="0.3">
      <c r="A12" s="74" t="s">
        <v>374</v>
      </c>
      <c r="C12" s="74" t="s">
        <v>370</v>
      </c>
      <c r="D12" s="74" t="s">
        <v>371</v>
      </c>
      <c r="I12" s="44" t="s">
        <v>32</v>
      </c>
      <c r="J12" s="74" t="s">
        <v>118</v>
      </c>
      <c r="K12" s="44" t="s">
        <v>35</v>
      </c>
      <c r="L12" s="74" t="s">
        <v>120</v>
      </c>
      <c r="M12" s="44" t="s">
        <v>338</v>
      </c>
      <c r="N12" s="74" t="s">
        <v>122</v>
      </c>
      <c r="U12" s="74" t="s">
        <v>143</v>
      </c>
      <c r="V12" s="74" t="s">
        <v>370</v>
      </c>
      <c r="W12" s="11" t="s">
        <v>115</v>
      </c>
      <c r="X12" s="11" t="s">
        <v>124</v>
      </c>
      <c r="Y12" s="11" t="s">
        <v>125</v>
      </c>
      <c r="Z12" s="74" t="s">
        <v>339</v>
      </c>
      <c r="AA12" s="56" t="s">
        <v>340</v>
      </c>
      <c r="AB12" s="56" t="s">
        <v>367</v>
      </c>
      <c r="AC12" s="56" t="s">
        <v>365</v>
      </c>
      <c r="AD12" s="56"/>
      <c r="AE12" s="58">
        <v>85.56562819203269</v>
      </c>
      <c r="AF12" s="58">
        <v>611</v>
      </c>
      <c r="AG12" s="58">
        <v>51</v>
      </c>
      <c r="AH12" s="59">
        <f>1038+290</f>
        <v>1328</v>
      </c>
      <c r="AI12" s="58"/>
      <c r="AJ12" s="74" t="s">
        <v>375</v>
      </c>
    </row>
    <row r="13" spans="1:39" s="41" customFormat="1" x14ac:dyDescent="0.3">
      <c r="A13" s="41" t="s">
        <v>376</v>
      </c>
      <c r="C13" s="41" t="s">
        <v>370</v>
      </c>
      <c r="D13" s="41" t="s">
        <v>371</v>
      </c>
      <c r="I13" s="19" t="s">
        <v>32</v>
      </c>
      <c r="J13" s="41" t="s">
        <v>118</v>
      </c>
      <c r="K13" s="19" t="s">
        <v>35</v>
      </c>
      <c r="L13" s="41" t="s">
        <v>120</v>
      </c>
      <c r="M13" s="19" t="s">
        <v>338</v>
      </c>
      <c r="N13" s="41" t="s">
        <v>122</v>
      </c>
      <c r="U13" s="74" t="s">
        <v>143</v>
      </c>
      <c r="V13" s="74" t="s">
        <v>370</v>
      </c>
      <c r="W13" s="11" t="s">
        <v>115</v>
      </c>
      <c r="X13" s="11" t="s">
        <v>124</v>
      </c>
      <c r="Y13" s="11" t="s">
        <v>125</v>
      </c>
      <c r="Z13" s="41" t="s">
        <v>339</v>
      </c>
      <c r="AA13" s="60" t="s">
        <v>340</v>
      </c>
      <c r="AB13" s="60" t="s">
        <v>365</v>
      </c>
      <c r="AC13" s="60" t="s">
        <v>342</v>
      </c>
      <c r="AD13" s="60"/>
      <c r="AE13" s="62"/>
      <c r="AF13" s="62">
        <v>1152</v>
      </c>
      <c r="AG13" s="62">
        <v>392</v>
      </c>
      <c r="AH13" s="63">
        <v>1653</v>
      </c>
      <c r="AI13" s="62"/>
      <c r="AK13" s="41" t="s">
        <v>66</v>
      </c>
    </row>
    <row r="14" spans="1:39" x14ac:dyDescent="0.3">
      <c r="A14" s="74" t="s">
        <v>377</v>
      </c>
      <c r="C14" s="74" t="s">
        <v>378</v>
      </c>
      <c r="D14" s="74" t="s">
        <v>379</v>
      </c>
      <c r="G14" s="74" t="s">
        <v>66</v>
      </c>
      <c r="I14" s="44" t="s">
        <v>32</v>
      </c>
      <c r="J14" s="74" t="s">
        <v>87</v>
      </c>
      <c r="K14" s="44" t="s">
        <v>35</v>
      </c>
      <c r="L14" s="74" t="s">
        <v>36</v>
      </c>
      <c r="M14" s="44" t="s">
        <v>338</v>
      </c>
      <c r="N14" s="74" t="s">
        <v>39</v>
      </c>
      <c r="U14" s="74" t="s">
        <v>143</v>
      </c>
      <c r="V14" s="74" t="s">
        <v>378</v>
      </c>
      <c r="W14" s="11" t="s">
        <v>84</v>
      </c>
      <c r="X14" s="11" t="s">
        <v>89</v>
      </c>
      <c r="Y14" s="11" t="s">
        <v>90</v>
      </c>
      <c r="Z14" s="74" t="s">
        <v>339</v>
      </c>
      <c r="AA14" s="56" t="s">
        <v>340</v>
      </c>
      <c r="AB14" s="56" t="s">
        <v>373</v>
      </c>
      <c r="AC14" s="56" t="s">
        <v>380</v>
      </c>
      <c r="AD14" s="56" t="s">
        <v>368</v>
      </c>
      <c r="AE14" s="58"/>
      <c r="AF14" s="58">
        <v>2880</v>
      </c>
      <c r="AG14" s="58">
        <v>53</v>
      </c>
      <c r="AH14" s="59">
        <v>2933</v>
      </c>
      <c r="AI14" s="58"/>
      <c r="AJ14" s="74" t="s">
        <v>375</v>
      </c>
    </row>
    <row r="15" spans="1:39" x14ac:dyDescent="0.3">
      <c r="A15" s="74" t="s">
        <v>381</v>
      </c>
      <c r="C15" s="74" t="s">
        <v>378</v>
      </c>
      <c r="D15" s="74" t="s">
        <v>379</v>
      </c>
      <c r="I15" s="44" t="s">
        <v>32</v>
      </c>
      <c r="J15" s="74" t="s">
        <v>87</v>
      </c>
      <c r="K15" s="44" t="s">
        <v>35</v>
      </c>
      <c r="L15" s="74" t="s">
        <v>36</v>
      </c>
      <c r="M15" s="44" t="s">
        <v>338</v>
      </c>
      <c r="N15" s="74" t="s">
        <v>39</v>
      </c>
      <c r="U15" s="74" t="s">
        <v>143</v>
      </c>
      <c r="V15" s="74" t="s">
        <v>378</v>
      </c>
      <c r="W15" s="11" t="s">
        <v>84</v>
      </c>
      <c r="X15" s="11" t="s">
        <v>89</v>
      </c>
      <c r="Y15" s="11" t="s">
        <v>90</v>
      </c>
      <c r="Z15" s="74" t="s">
        <v>339</v>
      </c>
      <c r="AA15" s="56" t="s">
        <v>340</v>
      </c>
      <c r="AB15" s="56" t="s">
        <v>380</v>
      </c>
      <c r="AC15" s="56" t="s">
        <v>382</v>
      </c>
      <c r="AD15" s="56" t="s">
        <v>363</v>
      </c>
      <c r="AE15" s="58">
        <v>96.350907557804106</v>
      </c>
      <c r="AF15" s="58">
        <v>1802</v>
      </c>
      <c r="AG15" s="58"/>
      <c r="AH15" s="59">
        <v>1802</v>
      </c>
      <c r="AI15" s="58"/>
      <c r="AJ15" s="74" t="s">
        <v>769</v>
      </c>
    </row>
    <row r="16" spans="1:39" x14ac:dyDescent="0.3">
      <c r="A16" s="74" t="s">
        <v>383</v>
      </c>
      <c r="C16" s="74" t="s">
        <v>378</v>
      </c>
      <c r="D16" s="74" t="s">
        <v>379</v>
      </c>
      <c r="I16" s="44" t="s">
        <v>32</v>
      </c>
      <c r="J16" s="74" t="s">
        <v>87</v>
      </c>
      <c r="K16" s="44" t="s">
        <v>35</v>
      </c>
      <c r="L16" s="74" t="s">
        <v>36</v>
      </c>
      <c r="M16" s="44" t="s">
        <v>338</v>
      </c>
      <c r="N16" s="74" t="s">
        <v>39</v>
      </c>
      <c r="U16" s="74" t="s">
        <v>143</v>
      </c>
      <c r="V16" s="74" t="s">
        <v>378</v>
      </c>
      <c r="W16" s="11" t="s">
        <v>84</v>
      </c>
      <c r="X16" s="11" t="s">
        <v>89</v>
      </c>
      <c r="Y16" s="11" t="s">
        <v>90</v>
      </c>
      <c r="Z16" s="74" t="s">
        <v>339</v>
      </c>
      <c r="AA16" s="56" t="s">
        <v>340</v>
      </c>
      <c r="AB16" s="56" t="s">
        <v>341</v>
      </c>
      <c r="AC16" s="56" t="s">
        <v>342</v>
      </c>
      <c r="AD16" s="56" t="s">
        <v>363</v>
      </c>
      <c r="AE16" s="58"/>
      <c r="AF16" s="58"/>
      <c r="AG16" s="58"/>
      <c r="AH16" s="59">
        <v>2894</v>
      </c>
      <c r="AI16" s="58"/>
      <c r="AJ16" s="74" t="s">
        <v>384</v>
      </c>
    </row>
    <row r="17" spans="1:36" s="65" customFormat="1" x14ac:dyDescent="0.3">
      <c r="A17" s="65" t="s">
        <v>385</v>
      </c>
      <c r="B17" s="65" t="s">
        <v>386</v>
      </c>
      <c r="C17" s="65" t="s">
        <v>370</v>
      </c>
      <c r="D17" s="65" t="s">
        <v>371</v>
      </c>
      <c r="E17" s="65" t="s">
        <v>378</v>
      </c>
      <c r="F17" s="65" t="s">
        <v>379</v>
      </c>
      <c r="G17" s="66" t="s">
        <v>387</v>
      </c>
      <c r="H17" s="66" t="s">
        <v>359</v>
      </c>
      <c r="I17" s="67" t="s">
        <v>32</v>
      </c>
      <c r="J17" s="66" t="s">
        <v>118</v>
      </c>
      <c r="K17" s="67" t="s">
        <v>35</v>
      </c>
      <c r="L17" s="65" t="s">
        <v>120</v>
      </c>
      <c r="M17" s="67" t="s">
        <v>338</v>
      </c>
      <c r="N17" s="65" t="s">
        <v>122</v>
      </c>
      <c r="O17" s="67" t="s">
        <v>32</v>
      </c>
      <c r="P17" s="65" t="s">
        <v>87</v>
      </c>
      <c r="Q17" s="67" t="s">
        <v>35</v>
      </c>
      <c r="R17" s="65" t="s">
        <v>36</v>
      </c>
      <c r="S17" s="67" t="s">
        <v>338</v>
      </c>
      <c r="T17" s="66" t="s">
        <v>39</v>
      </c>
      <c r="U17" s="66" t="s">
        <v>361</v>
      </c>
      <c r="V17" s="66"/>
      <c r="W17" s="66"/>
      <c r="X17" s="66"/>
      <c r="Y17" s="66"/>
      <c r="Z17" s="66" t="s">
        <v>339</v>
      </c>
      <c r="AA17" s="56" t="s">
        <v>340</v>
      </c>
      <c r="AB17" s="56" t="s">
        <v>380</v>
      </c>
      <c r="AC17" s="56" t="s">
        <v>388</v>
      </c>
      <c r="AD17" s="56"/>
      <c r="AE17" s="58"/>
      <c r="AF17" s="58">
        <v>424</v>
      </c>
      <c r="AG17" s="58"/>
      <c r="AH17" s="59">
        <v>424</v>
      </c>
      <c r="AI17" s="58"/>
    </row>
    <row r="18" spans="1:36" s="65" customFormat="1" x14ac:dyDescent="0.3">
      <c r="A18" s="65" t="s">
        <v>389</v>
      </c>
      <c r="B18" s="65" t="s">
        <v>386</v>
      </c>
      <c r="C18" s="65" t="s">
        <v>370</v>
      </c>
      <c r="D18" s="65" t="s">
        <v>371</v>
      </c>
      <c r="E18" s="65" t="s">
        <v>378</v>
      </c>
      <c r="F18" s="65" t="s">
        <v>379</v>
      </c>
      <c r="G18" s="66" t="s">
        <v>387</v>
      </c>
      <c r="H18" s="66" t="s">
        <v>359</v>
      </c>
      <c r="I18" s="67" t="s">
        <v>32</v>
      </c>
      <c r="J18" s="66" t="s">
        <v>118</v>
      </c>
      <c r="K18" s="67" t="s">
        <v>35</v>
      </c>
      <c r="L18" s="65" t="s">
        <v>120</v>
      </c>
      <c r="M18" s="67" t="s">
        <v>338</v>
      </c>
      <c r="N18" s="65" t="s">
        <v>122</v>
      </c>
      <c r="O18" s="67" t="s">
        <v>32</v>
      </c>
      <c r="P18" s="65" t="s">
        <v>87</v>
      </c>
      <c r="Q18" s="67" t="s">
        <v>35</v>
      </c>
      <c r="R18" s="65" t="s">
        <v>36</v>
      </c>
      <c r="S18" s="67" t="s">
        <v>338</v>
      </c>
      <c r="T18" s="66" t="s">
        <v>39</v>
      </c>
      <c r="U18" s="66" t="s">
        <v>361</v>
      </c>
      <c r="V18" s="66"/>
      <c r="W18" s="66"/>
      <c r="X18" s="66"/>
      <c r="Y18" s="66"/>
      <c r="Z18" s="66" t="s">
        <v>339</v>
      </c>
      <c r="AA18" s="56" t="s">
        <v>340</v>
      </c>
      <c r="AB18" s="56" t="s">
        <v>390</v>
      </c>
      <c r="AC18" s="56" t="s">
        <v>365</v>
      </c>
      <c r="AD18" s="56"/>
      <c r="AE18" s="58"/>
      <c r="AF18" s="58">
        <v>359</v>
      </c>
      <c r="AG18" s="58">
        <v>10</v>
      </c>
      <c r="AH18" s="59">
        <v>1353</v>
      </c>
      <c r="AI18" s="58"/>
    </row>
    <row r="19" spans="1:36" s="70" customFormat="1" x14ac:dyDescent="0.3">
      <c r="A19" s="70" t="s">
        <v>391</v>
      </c>
      <c r="B19" s="70" t="s">
        <v>386</v>
      </c>
      <c r="C19" s="70" t="s">
        <v>370</v>
      </c>
      <c r="D19" s="70" t="s">
        <v>371</v>
      </c>
      <c r="E19" s="70" t="s">
        <v>378</v>
      </c>
      <c r="F19" s="70" t="s">
        <v>379</v>
      </c>
      <c r="G19" s="71" t="s">
        <v>387</v>
      </c>
      <c r="H19" s="71" t="s">
        <v>359</v>
      </c>
      <c r="I19" s="72" t="s">
        <v>32</v>
      </c>
      <c r="J19" s="71" t="s">
        <v>118</v>
      </c>
      <c r="K19" s="72" t="s">
        <v>35</v>
      </c>
      <c r="L19" s="70" t="s">
        <v>120</v>
      </c>
      <c r="M19" s="72" t="s">
        <v>338</v>
      </c>
      <c r="N19" s="70" t="s">
        <v>122</v>
      </c>
      <c r="O19" s="72" t="s">
        <v>32</v>
      </c>
      <c r="P19" s="70" t="s">
        <v>87</v>
      </c>
      <c r="Q19" s="72" t="s">
        <v>35</v>
      </c>
      <c r="R19" s="70" t="s">
        <v>36</v>
      </c>
      <c r="S19" s="72" t="s">
        <v>338</v>
      </c>
      <c r="T19" s="71" t="s">
        <v>39</v>
      </c>
      <c r="U19" s="71" t="s">
        <v>361</v>
      </c>
      <c r="V19" s="71"/>
      <c r="W19" s="71"/>
      <c r="X19" s="71"/>
      <c r="Y19" s="71"/>
      <c r="Z19" s="71" t="s">
        <v>339</v>
      </c>
      <c r="AA19" s="60" t="s">
        <v>340</v>
      </c>
      <c r="AB19" s="60" t="s">
        <v>392</v>
      </c>
      <c r="AC19" s="60" t="s">
        <v>367</v>
      </c>
      <c r="AD19" s="60"/>
      <c r="AE19" s="62"/>
      <c r="AF19" s="62">
        <v>41</v>
      </c>
      <c r="AG19" s="62">
        <v>0</v>
      </c>
      <c r="AH19" s="63">
        <v>49</v>
      </c>
      <c r="AI19" s="62"/>
      <c r="AJ19" s="70" t="s">
        <v>393</v>
      </c>
    </row>
    <row r="20" spans="1:36" x14ac:dyDescent="0.3">
      <c r="A20" s="74" t="s">
        <v>394</v>
      </c>
      <c r="C20" s="74" t="s">
        <v>395</v>
      </c>
      <c r="D20" s="74" t="s">
        <v>396</v>
      </c>
      <c r="I20" s="44" t="s">
        <v>35</v>
      </c>
      <c r="J20" s="74" t="s">
        <v>189</v>
      </c>
      <c r="K20" s="44" t="s">
        <v>166</v>
      </c>
      <c r="L20" s="74" t="s">
        <v>190</v>
      </c>
      <c r="U20" s="74" t="s">
        <v>350</v>
      </c>
      <c r="Z20" s="74" t="s">
        <v>339</v>
      </c>
      <c r="AA20" s="56" t="s">
        <v>340</v>
      </c>
      <c r="AB20" s="56" t="s">
        <v>372</v>
      </c>
      <c r="AC20" s="56" t="s">
        <v>373</v>
      </c>
      <c r="AD20" s="56"/>
      <c r="AE20" s="58"/>
      <c r="AF20" s="58">
        <v>52</v>
      </c>
      <c r="AG20" s="58"/>
      <c r="AH20" s="75">
        <v>52</v>
      </c>
      <c r="AI20" s="58"/>
      <c r="AJ20" s="74" t="s">
        <v>397</v>
      </c>
    </row>
    <row r="21" spans="1:36" x14ac:dyDescent="0.3">
      <c r="A21" s="74" t="s">
        <v>398</v>
      </c>
      <c r="C21" s="74" t="s">
        <v>395</v>
      </c>
      <c r="D21" s="74" t="s">
        <v>396</v>
      </c>
      <c r="I21" s="44" t="s">
        <v>35</v>
      </c>
      <c r="J21" s="74" t="s">
        <v>189</v>
      </c>
      <c r="K21" s="44" t="s">
        <v>166</v>
      </c>
      <c r="L21" s="74" t="s">
        <v>190</v>
      </c>
      <c r="U21" s="74" t="s">
        <v>350</v>
      </c>
      <c r="Z21" s="74" t="s">
        <v>339</v>
      </c>
      <c r="AA21" s="56" t="s">
        <v>340</v>
      </c>
      <c r="AB21" s="56" t="s">
        <v>399</v>
      </c>
      <c r="AC21" s="56" t="s">
        <v>388</v>
      </c>
      <c r="AD21" s="56"/>
      <c r="AE21" s="58">
        <v>86.5</v>
      </c>
      <c r="AF21" s="58"/>
      <c r="AG21" s="58"/>
      <c r="AH21" s="75">
        <v>1334</v>
      </c>
      <c r="AI21" s="58"/>
    </row>
    <row r="22" spans="1:36" s="41" customFormat="1" x14ac:dyDescent="0.3">
      <c r="A22" s="41" t="s">
        <v>400</v>
      </c>
      <c r="C22" s="41" t="s">
        <v>395</v>
      </c>
      <c r="D22" s="41" t="s">
        <v>396</v>
      </c>
      <c r="I22" s="19" t="s">
        <v>35</v>
      </c>
      <c r="J22" s="41" t="s">
        <v>189</v>
      </c>
      <c r="K22" s="19" t="s">
        <v>166</v>
      </c>
      <c r="L22" s="41" t="s">
        <v>190</v>
      </c>
      <c r="U22" s="41" t="s">
        <v>350</v>
      </c>
      <c r="Z22" s="41" t="s">
        <v>339</v>
      </c>
      <c r="AA22" s="60" t="s">
        <v>340</v>
      </c>
      <c r="AB22" s="60" t="s">
        <v>401</v>
      </c>
      <c r="AC22" s="60" t="s">
        <v>402</v>
      </c>
      <c r="AD22" s="60"/>
      <c r="AE22" s="62"/>
      <c r="AF22" s="62"/>
      <c r="AG22" s="62"/>
      <c r="AH22" s="102">
        <v>493</v>
      </c>
      <c r="AI22" s="62"/>
    </row>
    <row r="23" spans="1:36" x14ac:dyDescent="0.3">
      <c r="A23" s="74" t="s">
        <v>403</v>
      </c>
      <c r="C23" s="74" t="s">
        <v>404</v>
      </c>
      <c r="D23" s="74" t="s">
        <v>405</v>
      </c>
      <c r="I23" s="44" t="s">
        <v>38</v>
      </c>
      <c r="J23" s="74" t="s">
        <v>276</v>
      </c>
      <c r="K23" s="44" t="s">
        <v>406</v>
      </c>
      <c r="L23" s="74" t="s">
        <v>407</v>
      </c>
      <c r="U23" s="74" t="s">
        <v>65</v>
      </c>
      <c r="X23" s="74" t="s">
        <v>579</v>
      </c>
      <c r="Y23" s="43" t="s">
        <v>279</v>
      </c>
      <c r="Z23" s="74" t="s">
        <v>339</v>
      </c>
      <c r="AA23" s="56" t="s">
        <v>340</v>
      </c>
      <c r="AB23" s="56" t="s">
        <v>408</v>
      </c>
      <c r="AC23" s="56" t="s">
        <v>408</v>
      </c>
      <c r="AD23" s="56" t="s">
        <v>409</v>
      </c>
      <c r="AE23" s="58">
        <v>77.54092379017257</v>
      </c>
      <c r="AF23" s="58">
        <v>463</v>
      </c>
      <c r="AG23" s="58">
        <v>278</v>
      </c>
      <c r="AH23" s="59">
        <v>741</v>
      </c>
      <c r="AI23" s="58"/>
    </row>
    <row r="24" spans="1:36" x14ac:dyDescent="0.3">
      <c r="A24" s="74" t="s">
        <v>410</v>
      </c>
      <c r="C24" s="74" t="s">
        <v>404</v>
      </c>
      <c r="D24" s="74" t="s">
        <v>405</v>
      </c>
      <c r="I24" s="44" t="s">
        <v>38</v>
      </c>
      <c r="J24" s="74" t="s">
        <v>276</v>
      </c>
      <c r="K24" s="44" t="s">
        <v>406</v>
      </c>
      <c r="L24" s="74" t="s">
        <v>407</v>
      </c>
      <c r="U24" s="74" t="s">
        <v>65</v>
      </c>
      <c r="X24" s="74" t="s">
        <v>579</v>
      </c>
      <c r="Y24" s="43" t="s">
        <v>279</v>
      </c>
      <c r="Z24" s="74" t="s">
        <v>339</v>
      </c>
      <c r="AA24" s="56" t="s">
        <v>340</v>
      </c>
      <c r="AB24" s="56" t="s">
        <v>411</v>
      </c>
      <c r="AC24" s="56" t="s">
        <v>408</v>
      </c>
      <c r="AD24" s="56" t="s">
        <v>409</v>
      </c>
      <c r="AE24" s="58">
        <v>19.548192771084338</v>
      </c>
      <c r="AF24" s="58"/>
      <c r="AG24" s="58"/>
      <c r="AH24" s="59">
        <v>0</v>
      </c>
      <c r="AI24" s="58"/>
      <c r="AJ24" s="74" t="s">
        <v>412</v>
      </c>
    </row>
    <row r="25" spans="1:36" s="41" customFormat="1" x14ac:dyDescent="0.3">
      <c r="A25" s="41" t="s">
        <v>413</v>
      </c>
      <c r="C25" s="41" t="s">
        <v>404</v>
      </c>
      <c r="D25" s="41" t="s">
        <v>405</v>
      </c>
      <c r="I25" s="19" t="s">
        <v>38</v>
      </c>
      <c r="J25" s="41" t="s">
        <v>276</v>
      </c>
      <c r="K25" s="19" t="s">
        <v>406</v>
      </c>
      <c r="L25" s="41" t="s">
        <v>407</v>
      </c>
      <c r="U25" s="41" t="s">
        <v>65</v>
      </c>
      <c r="X25" s="41" t="s">
        <v>579</v>
      </c>
      <c r="Y25" s="18" t="s">
        <v>279</v>
      </c>
      <c r="Z25" s="41" t="s">
        <v>339</v>
      </c>
      <c r="AA25" s="60" t="s">
        <v>340</v>
      </c>
      <c r="AB25" s="60" t="s">
        <v>414</v>
      </c>
      <c r="AC25" s="60" t="s">
        <v>414</v>
      </c>
      <c r="AD25" s="60" t="s">
        <v>409</v>
      </c>
      <c r="AE25" s="62">
        <v>86.990825688073386</v>
      </c>
      <c r="AF25" s="62">
        <v>130</v>
      </c>
      <c r="AG25" s="62">
        <v>107</v>
      </c>
      <c r="AH25" s="63">
        <v>256</v>
      </c>
      <c r="AI25" s="62"/>
    </row>
    <row r="26" spans="1:36" s="65" customFormat="1" x14ac:dyDescent="0.3">
      <c r="A26" s="65" t="s">
        <v>415</v>
      </c>
      <c r="B26" s="76" t="s">
        <v>416</v>
      </c>
      <c r="C26" s="65" t="s">
        <v>395</v>
      </c>
      <c r="D26" s="65" t="s">
        <v>396</v>
      </c>
      <c r="E26" s="65" t="s">
        <v>404</v>
      </c>
      <c r="F26" s="65" t="s">
        <v>405</v>
      </c>
      <c r="G26" s="66" t="s">
        <v>360</v>
      </c>
      <c r="H26" s="66" t="s">
        <v>417</v>
      </c>
      <c r="I26" s="68" t="s">
        <v>35</v>
      </c>
      <c r="J26" s="69" t="s">
        <v>189</v>
      </c>
      <c r="K26" s="68" t="s">
        <v>166</v>
      </c>
      <c r="L26" s="69" t="s">
        <v>190</v>
      </c>
      <c r="O26" s="68" t="s">
        <v>38</v>
      </c>
      <c r="P26" s="77" t="s">
        <v>276</v>
      </c>
      <c r="Q26" s="68" t="s">
        <v>406</v>
      </c>
      <c r="R26" s="77" t="s">
        <v>407</v>
      </c>
      <c r="U26" s="65" t="s">
        <v>361</v>
      </c>
      <c r="Z26" s="65" t="s">
        <v>339</v>
      </c>
      <c r="AA26" s="56" t="s">
        <v>340</v>
      </c>
      <c r="AB26" s="56" t="s">
        <v>418</v>
      </c>
      <c r="AC26" s="56" t="s">
        <v>418</v>
      </c>
      <c r="AD26" s="56" t="s">
        <v>409</v>
      </c>
      <c r="AE26" s="58">
        <v>85.864231188658664</v>
      </c>
      <c r="AF26" s="58">
        <v>1422</v>
      </c>
      <c r="AG26" s="58">
        <v>183</v>
      </c>
      <c r="AH26" s="59">
        <v>1605</v>
      </c>
      <c r="AI26" s="58"/>
    </row>
    <row r="27" spans="1:36" s="65" customFormat="1" x14ac:dyDescent="0.3">
      <c r="A27" s="65" t="s">
        <v>419</v>
      </c>
      <c r="B27" s="76" t="s">
        <v>416</v>
      </c>
      <c r="C27" s="65" t="s">
        <v>395</v>
      </c>
      <c r="D27" s="65" t="s">
        <v>396</v>
      </c>
      <c r="E27" s="65" t="s">
        <v>404</v>
      </c>
      <c r="F27" s="65" t="s">
        <v>405</v>
      </c>
      <c r="G27" s="66" t="s">
        <v>360</v>
      </c>
      <c r="H27" s="66" t="s">
        <v>417</v>
      </c>
      <c r="I27" s="68" t="s">
        <v>35</v>
      </c>
      <c r="J27" s="69" t="s">
        <v>189</v>
      </c>
      <c r="K27" s="68" t="s">
        <v>166</v>
      </c>
      <c r="L27" s="69" t="s">
        <v>190</v>
      </c>
      <c r="O27" s="68" t="s">
        <v>38</v>
      </c>
      <c r="P27" s="77" t="s">
        <v>276</v>
      </c>
      <c r="Q27" s="68" t="s">
        <v>406</v>
      </c>
      <c r="R27" s="77" t="s">
        <v>407</v>
      </c>
      <c r="U27" s="65" t="s">
        <v>361</v>
      </c>
      <c r="Z27" s="65" t="s">
        <v>339</v>
      </c>
      <c r="AA27" s="56" t="s">
        <v>340</v>
      </c>
      <c r="AB27" s="56" t="s">
        <v>420</v>
      </c>
      <c r="AC27" s="56" t="s">
        <v>420</v>
      </c>
      <c r="AD27" s="56" t="s">
        <v>409</v>
      </c>
      <c r="AE27" s="58">
        <v>59.947763549088975</v>
      </c>
      <c r="AF27" s="58">
        <v>1422</v>
      </c>
      <c r="AG27" s="58"/>
      <c r="AH27" s="59">
        <v>1422</v>
      </c>
      <c r="AI27" s="58"/>
    </row>
    <row r="28" spans="1:36" s="70" customFormat="1" x14ac:dyDescent="0.3">
      <c r="A28" s="70" t="s">
        <v>421</v>
      </c>
      <c r="B28" s="78" t="s">
        <v>416</v>
      </c>
      <c r="C28" s="70" t="s">
        <v>395</v>
      </c>
      <c r="D28" s="70" t="s">
        <v>396</v>
      </c>
      <c r="E28" s="70" t="s">
        <v>404</v>
      </c>
      <c r="F28" s="70" t="s">
        <v>405</v>
      </c>
      <c r="G28" s="71" t="s">
        <v>360</v>
      </c>
      <c r="H28" s="71" t="s">
        <v>417</v>
      </c>
      <c r="I28" s="72" t="s">
        <v>35</v>
      </c>
      <c r="J28" s="73" t="s">
        <v>189</v>
      </c>
      <c r="K28" s="72" t="s">
        <v>166</v>
      </c>
      <c r="L28" s="73" t="s">
        <v>190</v>
      </c>
      <c r="O28" s="72" t="s">
        <v>38</v>
      </c>
      <c r="P28" s="70" t="s">
        <v>276</v>
      </c>
      <c r="Q28" s="72" t="s">
        <v>406</v>
      </c>
      <c r="R28" s="70" t="s">
        <v>407</v>
      </c>
      <c r="U28" s="70" t="s">
        <v>361</v>
      </c>
      <c r="Z28" s="70" t="s">
        <v>339</v>
      </c>
      <c r="AA28" s="60" t="s">
        <v>340</v>
      </c>
      <c r="AB28" s="60" t="s">
        <v>367</v>
      </c>
      <c r="AC28" s="60" t="s">
        <v>365</v>
      </c>
      <c r="AD28" s="60" t="s">
        <v>409</v>
      </c>
      <c r="AE28" s="62">
        <v>51.3</v>
      </c>
      <c r="AF28" s="62">
        <v>1200</v>
      </c>
      <c r="AG28" s="62">
        <v>139</v>
      </c>
      <c r="AH28" s="63">
        <v>1339</v>
      </c>
      <c r="AI28" s="62"/>
    </row>
    <row r="29" spans="1:36" s="65" customFormat="1" x14ac:dyDescent="0.3">
      <c r="A29" s="65" t="s">
        <v>422</v>
      </c>
      <c r="B29" s="65" t="s">
        <v>423</v>
      </c>
      <c r="C29" s="65" t="s">
        <v>336</v>
      </c>
      <c r="D29" s="65" t="s">
        <v>337</v>
      </c>
      <c r="E29" s="65" t="s">
        <v>404</v>
      </c>
      <c r="F29" s="65" t="s">
        <v>405</v>
      </c>
      <c r="G29" s="66" t="s">
        <v>359</v>
      </c>
      <c r="H29" s="66" t="s">
        <v>417</v>
      </c>
      <c r="I29" s="67" t="s">
        <v>32</v>
      </c>
      <c r="J29" s="65" t="s">
        <v>87</v>
      </c>
      <c r="K29" s="67" t="s">
        <v>35</v>
      </c>
      <c r="L29" s="65" t="s">
        <v>36</v>
      </c>
      <c r="M29" s="67" t="s">
        <v>338</v>
      </c>
      <c r="N29" s="66" t="s">
        <v>39</v>
      </c>
      <c r="O29" s="68" t="s">
        <v>38</v>
      </c>
      <c r="P29" s="77" t="s">
        <v>276</v>
      </c>
      <c r="Q29" s="68" t="s">
        <v>406</v>
      </c>
      <c r="R29" s="77" t="s">
        <v>407</v>
      </c>
      <c r="U29" s="65" t="s">
        <v>361</v>
      </c>
      <c r="Z29" s="65" t="s">
        <v>339</v>
      </c>
      <c r="AA29" s="56" t="s">
        <v>340</v>
      </c>
      <c r="AB29" s="56" t="s">
        <v>420</v>
      </c>
      <c r="AC29" s="56" t="s">
        <v>420</v>
      </c>
      <c r="AD29" s="56" t="s">
        <v>409</v>
      </c>
      <c r="AE29" s="58">
        <v>9.0820779417903079</v>
      </c>
      <c r="AF29" s="58">
        <v>713</v>
      </c>
      <c r="AG29" s="58">
        <v>39</v>
      </c>
      <c r="AH29" s="59">
        <v>752</v>
      </c>
      <c r="AI29" s="58"/>
      <c r="AJ29" s="65" t="s">
        <v>768</v>
      </c>
    </row>
    <row r="30" spans="1:36" s="65" customFormat="1" x14ac:dyDescent="0.3">
      <c r="A30" s="65" t="s">
        <v>424</v>
      </c>
      <c r="B30" s="65" t="s">
        <v>423</v>
      </c>
      <c r="C30" s="65" t="s">
        <v>336</v>
      </c>
      <c r="D30" s="65" t="s">
        <v>337</v>
      </c>
      <c r="E30" s="65" t="s">
        <v>404</v>
      </c>
      <c r="F30" s="65" t="s">
        <v>405</v>
      </c>
      <c r="G30" s="66" t="s">
        <v>359</v>
      </c>
      <c r="H30" s="66" t="s">
        <v>417</v>
      </c>
      <c r="I30" s="67" t="s">
        <v>32</v>
      </c>
      <c r="J30" s="65" t="s">
        <v>87</v>
      </c>
      <c r="K30" s="67" t="s">
        <v>35</v>
      </c>
      <c r="L30" s="65" t="s">
        <v>36</v>
      </c>
      <c r="M30" s="67" t="s">
        <v>338</v>
      </c>
      <c r="N30" s="66" t="s">
        <v>39</v>
      </c>
      <c r="O30" s="68" t="s">
        <v>38</v>
      </c>
      <c r="P30" s="77" t="s">
        <v>276</v>
      </c>
      <c r="Q30" s="68" t="s">
        <v>406</v>
      </c>
      <c r="R30" s="77" t="s">
        <v>407</v>
      </c>
      <c r="U30" s="65" t="s">
        <v>361</v>
      </c>
      <c r="Z30" s="65" t="s">
        <v>339</v>
      </c>
      <c r="AA30" s="56" t="s">
        <v>340</v>
      </c>
      <c r="AB30" s="56" t="s">
        <v>425</v>
      </c>
      <c r="AC30" s="56" t="s">
        <v>425</v>
      </c>
      <c r="AD30" s="56" t="s">
        <v>409</v>
      </c>
      <c r="AE30" s="58">
        <v>41.020743806037459</v>
      </c>
      <c r="AF30" s="58">
        <v>341</v>
      </c>
      <c r="AG30" s="58">
        <v>278</v>
      </c>
      <c r="AH30" s="59">
        <v>619</v>
      </c>
      <c r="AI30" s="58"/>
    </row>
    <row r="31" spans="1:36" s="70" customFormat="1" x14ac:dyDescent="0.3">
      <c r="A31" s="70" t="s">
        <v>426</v>
      </c>
      <c r="B31" s="70" t="s">
        <v>423</v>
      </c>
      <c r="C31" s="70" t="s">
        <v>336</v>
      </c>
      <c r="D31" s="70" t="s">
        <v>337</v>
      </c>
      <c r="E31" s="70" t="s">
        <v>404</v>
      </c>
      <c r="F31" s="70" t="s">
        <v>405</v>
      </c>
      <c r="G31" s="71" t="s">
        <v>359</v>
      </c>
      <c r="H31" s="71" t="s">
        <v>417</v>
      </c>
      <c r="I31" s="72" t="s">
        <v>32</v>
      </c>
      <c r="J31" s="70" t="s">
        <v>87</v>
      </c>
      <c r="K31" s="72" t="s">
        <v>35</v>
      </c>
      <c r="L31" s="70" t="s">
        <v>36</v>
      </c>
      <c r="M31" s="72" t="s">
        <v>338</v>
      </c>
      <c r="N31" s="71" t="s">
        <v>39</v>
      </c>
      <c r="O31" s="72" t="s">
        <v>38</v>
      </c>
      <c r="P31" s="70" t="s">
        <v>276</v>
      </c>
      <c r="Q31" s="72" t="s">
        <v>406</v>
      </c>
      <c r="R31" s="70" t="s">
        <v>407</v>
      </c>
      <c r="U31" s="70" t="s">
        <v>361</v>
      </c>
      <c r="Z31" s="70" t="s">
        <v>339</v>
      </c>
      <c r="AA31" s="60" t="s">
        <v>340</v>
      </c>
      <c r="AB31" s="60" t="s">
        <v>414</v>
      </c>
      <c r="AC31" s="60" t="s">
        <v>414</v>
      </c>
      <c r="AD31" s="60" t="s">
        <v>409</v>
      </c>
      <c r="AE31" s="62">
        <v>19.933727681016542</v>
      </c>
      <c r="AF31" s="62">
        <v>29</v>
      </c>
      <c r="AG31" s="62">
        <v>46</v>
      </c>
      <c r="AH31" s="59">
        <v>75</v>
      </c>
      <c r="AI31" s="62"/>
    </row>
    <row r="32" spans="1:36" x14ac:dyDescent="0.3">
      <c r="A32" s="74" t="s">
        <v>427</v>
      </c>
      <c r="C32" s="74" t="s">
        <v>428</v>
      </c>
      <c r="D32" s="74" t="s">
        <v>429</v>
      </c>
      <c r="I32" s="44" t="s">
        <v>38</v>
      </c>
      <c r="J32" s="74" t="s">
        <v>276</v>
      </c>
      <c r="K32" s="44" t="s">
        <v>406</v>
      </c>
      <c r="L32" s="74" t="s">
        <v>407</v>
      </c>
      <c r="U32" s="74" t="s">
        <v>65</v>
      </c>
      <c r="X32" s="74" t="s">
        <v>580</v>
      </c>
      <c r="Y32" s="43" t="s">
        <v>279</v>
      </c>
      <c r="Z32" s="74" t="s">
        <v>339</v>
      </c>
      <c r="AA32" s="56" t="s">
        <v>340</v>
      </c>
      <c r="AB32" s="56" t="s">
        <v>430</v>
      </c>
      <c r="AC32" s="56" t="s">
        <v>430</v>
      </c>
      <c r="AD32" s="56" t="s">
        <v>409</v>
      </c>
      <c r="AE32" s="58">
        <v>70.259969814531573</v>
      </c>
      <c r="AF32" s="58"/>
      <c r="AG32" s="58"/>
      <c r="AH32" s="59">
        <v>355</v>
      </c>
      <c r="AI32" s="58"/>
    </row>
    <row r="33" spans="1:36" x14ac:dyDescent="0.3">
      <c r="A33" s="74" t="s">
        <v>431</v>
      </c>
      <c r="C33" s="74" t="s">
        <v>428</v>
      </c>
      <c r="D33" s="74" t="s">
        <v>429</v>
      </c>
      <c r="I33" s="44" t="s">
        <v>38</v>
      </c>
      <c r="J33" s="74" t="s">
        <v>276</v>
      </c>
      <c r="K33" s="44" t="s">
        <v>406</v>
      </c>
      <c r="L33" s="74" t="s">
        <v>407</v>
      </c>
      <c r="U33" s="74" t="s">
        <v>65</v>
      </c>
      <c r="X33" s="74" t="s">
        <v>580</v>
      </c>
      <c r="Y33" s="43" t="s">
        <v>279</v>
      </c>
      <c r="Z33" s="74" t="s">
        <v>339</v>
      </c>
      <c r="AA33" s="56" t="s">
        <v>340</v>
      </c>
      <c r="AB33" s="56" t="s">
        <v>392</v>
      </c>
      <c r="AC33" s="56" t="s">
        <v>367</v>
      </c>
      <c r="AD33" s="56" t="s">
        <v>409</v>
      </c>
      <c r="AE33" s="58">
        <v>77</v>
      </c>
      <c r="AH33" s="59">
        <v>0</v>
      </c>
      <c r="AI33" s="58"/>
      <c r="AJ33" s="74" t="s">
        <v>582</v>
      </c>
    </row>
    <row r="34" spans="1:36" x14ac:dyDescent="0.3">
      <c r="A34" s="74" t="s">
        <v>432</v>
      </c>
      <c r="C34" s="74" t="s">
        <v>428</v>
      </c>
      <c r="D34" s="74" t="s">
        <v>429</v>
      </c>
      <c r="I34" s="44" t="s">
        <v>38</v>
      </c>
      <c r="J34" s="74" t="s">
        <v>276</v>
      </c>
      <c r="K34" s="44" t="s">
        <v>406</v>
      </c>
      <c r="L34" s="74" t="s">
        <v>407</v>
      </c>
      <c r="U34" s="74" t="s">
        <v>65</v>
      </c>
      <c r="X34" s="74" t="s">
        <v>580</v>
      </c>
      <c r="Y34" s="43" t="s">
        <v>279</v>
      </c>
      <c r="Z34" s="74" t="s">
        <v>339</v>
      </c>
      <c r="AA34" s="56" t="s">
        <v>340</v>
      </c>
      <c r="AB34" s="56" t="s">
        <v>420</v>
      </c>
      <c r="AC34" s="56" t="s">
        <v>420</v>
      </c>
      <c r="AD34" s="56" t="s">
        <v>409</v>
      </c>
      <c r="AE34" s="58">
        <v>74.67728489315958</v>
      </c>
      <c r="AF34" s="58">
        <v>609</v>
      </c>
      <c r="AG34" s="58">
        <v>212</v>
      </c>
      <c r="AH34" s="59">
        <v>821</v>
      </c>
      <c r="AI34" s="58"/>
    </row>
    <row r="35" spans="1:36" s="65" customFormat="1" x14ac:dyDescent="0.3">
      <c r="A35" s="65" t="s">
        <v>433</v>
      </c>
      <c r="B35" s="79" t="s">
        <v>434</v>
      </c>
      <c r="C35" s="79" t="s">
        <v>435</v>
      </c>
      <c r="D35" s="79" t="s">
        <v>436</v>
      </c>
      <c r="E35" s="65" t="s">
        <v>428</v>
      </c>
      <c r="F35" s="65" t="s">
        <v>429</v>
      </c>
      <c r="G35" s="66" t="s">
        <v>437</v>
      </c>
      <c r="H35" s="66" t="s">
        <v>417</v>
      </c>
      <c r="I35" s="67" t="s">
        <v>32</v>
      </c>
      <c r="J35" s="66" t="s">
        <v>438</v>
      </c>
      <c r="K35" s="67" t="s">
        <v>439</v>
      </c>
      <c r="L35" s="66" t="s">
        <v>255</v>
      </c>
      <c r="O35" s="68" t="s">
        <v>38</v>
      </c>
      <c r="P35" s="77" t="s">
        <v>276</v>
      </c>
      <c r="Q35" s="68" t="s">
        <v>406</v>
      </c>
      <c r="R35" s="77" t="s">
        <v>407</v>
      </c>
      <c r="U35" s="65" t="s">
        <v>361</v>
      </c>
      <c r="Z35" s="65" t="s">
        <v>339</v>
      </c>
      <c r="AA35" s="56" t="s">
        <v>340</v>
      </c>
      <c r="AB35" s="56" t="s">
        <v>341</v>
      </c>
      <c r="AC35" s="56" t="s">
        <v>342</v>
      </c>
      <c r="AD35" s="56" t="s">
        <v>409</v>
      </c>
      <c r="AE35" s="58"/>
      <c r="AF35" s="58">
        <v>300</v>
      </c>
      <c r="AG35" s="58">
        <v>123</v>
      </c>
      <c r="AH35" s="59">
        <v>423</v>
      </c>
      <c r="AI35" s="58"/>
    </row>
    <row r="36" spans="1:36" s="65" customFormat="1" x14ac:dyDescent="0.3">
      <c r="A36" s="65" t="s">
        <v>440</v>
      </c>
      <c r="B36" s="79" t="s">
        <v>434</v>
      </c>
      <c r="C36" s="79" t="s">
        <v>435</v>
      </c>
      <c r="D36" s="79" t="s">
        <v>436</v>
      </c>
      <c r="E36" s="65" t="s">
        <v>428</v>
      </c>
      <c r="F36" s="65" t="s">
        <v>429</v>
      </c>
      <c r="G36" s="66" t="s">
        <v>437</v>
      </c>
      <c r="H36" s="66" t="s">
        <v>417</v>
      </c>
      <c r="I36" s="67" t="s">
        <v>32</v>
      </c>
      <c r="J36" s="66" t="s">
        <v>438</v>
      </c>
      <c r="K36" s="67" t="s">
        <v>439</v>
      </c>
      <c r="L36" s="66" t="s">
        <v>255</v>
      </c>
      <c r="O36" s="68" t="s">
        <v>38</v>
      </c>
      <c r="P36" s="77" t="s">
        <v>276</v>
      </c>
      <c r="Q36" s="68" t="s">
        <v>406</v>
      </c>
      <c r="R36" s="77" t="s">
        <v>407</v>
      </c>
      <c r="U36" s="65" t="s">
        <v>361</v>
      </c>
      <c r="Z36" s="65" t="s">
        <v>339</v>
      </c>
      <c r="AA36" s="56" t="s">
        <v>340</v>
      </c>
      <c r="AB36" s="56" t="s">
        <v>441</v>
      </c>
      <c r="AC36" s="56" t="s">
        <v>442</v>
      </c>
      <c r="AD36" s="56"/>
      <c r="AE36" s="58"/>
      <c r="AF36" s="58"/>
      <c r="AG36" s="58"/>
      <c r="AH36" s="59">
        <v>261</v>
      </c>
      <c r="AI36" s="58"/>
    </row>
    <row r="37" spans="1:36" s="70" customFormat="1" x14ac:dyDescent="0.3">
      <c r="A37" s="70" t="s">
        <v>443</v>
      </c>
      <c r="B37" s="80" t="s">
        <v>434</v>
      </c>
      <c r="C37" s="80" t="s">
        <v>435</v>
      </c>
      <c r="D37" s="80" t="s">
        <v>436</v>
      </c>
      <c r="E37" s="70" t="s">
        <v>428</v>
      </c>
      <c r="F37" s="70" t="s">
        <v>429</v>
      </c>
      <c r="G37" s="71" t="s">
        <v>437</v>
      </c>
      <c r="H37" s="71" t="s">
        <v>417</v>
      </c>
      <c r="I37" s="72" t="s">
        <v>32</v>
      </c>
      <c r="J37" s="71" t="s">
        <v>438</v>
      </c>
      <c r="K37" s="72" t="s">
        <v>439</v>
      </c>
      <c r="L37" s="71" t="s">
        <v>255</v>
      </c>
      <c r="O37" s="72" t="s">
        <v>38</v>
      </c>
      <c r="P37" s="70" t="s">
        <v>276</v>
      </c>
      <c r="Q37" s="72" t="s">
        <v>406</v>
      </c>
      <c r="R37" s="70" t="s">
        <v>407</v>
      </c>
      <c r="U37" s="70" t="s">
        <v>361</v>
      </c>
      <c r="Z37" s="70" t="s">
        <v>339</v>
      </c>
      <c r="AA37" s="60" t="s">
        <v>340</v>
      </c>
      <c r="AB37" s="60" t="s">
        <v>373</v>
      </c>
      <c r="AC37" s="60" t="s">
        <v>380</v>
      </c>
      <c r="AD37" s="60" t="s">
        <v>409</v>
      </c>
      <c r="AE37" s="62"/>
      <c r="AF37" s="62"/>
      <c r="AG37" s="62"/>
      <c r="AH37" s="59">
        <v>36</v>
      </c>
      <c r="AI37" s="62"/>
    </row>
    <row r="38" spans="1:36" s="81" customFormat="1" x14ac:dyDescent="0.3">
      <c r="A38" s="81" t="s">
        <v>444</v>
      </c>
      <c r="C38" s="81" t="s">
        <v>428</v>
      </c>
      <c r="D38" s="81" t="s">
        <v>429</v>
      </c>
      <c r="I38" s="82" t="s">
        <v>38</v>
      </c>
      <c r="J38" s="81" t="s">
        <v>276</v>
      </c>
      <c r="K38" s="82" t="s">
        <v>406</v>
      </c>
      <c r="L38" s="81" t="s">
        <v>407</v>
      </c>
      <c r="U38" s="81" t="s">
        <v>65</v>
      </c>
      <c r="X38" s="74" t="s">
        <v>580</v>
      </c>
      <c r="Y38" s="43" t="s">
        <v>279</v>
      </c>
      <c r="Z38" s="81" t="s">
        <v>339</v>
      </c>
      <c r="AA38" s="56" t="s">
        <v>340</v>
      </c>
      <c r="AB38" s="56" t="s">
        <v>382</v>
      </c>
      <c r="AC38" s="56" t="s">
        <v>382</v>
      </c>
      <c r="AD38" s="56"/>
      <c r="AE38" s="58">
        <v>57.109809557150172</v>
      </c>
      <c r="AF38" s="58">
        <v>219</v>
      </c>
      <c r="AG38" s="58">
        <v>53</v>
      </c>
      <c r="AH38" s="59">
        <v>272</v>
      </c>
      <c r="AI38" s="58"/>
      <c r="AJ38" s="81" t="s">
        <v>445</v>
      </c>
    </row>
    <row r="39" spans="1:36" s="81" customFormat="1" x14ac:dyDescent="0.3">
      <c r="A39" s="81" t="s">
        <v>446</v>
      </c>
      <c r="C39" s="81" t="s">
        <v>428</v>
      </c>
      <c r="D39" s="81" t="s">
        <v>429</v>
      </c>
      <c r="I39" s="82" t="s">
        <v>38</v>
      </c>
      <c r="J39" s="81" t="s">
        <v>276</v>
      </c>
      <c r="K39" s="82" t="s">
        <v>406</v>
      </c>
      <c r="L39" s="81" t="s">
        <v>407</v>
      </c>
      <c r="U39" s="81" t="s">
        <v>65</v>
      </c>
      <c r="X39" s="74" t="s">
        <v>580</v>
      </c>
      <c r="Y39" s="43" t="s">
        <v>279</v>
      </c>
      <c r="Z39" s="81" t="s">
        <v>339</v>
      </c>
      <c r="AA39" s="56" t="s">
        <v>340</v>
      </c>
      <c r="AB39" s="56" t="s">
        <v>382</v>
      </c>
      <c r="AC39" s="56" t="s">
        <v>447</v>
      </c>
      <c r="AD39" s="56" t="s">
        <v>409</v>
      </c>
      <c r="AE39" s="58"/>
      <c r="AF39" s="58">
        <v>83</v>
      </c>
      <c r="AG39" s="58">
        <v>14</v>
      </c>
      <c r="AH39" s="59">
        <v>98</v>
      </c>
      <c r="AI39" s="58"/>
    </row>
    <row r="40" spans="1:36" s="81" customFormat="1" x14ac:dyDescent="0.3">
      <c r="A40" s="81" t="s">
        <v>448</v>
      </c>
      <c r="C40" s="81" t="s">
        <v>428</v>
      </c>
      <c r="D40" s="81" t="s">
        <v>429</v>
      </c>
      <c r="I40" s="82" t="s">
        <v>38</v>
      </c>
      <c r="J40" s="81" t="s">
        <v>276</v>
      </c>
      <c r="K40" s="82" t="s">
        <v>406</v>
      </c>
      <c r="L40" s="81" t="s">
        <v>407</v>
      </c>
      <c r="U40" s="81" t="s">
        <v>65</v>
      </c>
      <c r="X40" s="74" t="s">
        <v>580</v>
      </c>
      <c r="Y40" s="43" t="s">
        <v>279</v>
      </c>
      <c r="Z40" s="81" t="s">
        <v>339</v>
      </c>
      <c r="AA40" s="56" t="s">
        <v>340</v>
      </c>
      <c r="AB40" s="56" t="s">
        <v>449</v>
      </c>
      <c r="AC40" s="56" t="s">
        <v>450</v>
      </c>
      <c r="AD40" s="56" t="s">
        <v>409</v>
      </c>
      <c r="AE40" s="58">
        <v>60.783632641759468</v>
      </c>
      <c r="AF40" s="58"/>
      <c r="AG40" s="58"/>
      <c r="AH40" s="58">
        <v>25</v>
      </c>
      <c r="AI40" s="58"/>
      <c r="AJ40" s="81" t="s">
        <v>451</v>
      </c>
    </row>
    <row r="41" spans="1:36" s="81" customFormat="1" x14ac:dyDescent="0.3">
      <c r="A41" s="81" t="s">
        <v>452</v>
      </c>
      <c r="B41" s="83" t="s">
        <v>434</v>
      </c>
      <c r="C41" s="83" t="s">
        <v>435</v>
      </c>
      <c r="D41" s="83" t="s">
        <v>436</v>
      </c>
      <c r="E41" s="81" t="s">
        <v>428</v>
      </c>
      <c r="F41" s="81" t="s">
        <v>429</v>
      </c>
      <c r="G41" s="84" t="s">
        <v>437</v>
      </c>
      <c r="H41" s="84" t="s">
        <v>417</v>
      </c>
      <c r="I41" s="82" t="s">
        <v>32</v>
      </c>
      <c r="J41" s="84" t="s">
        <v>438</v>
      </c>
      <c r="K41" s="82" t="s">
        <v>439</v>
      </c>
      <c r="L41" s="84" t="s">
        <v>255</v>
      </c>
      <c r="O41" s="85" t="s">
        <v>38</v>
      </c>
      <c r="P41" s="86" t="s">
        <v>276</v>
      </c>
      <c r="Q41" s="85" t="s">
        <v>406</v>
      </c>
      <c r="R41" s="86" t="s">
        <v>407</v>
      </c>
      <c r="U41" s="81" t="s">
        <v>361</v>
      </c>
      <c r="Z41" s="81" t="s">
        <v>339</v>
      </c>
      <c r="AA41" s="56" t="s">
        <v>340</v>
      </c>
      <c r="AB41" s="56" t="s">
        <v>453</v>
      </c>
      <c r="AC41" s="56" t="s">
        <v>454</v>
      </c>
      <c r="AD41" s="56"/>
      <c r="AE41" s="58"/>
      <c r="AF41" s="58"/>
      <c r="AG41" s="58"/>
      <c r="AH41" s="58" t="s">
        <v>455</v>
      </c>
      <c r="AI41" s="58"/>
    </row>
    <row r="42" spans="1:36" s="81" customFormat="1" x14ac:dyDescent="0.3">
      <c r="A42" s="81" t="s">
        <v>456</v>
      </c>
      <c r="B42" s="83" t="s">
        <v>434</v>
      </c>
      <c r="C42" s="83" t="s">
        <v>435</v>
      </c>
      <c r="D42" s="83" t="s">
        <v>436</v>
      </c>
      <c r="E42" s="81" t="s">
        <v>428</v>
      </c>
      <c r="F42" s="81" t="s">
        <v>429</v>
      </c>
      <c r="G42" s="84" t="s">
        <v>437</v>
      </c>
      <c r="H42" s="84" t="s">
        <v>417</v>
      </c>
      <c r="I42" s="82" t="s">
        <v>32</v>
      </c>
      <c r="J42" s="84" t="s">
        <v>438</v>
      </c>
      <c r="K42" s="82" t="s">
        <v>439</v>
      </c>
      <c r="L42" s="84" t="s">
        <v>255</v>
      </c>
      <c r="O42" s="85" t="s">
        <v>38</v>
      </c>
      <c r="P42" s="86" t="s">
        <v>276</v>
      </c>
      <c r="Q42" s="85" t="s">
        <v>406</v>
      </c>
      <c r="R42" s="86" t="s">
        <v>407</v>
      </c>
      <c r="U42" s="81" t="s">
        <v>361</v>
      </c>
      <c r="Z42" s="81" t="s">
        <v>339</v>
      </c>
      <c r="AA42" s="56" t="s">
        <v>340</v>
      </c>
      <c r="AB42" s="56" t="s">
        <v>457</v>
      </c>
      <c r="AC42" s="56" t="s">
        <v>458</v>
      </c>
      <c r="AD42" s="56" t="s">
        <v>409</v>
      </c>
      <c r="AE42" s="58"/>
      <c r="AF42" s="58"/>
      <c r="AG42" s="58"/>
      <c r="AH42" s="58" t="s">
        <v>455</v>
      </c>
      <c r="AI42" s="58"/>
    </row>
    <row r="43" spans="1:36" s="87" customFormat="1" x14ac:dyDescent="0.3">
      <c r="A43" s="87" t="s">
        <v>459</v>
      </c>
      <c r="B43" s="88" t="s">
        <v>434</v>
      </c>
      <c r="C43" s="88" t="s">
        <v>435</v>
      </c>
      <c r="D43" s="88" t="s">
        <v>436</v>
      </c>
      <c r="E43" s="87" t="s">
        <v>428</v>
      </c>
      <c r="F43" s="87" t="s">
        <v>429</v>
      </c>
      <c r="G43" s="89" t="s">
        <v>437</v>
      </c>
      <c r="H43" s="89" t="s">
        <v>417</v>
      </c>
      <c r="I43" s="90" t="s">
        <v>32</v>
      </c>
      <c r="J43" s="89" t="s">
        <v>438</v>
      </c>
      <c r="K43" s="90" t="s">
        <v>439</v>
      </c>
      <c r="L43" s="89" t="s">
        <v>255</v>
      </c>
      <c r="O43" s="90" t="s">
        <v>38</v>
      </c>
      <c r="P43" s="87" t="s">
        <v>276</v>
      </c>
      <c r="Q43" s="90" t="s">
        <v>406</v>
      </c>
      <c r="R43" s="87" t="s">
        <v>407</v>
      </c>
      <c r="U43" s="87" t="s">
        <v>361</v>
      </c>
      <c r="Z43" s="87" t="s">
        <v>339</v>
      </c>
      <c r="AA43" s="60" t="s">
        <v>340</v>
      </c>
      <c r="AB43" s="60" t="s">
        <v>457</v>
      </c>
      <c r="AC43" s="60" t="s">
        <v>457</v>
      </c>
      <c r="AD43" s="60"/>
      <c r="AE43" s="62"/>
      <c r="AF43" s="62"/>
      <c r="AG43" s="62"/>
      <c r="AH43" s="62" t="s">
        <v>455</v>
      </c>
      <c r="AI43" s="62"/>
    </row>
    <row r="44" spans="1:36" s="65" customFormat="1" x14ac:dyDescent="0.3">
      <c r="A44" s="65" t="s">
        <v>460</v>
      </c>
      <c r="B44" s="65" t="s">
        <v>461</v>
      </c>
      <c r="C44" s="65" t="s">
        <v>378</v>
      </c>
      <c r="D44" s="65" t="s">
        <v>379</v>
      </c>
      <c r="E44" s="79" t="s">
        <v>435</v>
      </c>
      <c r="F44" s="79" t="s">
        <v>436</v>
      </c>
      <c r="G44" s="66" t="s">
        <v>359</v>
      </c>
      <c r="H44" s="66" t="s">
        <v>437</v>
      </c>
      <c r="I44" s="67" t="s">
        <v>32</v>
      </c>
      <c r="J44" s="65" t="s">
        <v>87</v>
      </c>
      <c r="K44" s="67" t="s">
        <v>35</v>
      </c>
      <c r="L44" s="65" t="s">
        <v>36</v>
      </c>
      <c r="M44" s="67" t="s">
        <v>338</v>
      </c>
      <c r="N44" s="66" t="s">
        <v>39</v>
      </c>
      <c r="O44" s="68" t="s">
        <v>32</v>
      </c>
      <c r="P44" s="66" t="s">
        <v>438</v>
      </c>
      <c r="Q44" s="68" t="s">
        <v>439</v>
      </c>
      <c r="R44" s="66" t="s">
        <v>255</v>
      </c>
      <c r="U44" s="65" t="s">
        <v>361</v>
      </c>
      <c r="Z44" s="65" t="s">
        <v>339</v>
      </c>
      <c r="AA44" s="56" t="s">
        <v>340</v>
      </c>
      <c r="AB44" s="56"/>
      <c r="AC44" s="56"/>
      <c r="AD44" s="56"/>
      <c r="AE44" s="58"/>
      <c r="AF44" s="58"/>
      <c r="AG44" s="58"/>
      <c r="AH44" s="58"/>
      <c r="AI44" s="58"/>
    </row>
    <row r="45" spans="1:36" s="65" customFormat="1" x14ac:dyDescent="0.3">
      <c r="A45" s="65" t="s">
        <v>462</v>
      </c>
      <c r="B45" s="65" t="s">
        <v>461</v>
      </c>
      <c r="C45" s="65" t="s">
        <v>378</v>
      </c>
      <c r="D45" s="65" t="s">
        <v>379</v>
      </c>
      <c r="E45" s="79" t="s">
        <v>435</v>
      </c>
      <c r="F45" s="79" t="s">
        <v>436</v>
      </c>
      <c r="G45" s="66" t="s">
        <v>359</v>
      </c>
      <c r="H45" s="66" t="s">
        <v>437</v>
      </c>
      <c r="I45" s="67" t="s">
        <v>32</v>
      </c>
      <c r="J45" s="65" t="s">
        <v>87</v>
      </c>
      <c r="K45" s="67" t="s">
        <v>35</v>
      </c>
      <c r="L45" s="65" t="s">
        <v>36</v>
      </c>
      <c r="M45" s="67" t="s">
        <v>338</v>
      </c>
      <c r="N45" s="66" t="s">
        <v>39</v>
      </c>
      <c r="O45" s="68" t="s">
        <v>32</v>
      </c>
      <c r="P45" s="66" t="s">
        <v>438</v>
      </c>
      <c r="Q45" s="68" t="s">
        <v>439</v>
      </c>
      <c r="R45" s="66" t="s">
        <v>255</v>
      </c>
      <c r="U45" s="65" t="s">
        <v>361</v>
      </c>
      <c r="Z45" s="65" t="s">
        <v>339</v>
      </c>
      <c r="AA45" s="56" t="s">
        <v>340</v>
      </c>
      <c r="AB45" s="56"/>
      <c r="AC45" s="56"/>
      <c r="AD45" s="56"/>
      <c r="AE45" s="58"/>
      <c r="AF45" s="58"/>
      <c r="AG45" s="58"/>
      <c r="AH45" s="58"/>
      <c r="AI45" s="58"/>
    </row>
    <row r="46" spans="1:36" s="70" customFormat="1" x14ac:dyDescent="0.3">
      <c r="A46" s="70" t="s">
        <v>463</v>
      </c>
      <c r="B46" s="70" t="s">
        <v>461</v>
      </c>
      <c r="C46" s="70" t="s">
        <v>378</v>
      </c>
      <c r="D46" s="70" t="s">
        <v>379</v>
      </c>
      <c r="E46" s="80" t="s">
        <v>435</v>
      </c>
      <c r="F46" s="80" t="s">
        <v>436</v>
      </c>
      <c r="G46" s="71" t="s">
        <v>359</v>
      </c>
      <c r="H46" s="71" t="s">
        <v>437</v>
      </c>
      <c r="I46" s="72" t="s">
        <v>32</v>
      </c>
      <c r="J46" s="70" t="s">
        <v>87</v>
      </c>
      <c r="K46" s="72" t="s">
        <v>35</v>
      </c>
      <c r="L46" s="70" t="s">
        <v>36</v>
      </c>
      <c r="M46" s="72" t="s">
        <v>338</v>
      </c>
      <c r="N46" s="71" t="s">
        <v>39</v>
      </c>
      <c r="O46" s="72" t="s">
        <v>32</v>
      </c>
      <c r="P46" s="71" t="s">
        <v>438</v>
      </c>
      <c r="Q46" s="72" t="s">
        <v>439</v>
      </c>
      <c r="R46" s="71" t="s">
        <v>255</v>
      </c>
      <c r="U46" s="70" t="s">
        <v>361</v>
      </c>
      <c r="Z46" s="70" t="s">
        <v>339</v>
      </c>
      <c r="AA46" s="56" t="s">
        <v>340</v>
      </c>
      <c r="AB46" s="56"/>
      <c r="AC46" s="56"/>
      <c r="AD46" s="56"/>
      <c r="AE46" s="58"/>
      <c r="AF46" s="58"/>
      <c r="AG46" s="58"/>
      <c r="AH46" s="58"/>
      <c r="AI46" s="58"/>
    </row>
    <row r="47" spans="1:36" s="81" customFormat="1" x14ac:dyDescent="0.3">
      <c r="A47" s="81" t="s">
        <v>464</v>
      </c>
      <c r="C47" s="81" t="s">
        <v>378</v>
      </c>
      <c r="D47" s="81" t="s">
        <v>379</v>
      </c>
      <c r="I47" s="82" t="s">
        <v>32</v>
      </c>
      <c r="J47" s="81" t="s">
        <v>87</v>
      </c>
      <c r="K47" s="82" t="s">
        <v>35</v>
      </c>
      <c r="L47" s="81" t="s">
        <v>36</v>
      </c>
      <c r="M47" s="82" t="s">
        <v>338</v>
      </c>
      <c r="N47" s="81" t="s">
        <v>39</v>
      </c>
      <c r="U47" s="81" t="s">
        <v>143</v>
      </c>
      <c r="V47" s="81" t="s">
        <v>378</v>
      </c>
      <c r="W47" s="11" t="s">
        <v>84</v>
      </c>
      <c r="X47" s="11" t="s">
        <v>89</v>
      </c>
      <c r="Y47" s="11" t="s">
        <v>90</v>
      </c>
      <c r="Z47" s="81" t="s">
        <v>339</v>
      </c>
      <c r="AA47" s="56" t="s">
        <v>340</v>
      </c>
      <c r="AB47" s="56" t="s">
        <v>465</v>
      </c>
      <c r="AC47" s="56" t="s">
        <v>450</v>
      </c>
      <c r="AD47" s="56"/>
      <c r="AE47" s="58">
        <v>54.000784645098989</v>
      </c>
      <c r="AF47" s="58">
        <v>1139</v>
      </c>
      <c r="AG47" s="58"/>
      <c r="AH47" s="59">
        <v>1204</v>
      </c>
      <c r="AI47" s="58"/>
      <c r="AJ47" s="81" t="s">
        <v>445</v>
      </c>
    </row>
    <row r="48" spans="1:36" s="81" customFormat="1" x14ac:dyDescent="0.3">
      <c r="A48" s="81" t="s">
        <v>466</v>
      </c>
      <c r="C48" s="81" t="s">
        <v>378</v>
      </c>
      <c r="D48" s="81" t="s">
        <v>379</v>
      </c>
      <c r="I48" s="82" t="s">
        <v>32</v>
      </c>
      <c r="J48" s="81" t="s">
        <v>87</v>
      </c>
      <c r="K48" s="82" t="s">
        <v>35</v>
      </c>
      <c r="L48" s="81" t="s">
        <v>36</v>
      </c>
      <c r="M48" s="82" t="s">
        <v>338</v>
      </c>
      <c r="N48" s="81" t="s">
        <v>39</v>
      </c>
      <c r="U48" s="81" t="s">
        <v>143</v>
      </c>
      <c r="V48" s="81" t="s">
        <v>378</v>
      </c>
      <c r="W48" s="11" t="s">
        <v>84</v>
      </c>
      <c r="X48" s="11" t="s">
        <v>89</v>
      </c>
      <c r="Y48" s="11" t="s">
        <v>90</v>
      </c>
      <c r="Z48" s="81" t="s">
        <v>339</v>
      </c>
      <c r="AA48" s="56" t="s">
        <v>340</v>
      </c>
      <c r="AB48" s="56" t="s">
        <v>467</v>
      </c>
      <c r="AC48" s="56" t="s">
        <v>450</v>
      </c>
      <c r="AD48" s="56"/>
      <c r="AE48" s="58"/>
      <c r="AF48" s="58">
        <v>1974</v>
      </c>
      <c r="AG48" s="58">
        <v>23</v>
      </c>
      <c r="AH48" s="59">
        <v>2119</v>
      </c>
      <c r="AI48" s="58"/>
    </row>
    <row r="49" spans="1:36" s="81" customFormat="1" x14ac:dyDescent="0.3">
      <c r="A49" s="81" t="s">
        <v>468</v>
      </c>
      <c r="C49" s="81" t="s">
        <v>378</v>
      </c>
      <c r="D49" s="81" t="s">
        <v>379</v>
      </c>
      <c r="I49" s="82" t="s">
        <v>32</v>
      </c>
      <c r="J49" s="81" t="s">
        <v>87</v>
      </c>
      <c r="K49" s="82" t="s">
        <v>35</v>
      </c>
      <c r="L49" s="81" t="s">
        <v>36</v>
      </c>
      <c r="M49" s="82" t="s">
        <v>338</v>
      </c>
      <c r="N49" s="81" t="s">
        <v>39</v>
      </c>
      <c r="U49" s="81" t="s">
        <v>143</v>
      </c>
      <c r="V49" s="81" t="s">
        <v>378</v>
      </c>
      <c r="W49" s="11" t="s">
        <v>84</v>
      </c>
      <c r="X49" s="11" t="s">
        <v>89</v>
      </c>
      <c r="Y49" s="11" t="s">
        <v>90</v>
      </c>
      <c r="Z49" s="81" t="s">
        <v>339</v>
      </c>
      <c r="AA49" s="56" t="s">
        <v>340</v>
      </c>
      <c r="AB49" s="56" t="s">
        <v>469</v>
      </c>
      <c r="AC49" s="56" t="s">
        <v>450</v>
      </c>
      <c r="AD49" s="56"/>
      <c r="AE49" s="58">
        <v>81.695831014091652</v>
      </c>
      <c r="AF49" s="58">
        <v>220</v>
      </c>
      <c r="AG49" s="58"/>
      <c r="AH49" s="59">
        <v>237</v>
      </c>
      <c r="AI49" s="58"/>
    </row>
    <row r="50" spans="1:36" s="81" customFormat="1" hidden="1" x14ac:dyDescent="0.3">
      <c r="A50" s="81" t="s">
        <v>470</v>
      </c>
      <c r="B50" s="81" t="s">
        <v>461</v>
      </c>
      <c r="C50" s="81" t="s">
        <v>378</v>
      </c>
      <c r="D50" s="81" t="s">
        <v>379</v>
      </c>
      <c r="E50" s="83" t="s">
        <v>435</v>
      </c>
      <c r="F50" s="83" t="s">
        <v>436</v>
      </c>
      <c r="G50" s="84" t="s">
        <v>359</v>
      </c>
      <c r="H50" s="84" t="s">
        <v>437</v>
      </c>
      <c r="I50" s="82" t="s">
        <v>32</v>
      </c>
      <c r="J50" s="81" t="s">
        <v>87</v>
      </c>
      <c r="K50" s="82" t="s">
        <v>35</v>
      </c>
      <c r="L50" s="81" t="s">
        <v>36</v>
      </c>
      <c r="M50" s="82" t="s">
        <v>338</v>
      </c>
      <c r="N50" s="84" t="s">
        <v>39</v>
      </c>
      <c r="O50" s="85" t="s">
        <v>32</v>
      </c>
      <c r="P50" s="84" t="s">
        <v>438</v>
      </c>
      <c r="Q50" s="85" t="s">
        <v>439</v>
      </c>
      <c r="R50" s="84" t="s">
        <v>255</v>
      </c>
      <c r="U50" s="81" t="s">
        <v>361</v>
      </c>
      <c r="Z50" s="81" t="s">
        <v>339</v>
      </c>
      <c r="AA50" s="56" t="s">
        <v>340</v>
      </c>
      <c r="AB50" s="56"/>
      <c r="AC50" s="56"/>
      <c r="AD50" s="56"/>
      <c r="AE50" s="58"/>
      <c r="AF50" s="58"/>
      <c r="AG50" s="58"/>
      <c r="AH50" s="58"/>
      <c r="AI50" s="58"/>
    </row>
    <row r="51" spans="1:36" s="81" customFormat="1" hidden="1" x14ac:dyDescent="0.3">
      <c r="A51" s="81" t="s">
        <v>471</v>
      </c>
      <c r="B51" s="81" t="s">
        <v>461</v>
      </c>
      <c r="C51" s="81" t="s">
        <v>378</v>
      </c>
      <c r="D51" s="81" t="s">
        <v>379</v>
      </c>
      <c r="E51" s="83" t="s">
        <v>435</v>
      </c>
      <c r="F51" s="83" t="s">
        <v>436</v>
      </c>
      <c r="G51" s="84" t="s">
        <v>359</v>
      </c>
      <c r="H51" s="84" t="s">
        <v>437</v>
      </c>
      <c r="I51" s="82" t="s">
        <v>32</v>
      </c>
      <c r="J51" s="81" t="s">
        <v>87</v>
      </c>
      <c r="K51" s="82" t="s">
        <v>35</v>
      </c>
      <c r="L51" s="81" t="s">
        <v>36</v>
      </c>
      <c r="M51" s="82" t="s">
        <v>338</v>
      </c>
      <c r="N51" s="84" t="s">
        <v>39</v>
      </c>
      <c r="O51" s="85" t="s">
        <v>32</v>
      </c>
      <c r="P51" s="84" t="s">
        <v>438</v>
      </c>
      <c r="Q51" s="85" t="s">
        <v>439</v>
      </c>
      <c r="R51" s="84" t="s">
        <v>255</v>
      </c>
      <c r="U51" s="81" t="s">
        <v>361</v>
      </c>
      <c r="Z51" s="81" t="s">
        <v>339</v>
      </c>
      <c r="AA51" s="56" t="s">
        <v>340</v>
      </c>
      <c r="AB51" s="56"/>
      <c r="AC51" s="56"/>
      <c r="AD51" s="56"/>
      <c r="AE51" s="58"/>
      <c r="AF51" s="58"/>
      <c r="AG51" s="58"/>
      <c r="AH51" s="58"/>
      <c r="AI51" s="58"/>
    </row>
    <row r="52" spans="1:36" s="87" customFormat="1" hidden="1" x14ac:dyDescent="0.3">
      <c r="A52" s="87" t="s">
        <v>472</v>
      </c>
      <c r="B52" s="87" t="s">
        <v>461</v>
      </c>
      <c r="C52" s="87" t="s">
        <v>378</v>
      </c>
      <c r="D52" s="87" t="s">
        <v>379</v>
      </c>
      <c r="E52" s="88" t="s">
        <v>435</v>
      </c>
      <c r="F52" s="88" t="s">
        <v>436</v>
      </c>
      <c r="G52" s="89" t="s">
        <v>359</v>
      </c>
      <c r="H52" s="89" t="s">
        <v>437</v>
      </c>
      <c r="I52" s="90" t="s">
        <v>32</v>
      </c>
      <c r="J52" s="87" t="s">
        <v>87</v>
      </c>
      <c r="K52" s="90" t="s">
        <v>35</v>
      </c>
      <c r="L52" s="87" t="s">
        <v>36</v>
      </c>
      <c r="M52" s="90" t="s">
        <v>338</v>
      </c>
      <c r="N52" s="89" t="s">
        <v>39</v>
      </c>
      <c r="O52" s="90" t="s">
        <v>32</v>
      </c>
      <c r="P52" s="89" t="s">
        <v>438</v>
      </c>
      <c r="Q52" s="90" t="s">
        <v>439</v>
      </c>
      <c r="R52" s="89" t="s">
        <v>255</v>
      </c>
      <c r="U52" s="87" t="s">
        <v>361</v>
      </c>
      <c r="Z52" s="87" t="s">
        <v>339</v>
      </c>
      <c r="AA52" s="56" t="s">
        <v>340</v>
      </c>
      <c r="AB52" s="56"/>
      <c r="AC52" s="56"/>
      <c r="AD52" s="56"/>
      <c r="AE52" s="58"/>
      <c r="AF52" s="58"/>
      <c r="AG52" s="58"/>
      <c r="AH52" s="58"/>
      <c r="AI52" s="58"/>
    </row>
    <row r="53" spans="1:36" x14ac:dyDescent="0.3">
      <c r="A53" s="74" t="s">
        <v>473</v>
      </c>
      <c r="C53" s="74" t="s">
        <v>474</v>
      </c>
      <c r="D53" s="74" t="s">
        <v>475</v>
      </c>
      <c r="I53" s="44" t="s">
        <v>35</v>
      </c>
      <c r="J53" s="74" t="s">
        <v>165</v>
      </c>
      <c r="K53" s="44" t="s">
        <v>166</v>
      </c>
      <c r="L53" s="74" t="s">
        <v>167</v>
      </c>
      <c r="U53" s="74" t="s">
        <v>476</v>
      </c>
      <c r="Z53" s="74" t="s">
        <v>339</v>
      </c>
      <c r="AA53" s="56" t="s">
        <v>340</v>
      </c>
      <c r="AB53" s="56" t="s">
        <v>373</v>
      </c>
      <c r="AC53" s="56" t="s">
        <v>477</v>
      </c>
      <c r="AD53" s="56"/>
      <c r="AE53" s="58">
        <v>91.9</v>
      </c>
      <c r="AF53" s="58"/>
      <c r="AG53" s="58"/>
      <c r="AH53" s="58" t="s">
        <v>455</v>
      </c>
      <c r="AI53" s="58"/>
    </row>
    <row r="54" spans="1:36" x14ac:dyDescent="0.3">
      <c r="A54" s="74" t="s">
        <v>478</v>
      </c>
      <c r="C54" s="74" t="s">
        <v>474</v>
      </c>
      <c r="D54" s="74" t="s">
        <v>475</v>
      </c>
      <c r="I54" s="44" t="s">
        <v>35</v>
      </c>
      <c r="J54" s="74" t="s">
        <v>165</v>
      </c>
      <c r="K54" s="44" t="s">
        <v>166</v>
      </c>
      <c r="L54" s="74" t="s">
        <v>167</v>
      </c>
      <c r="U54" s="74" t="s">
        <v>476</v>
      </c>
      <c r="Z54" s="74" t="s">
        <v>339</v>
      </c>
      <c r="AA54" s="56" t="s">
        <v>340</v>
      </c>
      <c r="AB54" s="56" t="s">
        <v>479</v>
      </c>
      <c r="AC54" s="56" t="s">
        <v>388</v>
      </c>
      <c r="AD54" s="56"/>
      <c r="AE54" s="58"/>
      <c r="AF54" s="58"/>
      <c r="AG54" s="58"/>
      <c r="AH54" s="58" t="s">
        <v>455</v>
      </c>
      <c r="AI54" s="58"/>
    </row>
    <row r="55" spans="1:36" s="65" customFormat="1" x14ac:dyDescent="0.3">
      <c r="A55" s="65" t="s">
        <v>480</v>
      </c>
      <c r="B55" s="65" t="s">
        <v>481</v>
      </c>
      <c r="C55" s="65" t="s">
        <v>395</v>
      </c>
      <c r="D55" s="65" t="s">
        <v>396</v>
      </c>
      <c r="E55" s="65" t="s">
        <v>474</v>
      </c>
      <c r="F55" s="65" t="s">
        <v>475</v>
      </c>
      <c r="G55" s="66" t="s">
        <v>360</v>
      </c>
      <c r="H55" s="66" t="s">
        <v>482</v>
      </c>
      <c r="I55" s="67" t="s">
        <v>483</v>
      </c>
      <c r="J55" s="69" t="s">
        <v>189</v>
      </c>
      <c r="K55" s="67" t="s">
        <v>484</v>
      </c>
      <c r="L55" s="69" t="s">
        <v>190</v>
      </c>
      <c r="O55" s="68" t="s">
        <v>35</v>
      </c>
      <c r="P55" s="69" t="s">
        <v>165</v>
      </c>
      <c r="Q55" s="68" t="s">
        <v>166</v>
      </c>
      <c r="R55" s="69" t="s">
        <v>167</v>
      </c>
      <c r="U55" s="65" t="s">
        <v>361</v>
      </c>
      <c r="Z55" s="65" t="s">
        <v>339</v>
      </c>
      <c r="AA55" s="56" t="s">
        <v>340</v>
      </c>
      <c r="AB55" s="56" t="s">
        <v>345</v>
      </c>
      <c r="AC55" s="56" t="s">
        <v>346</v>
      </c>
      <c r="AD55" s="56"/>
      <c r="AE55" s="58"/>
      <c r="AF55" s="58"/>
      <c r="AG55" s="58"/>
      <c r="AH55" s="59">
        <v>151</v>
      </c>
      <c r="AI55" s="58"/>
    </row>
    <row r="56" spans="1:36" s="65" customFormat="1" x14ac:dyDescent="0.3">
      <c r="A56" s="65" t="s">
        <v>485</v>
      </c>
      <c r="B56" s="65" t="s">
        <v>481</v>
      </c>
      <c r="C56" s="65" t="s">
        <v>395</v>
      </c>
      <c r="D56" s="65" t="s">
        <v>396</v>
      </c>
      <c r="E56" s="65" t="s">
        <v>474</v>
      </c>
      <c r="F56" s="65" t="s">
        <v>475</v>
      </c>
      <c r="G56" s="66" t="s">
        <v>360</v>
      </c>
      <c r="H56" s="66" t="s">
        <v>482</v>
      </c>
      <c r="I56" s="67" t="s">
        <v>483</v>
      </c>
      <c r="J56" s="69" t="s">
        <v>189</v>
      </c>
      <c r="K56" s="67" t="s">
        <v>484</v>
      </c>
      <c r="L56" s="69" t="s">
        <v>190</v>
      </c>
      <c r="O56" s="68" t="s">
        <v>35</v>
      </c>
      <c r="P56" s="69" t="s">
        <v>165</v>
      </c>
      <c r="Q56" s="68" t="s">
        <v>166</v>
      </c>
      <c r="R56" s="69" t="s">
        <v>167</v>
      </c>
      <c r="U56" s="65" t="s">
        <v>361</v>
      </c>
      <c r="Z56" s="65" t="s">
        <v>339</v>
      </c>
      <c r="AA56" s="65" t="s">
        <v>486</v>
      </c>
      <c r="AB56" s="65" t="s">
        <v>441</v>
      </c>
      <c r="AC56" s="65" t="s">
        <v>442</v>
      </c>
      <c r="AE56" s="91"/>
      <c r="AF56" s="58"/>
      <c r="AG56" s="91"/>
      <c r="AH56" s="59">
        <v>97</v>
      </c>
      <c r="AI56" s="91"/>
    </row>
    <row r="57" spans="1:36" s="70" customFormat="1" x14ac:dyDescent="0.3">
      <c r="A57" s="70" t="s">
        <v>487</v>
      </c>
      <c r="B57" s="70" t="s">
        <v>481</v>
      </c>
      <c r="C57" s="70" t="s">
        <v>395</v>
      </c>
      <c r="D57" s="70" t="s">
        <v>396</v>
      </c>
      <c r="E57" s="70" t="s">
        <v>474</v>
      </c>
      <c r="F57" s="70" t="s">
        <v>475</v>
      </c>
      <c r="G57" s="71" t="s">
        <v>360</v>
      </c>
      <c r="H57" s="71" t="s">
        <v>482</v>
      </c>
      <c r="I57" s="72" t="s">
        <v>483</v>
      </c>
      <c r="J57" s="73" t="s">
        <v>189</v>
      </c>
      <c r="K57" s="72" t="s">
        <v>484</v>
      </c>
      <c r="L57" s="73" t="s">
        <v>190</v>
      </c>
      <c r="O57" s="72" t="s">
        <v>35</v>
      </c>
      <c r="P57" s="73" t="s">
        <v>165</v>
      </c>
      <c r="Q57" s="72" t="s">
        <v>166</v>
      </c>
      <c r="R57" s="73" t="s">
        <v>167</v>
      </c>
      <c r="U57" s="70" t="s">
        <v>361</v>
      </c>
      <c r="Z57" s="70" t="s">
        <v>339</v>
      </c>
      <c r="AA57" s="60" t="s">
        <v>340</v>
      </c>
      <c r="AB57" s="60" t="s">
        <v>441</v>
      </c>
      <c r="AC57" s="60" t="s">
        <v>442</v>
      </c>
      <c r="AD57" s="60"/>
      <c r="AE57" s="62"/>
      <c r="AF57" s="62"/>
      <c r="AG57" s="62"/>
      <c r="AH57" s="59">
        <v>52</v>
      </c>
      <c r="AI57" s="62"/>
    </row>
    <row r="58" spans="1:36" x14ac:dyDescent="0.3">
      <c r="A58" s="74" t="s">
        <v>488</v>
      </c>
      <c r="C58" s="74" t="s">
        <v>489</v>
      </c>
      <c r="D58" s="74" t="s">
        <v>490</v>
      </c>
      <c r="I58" s="44" t="s">
        <v>483</v>
      </c>
      <c r="J58" s="74" t="s">
        <v>189</v>
      </c>
      <c r="K58" s="44" t="s">
        <v>484</v>
      </c>
      <c r="L58" s="74" t="s">
        <v>190</v>
      </c>
      <c r="U58" s="74" t="s">
        <v>350</v>
      </c>
      <c r="Z58" s="74" t="s">
        <v>339</v>
      </c>
      <c r="AA58" s="56" t="s">
        <v>340</v>
      </c>
      <c r="AB58" s="56" t="s">
        <v>382</v>
      </c>
      <c r="AC58" s="56" t="s">
        <v>382</v>
      </c>
      <c r="AD58" s="56"/>
      <c r="AE58" s="58"/>
      <c r="AF58" s="58"/>
      <c r="AG58" s="58"/>
      <c r="AH58" s="59">
        <v>33</v>
      </c>
      <c r="AI58" s="58"/>
    </row>
    <row r="59" spans="1:36" x14ac:dyDescent="0.3">
      <c r="A59" s="74" t="s">
        <v>491</v>
      </c>
      <c r="C59" s="74" t="s">
        <v>489</v>
      </c>
      <c r="D59" s="74" t="s">
        <v>490</v>
      </c>
      <c r="I59" s="44" t="s">
        <v>483</v>
      </c>
      <c r="J59" s="74" t="s">
        <v>189</v>
      </c>
      <c r="K59" s="44" t="s">
        <v>484</v>
      </c>
      <c r="L59" s="74" t="s">
        <v>190</v>
      </c>
      <c r="U59" s="74" t="s">
        <v>350</v>
      </c>
      <c r="Z59" s="74" t="s">
        <v>339</v>
      </c>
      <c r="AA59" s="56" t="s">
        <v>340</v>
      </c>
      <c r="AB59" s="56" t="s">
        <v>467</v>
      </c>
      <c r="AC59" s="56" t="s">
        <v>454</v>
      </c>
      <c r="AD59" s="56"/>
      <c r="AE59" s="58"/>
      <c r="AF59" s="58"/>
      <c r="AG59" s="58"/>
      <c r="AH59" s="59">
        <v>33</v>
      </c>
      <c r="AI59" s="58"/>
    </row>
    <row r="60" spans="1:36" s="40" customFormat="1" x14ac:dyDescent="0.3">
      <c r="A60" s="40" t="s">
        <v>492</v>
      </c>
      <c r="C60" s="40" t="s">
        <v>489</v>
      </c>
      <c r="D60" s="40" t="s">
        <v>490</v>
      </c>
      <c r="I60" s="44" t="s">
        <v>483</v>
      </c>
      <c r="J60" s="74" t="s">
        <v>189</v>
      </c>
      <c r="K60" s="44" t="s">
        <v>484</v>
      </c>
      <c r="L60" s="74" t="s">
        <v>190</v>
      </c>
      <c r="U60" s="74" t="s">
        <v>350</v>
      </c>
      <c r="V60" s="74"/>
      <c r="W60" s="74"/>
      <c r="X60" s="74"/>
      <c r="Y60" s="74"/>
      <c r="Z60" s="74" t="s">
        <v>339</v>
      </c>
      <c r="AA60" s="56" t="s">
        <v>340</v>
      </c>
      <c r="AB60" s="56" t="s">
        <v>441</v>
      </c>
      <c r="AC60" s="56" t="s">
        <v>442</v>
      </c>
      <c r="AD60" s="56"/>
      <c r="AE60" s="58"/>
      <c r="AF60" s="58"/>
      <c r="AG60" s="58"/>
      <c r="AH60" s="59">
        <v>41</v>
      </c>
      <c r="AI60" s="58"/>
    </row>
    <row r="61" spans="1:36" s="65" customFormat="1" x14ac:dyDescent="0.3">
      <c r="A61" s="65" t="s">
        <v>493</v>
      </c>
      <c r="B61" s="65" t="s">
        <v>494</v>
      </c>
      <c r="C61" s="65" t="s">
        <v>489</v>
      </c>
      <c r="D61" s="65" t="s">
        <v>490</v>
      </c>
      <c r="E61" s="79" t="s">
        <v>435</v>
      </c>
      <c r="F61" s="79" t="s">
        <v>436</v>
      </c>
      <c r="G61" s="65" t="s">
        <v>360</v>
      </c>
      <c r="H61" s="65" t="s">
        <v>437</v>
      </c>
      <c r="I61" s="67" t="s">
        <v>483</v>
      </c>
      <c r="J61" s="69" t="s">
        <v>189</v>
      </c>
      <c r="K61" s="67" t="s">
        <v>484</v>
      </c>
      <c r="L61" s="69" t="s">
        <v>190</v>
      </c>
      <c r="O61" s="67" t="s">
        <v>32</v>
      </c>
      <c r="P61" s="66" t="s">
        <v>438</v>
      </c>
      <c r="Q61" s="67" t="s">
        <v>439</v>
      </c>
      <c r="R61" s="66" t="s">
        <v>255</v>
      </c>
      <c r="U61" s="65" t="s">
        <v>361</v>
      </c>
      <c r="Z61" s="65" t="s">
        <v>339</v>
      </c>
      <c r="AA61" s="77" t="s">
        <v>352</v>
      </c>
      <c r="AB61" s="77" t="s">
        <v>495</v>
      </c>
      <c r="AC61" s="77" t="s">
        <v>447</v>
      </c>
      <c r="AD61" s="77"/>
      <c r="AE61" s="92"/>
      <c r="AF61" s="93"/>
      <c r="AG61" s="92"/>
      <c r="AH61" s="59">
        <v>1</v>
      </c>
      <c r="AI61" s="92"/>
    </row>
    <row r="62" spans="1:36" s="65" customFormat="1" x14ac:dyDescent="0.3">
      <c r="A62" s="65" t="s">
        <v>496</v>
      </c>
      <c r="B62" s="65" t="s">
        <v>494</v>
      </c>
      <c r="C62" s="65" t="s">
        <v>489</v>
      </c>
      <c r="D62" s="65" t="s">
        <v>490</v>
      </c>
      <c r="E62" s="79" t="s">
        <v>435</v>
      </c>
      <c r="F62" s="79" t="s">
        <v>436</v>
      </c>
      <c r="G62" s="65" t="s">
        <v>360</v>
      </c>
      <c r="H62" s="65" t="s">
        <v>437</v>
      </c>
      <c r="I62" s="67" t="s">
        <v>483</v>
      </c>
      <c r="J62" s="69" t="s">
        <v>189</v>
      </c>
      <c r="K62" s="67" t="s">
        <v>484</v>
      </c>
      <c r="L62" s="69" t="s">
        <v>190</v>
      </c>
      <c r="O62" s="67" t="s">
        <v>32</v>
      </c>
      <c r="P62" s="66" t="s">
        <v>438</v>
      </c>
      <c r="Q62" s="67" t="s">
        <v>439</v>
      </c>
      <c r="R62" s="66" t="s">
        <v>255</v>
      </c>
      <c r="U62" s="65" t="s">
        <v>361</v>
      </c>
      <c r="Z62" s="65" t="s">
        <v>497</v>
      </c>
      <c r="AA62" s="65" t="s">
        <v>382</v>
      </c>
      <c r="AB62" s="65" t="s">
        <v>498</v>
      </c>
      <c r="AC62" s="65" t="s">
        <v>499</v>
      </c>
      <c r="AE62" s="91"/>
      <c r="AF62" s="58"/>
      <c r="AG62" s="91"/>
      <c r="AH62" s="59">
        <v>249</v>
      </c>
      <c r="AI62" s="91"/>
    </row>
    <row r="63" spans="1:36" s="70" customFormat="1" x14ac:dyDescent="0.3">
      <c r="A63" s="70" t="s">
        <v>500</v>
      </c>
      <c r="B63" s="70" t="s">
        <v>494</v>
      </c>
      <c r="C63" s="70" t="s">
        <v>489</v>
      </c>
      <c r="D63" s="70" t="s">
        <v>490</v>
      </c>
      <c r="E63" s="80" t="s">
        <v>435</v>
      </c>
      <c r="F63" s="80" t="s">
        <v>436</v>
      </c>
      <c r="G63" s="70" t="s">
        <v>360</v>
      </c>
      <c r="H63" s="70" t="s">
        <v>437</v>
      </c>
      <c r="I63" s="72" t="s">
        <v>483</v>
      </c>
      <c r="J63" s="73" t="s">
        <v>189</v>
      </c>
      <c r="K63" s="72" t="s">
        <v>484</v>
      </c>
      <c r="L63" s="73" t="s">
        <v>190</v>
      </c>
      <c r="O63" s="72" t="s">
        <v>32</v>
      </c>
      <c r="P63" s="71" t="s">
        <v>438</v>
      </c>
      <c r="Q63" s="72" t="s">
        <v>439</v>
      </c>
      <c r="R63" s="71" t="s">
        <v>255</v>
      </c>
      <c r="U63" s="70" t="s">
        <v>361</v>
      </c>
      <c r="Z63" s="70" t="s">
        <v>497</v>
      </c>
      <c r="AA63" s="70" t="s">
        <v>382</v>
      </c>
      <c r="AB63" s="70" t="s">
        <v>501</v>
      </c>
      <c r="AC63" s="70" t="s">
        <v>495</v>
      </c>
      <c r="AE63" s="94"/>
      <c r="AF63" s="62"/>
      <c r="AG63" s="94"/>
      <c r="AH63" s="58" t="s">
        <v>455</v>
      </c>
      <c r="AI63" s="94"/>
    </row>
    <row r="64" spans="1:36" s="81" customFormat="1" x14ac:dyDescent="0.3">
      <c r="A64" s="81" t="s">
        <v>502</v>
      </c>
      <c r="C64" s="81" t="s">
        <v>489</v>
      </c>
      <c r="D64" s="81" t="s">
        <v>490</v>
      </c>
      <c r="I64" s="82" t="s">
        <v>483</v>
      </c>
      <c r="J64" s="81" t="s">
        <v>189</v>
      </c>
      <c r="K64" s="82" t="s">
        <v>484</v>
      </c>
      <c r="L64" s="81" t="s">
        <v>190</v>
      </c>
      <c r="U64" s="81" t="s">
        <v>350</v>
      </c>
      <c r="Z64" s="81" t="s">
        <v>339</v>
      </c>
      <c r="AA64" s="56" t="s">
        <v>340</v>
      </c>
      <c r="AB64" s="56" t="s">
        <v>503</v>
      </c>
      <c r="AC64" s="56" t="s">
        <v>454</v>
      </c>
      <c r="AD64" s="56"/>
      <c r="AE64" s="58"/>
      <c r="AF64" s="58"/>
      <c r="AG64" s="58"/>
      <c r="AH64" s="59">
        <v>34</v>
      </c>
      <c r="AI64" s="58"/>
      <c r="AJ64" s="81" t="s">
        <v>445</v>
      </c>
    </row>
    <row r="65" spans="1:36" s="81" customFormat="1" x14ac:dyDescent="0.3">
      <c r="A65" s="81" t="s">
        <v>504</v>
      </c>
      <c r="C65" s="81" t="s">
        <v>489</v>
      </c>
      <c r="D65" s="81" t="s">
        <v>490</v>
      </c>
      <c r="I65" s="82" t="s">
        <v>483</v>
      </c>
      <c r="J65" s="81" t="s">
        <v>189</v>
      </c>
      <c r="K65" s="82" t="s">
        <v>484</v>
      </c>
      <c r="L65" s="81" t="s">
        <v>190</v>
      </c>
      <c r="U65" s="81" t="s">
        <v>350</v>
      </c>
      <c r="Z65" s="81" t="s">
        <v>339</v>
      </c>
      <c r="AA65" s="56" t="s">
        <v>340</v>
      </c>
      <c r="AB65" s="56" t="s">
        <v>505</v>
      </c>
      <c r="AC65" s="56" t="s">
        <v>450</v>
      </c>
      <c r="AD65" s="56"/>
      <c r="AE65" s="58"/>
      <c r="AF65" s="58"/>
      <c r="AG65" s="58"/>
      <c r="AH65" s="59">
        <v>79</v>
      </c>
      <c r="AI65" s="58"/>
    </row>
    <row r="66" spans="1:36" s="86" customFormat="1" x14ac:dyDescent="0.3">
      <c r="A66" s="86" t="s">
        <v>506</v>
      </c>
      <c r="C66" s="86" t="s">
        <v>489</v>
      </c>
      <c r="D66" s="86" t="s">
        <v>490</v>
      </c>
      <c r="I66" s="82" t="s">
        <v>483</v>
      </c>
      <c r="J66" s="81" t="s">
        <v>189</v>
      </c>
      <c r="K66" s="82" t="s">
        <v>484</v>
      </c>
      <c r="L66" s="81" t="s">
        <v>190</v>
      </c>
      <c r="U66" s="86" t="s">
        <v>350</v>
      </c>
      <c r="Z66" s="86" t="s">
        <v>339</v>
      </c>
      <c r="AA66" s="56" t="s">
        <v>340</v>
      </c>
      <c r="AB66" s="56" t="s">
        <v>457</v>
      </c>
      <c r="AC66" s="56" t="s">
        <v>458</v>
      </c>
      <c r="AD66" s="56"/>
      <c r="AE66" s="58"/>
      <c r="AF66" s="58"/>
      <c r="AG66" s="58"/>
      <c r="AH66" s="58" t="s">
        <v>455</v>
      </c>
      <c r="AI66" s="58"/>
    </row>
    <row r="67" spans="1:36" s="81" customFormat="1" x14ac:dyDescent="0.3">
      <c r="A67" s="81" t="s">
        <v>507</v>
      </c>
      <c r="B67" s="81" t="s">
        <v>494</v>
      </c>
      <c r="C67" s="81" t="s">
        <v>489</v>
      </c>
      <c r="D67" s="81" t="s">
        <v>490</v>
      </c>
      <c r="E67" s="83" t="s">
        <v>435</v>
      </c>
      <c r="F67" s="83" t="s">
        <v>436</v>
      </c>
      <c r="G67" s="81" t="s">
        <v>360</v>
      </c>
      <c r="H67" s="81" t="s">
        <v>437</v>
      </c>
      <c r="I67" s="82" t="s">
        <v>483</v>
      </c>
      <c r="J67" s="95" t="s">
        <v>189</v>
      </c>
      <c r="K67" s="82" t="s">
        <v>484</v>
      </c>
      <c r="L67" s="95" t="s">
        <v>190</v>
      </c>
      <c r="O67" s="82" t="s">
        <v>32</v>
      </c>
      <c r="P67" s="84" t="s">
        <v>438</v>
      </c>
      <c r="Q67" s="82" t="s">
        <v>439</v>
      </c>
      <c r="R67" s="84" t="s">
        <v>255</v>
      </c>
      <c r="U67" s="81" t="s">
        <v>361</v>
      </c>
      <c r="Z67" s="81" t="s">
        <v>339</v>
      </c>
      <c r="AA67" s="56" t="s">
        <v>340</v>
      </c>
      <c r="AB67" s="56" t="s">
        <v>505</v>
      </c>
      <c r="AC67" s="56" t="s">
        <v>450</v>
      </c>
      <c r="AD67" s="56"/>
      <c r="AE67" s="58"/>
      <c r="AF67" s="58"/>
      <c r="AG67" s="58"/>
      <c r="AH67" s="58" t="s">
        <v>455</v>
      </c>
      <c r="AI67" s="58"/>
    </row>
    <row r="68" spans="1:36" s="81" customFormat="1" x14ac:dyDescent="0.3">
      <c r="A68" s="81" t="s">
        <v>508</v>
      </c>
      <c r="B68" s="81" t="s">
        <v>494</v>
      </c>
      <c r="C68" s="81" t="s">
        <v>489</v>
      </c>
      <c r="D68" s="81" t="s">
        <v>490</v>
      </c>
      <c r="E68" s="83" t="s">
        <v>435</v>
      </c>
      <c r="F68" s="83" t="s">
        <v>436</v>
      </c>
      <c r="G68" s="81" t="s">
        <v>360</v>
      </c>
      <c r="H68" s="81" t="s">
        <v>437</v>
      </c>
      <c r="I68" s="82" t="s">
        <v>483</v>
      </c>
      <c r="J68" s="95" t="s">
        <v>189</v>
      </c>
      <c r="K68" s="82" t="s">
        <v>484</v>
      </c>
      <c r="L68" s="95" t="s">
        <v>190</v>
      </c>
      <c r="O68" s="82" t="s">
        <v>32</v>
      </c>
      <c r="P68" s="84" t="s">
        <v>438</v>
      </c>
      <c r="Q68" s="82" t="s">
        <v>439</v>
      </c>
      <c r="R68" s="84" t="s">
        <v>255</v>
      </c>
      <c r="U68" s="81" t="s">
        <v>361</v>
      </c>
      <c r="Z68" s="81" t="s">
        <v>339</v>
      </c>
      <c r="AA68" s="56" t="s">
        <v>340</v>
      </c>
      <c r="AB68" s="56" t="s">
        <v>509</v>
      </c>
      <c r="AC68" s="56" t="s">
        <v>382</v>
      </c>
      <c r="AD68" s="56"/>
      <c r="AE68" s="58"/>
      <c r="AF68" s="58"/>
      <c r="AG68" s="58"/>
      <c r="AH68" s="58" t="s">
        <v>455</v>
      </c>
      <c r="AI68" s="58"/>
    </row>
    <row r="69" spans="1:36" s="87" customFormat="1" x14ac:dyDescent="0.3">
      <c r="A69" s="87" t="s">
        <v>510</v>
      </c>
      <c r="B69" s="87" t="s">
        <v>494</v>
      </c>
      <c r="C69" s="87" t="s">
        <v>489</v>
      </c>
      <c r="D69" s="87" t="s">
        <v>490</v>
      </c>
      <c r="E69" s="88" t="s">
        <v>435</v>
      </c>
      <c r="F69" s="88" t="s">
        <v>436</v>
      </c>
      <c r="G69" s="87" t="s">
        <v>360</v>
      </c>
      <c r="H69" s="87" t="s">
        <v>437</v>
      </c>
      <c r="I69" s="90" t="s">
        <v>483</v>
      </c>
      <c r="J69" s="96" t="s">
        <v>189</v>
      </c>
      <c r="K69" s="90" t="s">
        <v>484</v>
      </c>
      <c r="L69" s="96" t="s">
        <v>190</v>
      </c>
      <c r="O69" s="90" t="s">
        <v>32</v>
      </c>
      <c r="P69" s="89" t="s">
        <v>438</v>
      </c>
      <c r="Q69" s="90" t="s">
        <v>439</v>
      </c>
      <c r="R69" s="89" t="s">
        <v>255</v>
      </c>
      <c r="U69" s="87" t="s">
        <v>361</v>
      </c>
      <c r="Z69" s="87" t="s">
        <v>339</v>
      </c>
      <c r="AA69" s="60" t="s">
        <v>340</v>
      </c>
      <c r="AB69" s="60" t="s">
        <v>457</v>
      </c>
      <c r="AC69" s="60" t="s">
        <v>458</v>
      </c>
      <c r="AD69" s="60"/>
      <c r="AE69" s="62"/>
      <c r="AF69" s="62"/>
      <c r="AG69" s="62"/>
      <c r="AH69" s="59">
        <v>52</v>
      </c>
      <c r="AI69" s="62"/>
    </row>
    <row r="70" spans="1:36" x14ac:dyDescent="0.3">
      <c r="A70" s="74" t="s">
        <v>511</v>
      </c>
      <c r="C70" s="74" t="s">
        <v>307</v>
      </c>
      <c r="D70" s="74" t="s">
        <v>512</v>
      </c>
      <c r="I70" s="44" t="s">
        <v>32</v>
      </c>
      <c r="J70" s="74" t="s">
        <v>296</v>
      </c>
      <c r="K70" s="44" t="s">
        <v>35</v>
      </c>
      <c r="L70" s="74" t="s">
        <v>120</v>
      </c>
      <c r="M70" s="44" t="s">
        <v>38</v>
      </c>
      <c r="N70" s="74" t="s">
        <v>122</v>
      </c>
      <c r="U70" s="74" t="s">
        <v>65</v>
      </c>
      <c r="X70" s="43" t="s">
        <v>298</v>
      </c>
      <c r="Y70" s="43" t="s">
        <v>299</v>
      </c>
      <c r="Z70" s="74" t="s">
        <v>339</v>
      </c>
      <c r="AA70" s="56" t="s">
        <v>340</v>
      </c>
      <c r="AB70" s="56" t="s">
        <v>513</v>
      </c>
      <c r="AC70" s="56" t="s">
        <v>430</v>
      </c>
      <c r="AD70" s="56"/>
      <c r="AE70" s="58" t="s">
        <v>514</v>
      </c>
      <c r="AF70" s="58">
        <v>15</v>
      </c>
      <c r="AG70" s="58">
        <v>11</v>
      </c>
      <c r="AH70" s="59">
        <v>26</v>
      </c>
      <c r="AI70" s="58"/>
    </row>
    <row r="71" spans="1:36" x14ac:dyDescent="0.3">
      <c r="A71" s="74" t="s">
        <v>515</v>
      </c>
      <c r="C71" s="74" t="s">
        <v>307</v>
      </c>
      <c r="D71" s="74" t="s">
        <v>512</v>
      </c>
      <c r="I71" s="44" t="s">
        <v>32</v>
      </c>
      <c r="J71" s="74" t="s">
        <v>296</v>
      </c>
      <c r="K71" s="44" t="s">
        <v>35</v>
      </c>
      <c r="L71" s="74" t="s">
        <v>120</v>
      </c>
      <c r="M71" s="44" t="s">
        <v>38</v>
      </c>
      <c r="N71" s="74" t="s">
        <v>122</v>
      </c>
      <c r="U71" s="74" t="s">
        <v>65</v>
      </c>
      <c r="X71" s="43" t="s">
        <v>298</v>
      </c>
      <c r="Y71" s="43" t="s">
        <v>299</v>
      </c>
      <c r="Z71" s="74" t="s">
        <v>339</v>
      </c>
      <c r="AA71" s="56" t="s">
        <v>340</v>
      </c>
      <c r="AB71" s="56" t="s">
        <v>516</v>
      </c>
      <c r="AC71" s="56" t="s">
        <v>517</v>
      </c>
      <c r="AD71" s="56"/>
      <c r="AE71" s="58" t="s">
        <v>514</v>
      </c>
      <c r="AF71" s="58">
        <v>1</v>
      </c>
      <c r="AG71" s="58">
        <v>0</v>
      </c>
      <c r="AH71" s="59">
        <v>1</v>
      </c>
      <c r="AI71" s="58"/>
    </row>
    <row r="72" spans="1:36" x14ac:dyDescent="0.3">
      <c r="A72" s="74" t="s">
        <v>518</v>
      </c>
      <c r="C72" s="74" t="s">
        <v>307</v>
      </c>
      <c r="D72" s="74" t="s">
        <v>512</v>
      </c>
      <c r="I72" s="44" t="s">
        <v>32</v>
      </c>
      <c r="J72" s="74" t="s">
        <v>296</v>
      </c>
      <c r="K72" s="44" t="s">
        <v>35</v>
      </c>
      <c r="L72" s="74" t="s">
        <v>120</v>
      </c>
      <c r="M72" s="44" t="s">
        <v>38</v>
      </c>
      <c r="N72" s="74" t="s">
        <v>122</v>
      </c>
      <c r="U72" s="74" t="s">
        <v>65</v>
      </c>
      <c r="X72" s="43" t="s">
        <v>298</v>
      </c>
      <c r="Y72" s="43" t="s">
        <v>299</v>
      </c>
      <c r="Z72" s="74" t="s">
        <v>339</v>
      </c>
      <c r="AA72" s="56" t="s">
        <v>340</v>
      </c>
      <c r="AB72" s="56" t="s">
        <v>519</v>
      </c>
      <c r="AC72" s="56" t="s">
        <v>408</v>
      </c>
      <c r="AD72" s="56"/>
      <c r="AE72" s="58" t="s">
        <v>514</v>
      </c>
      <c r="AF72" s="58">
        <v>44</v>
      </c>
      <c r="AG72" s="58">
        <v>31</v>
      </c>
      <c r="AH72" s="59">
        <v>75</v>
      </c>
      <c r="AI72" s="58"/>
    </row>
    <row r="73" spans="1:36" s="65" customFormat="1" x14ac:dyDescent="0.3">
      <c r="A73" s="65" t="s">
        <v>520</v>
      </c>
      <c r="B73" s="79" t="s">
        <v>521</v>
      </c>
      <c r="C73" s="79" t="s">
        <v>435</v>
      </c>
      <c r="D73" s="79" t="s">
        <v>436</v>
      </c>
      <c r="E73" s="65" t="s">
        <v>307</v>
      </c>
      <c r="F73" s="65" t="s">
        <v>512</v>
      </c>
      <c r="G73" s="65" t="s">
        <v>437</v>
      </c>
      <c r="H73" s="65" t="s">
        <v>522</v>
      </c>
      <c r="I73" s="67" t="s">
        <v>32</v>
      </c>
      <c r="J73" s="66" t="s">
        <v>438</v>
      </c>
      <c r="K73" s="67" t="s">
        <v>439</v>
      </c>
      <c r="L73" s="66" t="s">
        <v>255</v>
      </c>
      <c r="O73" s="68" t="s">
        <v>32</v>
      </c>
      <c r="P73" s="97" t="s">
        <v>296</v>
      </c>
      <c r="Q73" s="68" t="s">
        <v>35</v>
      </c>
      <c r="R73" s="66" t="s">
        <v>120</v>
      </c>
      <c r="S73" s="68" t="s">
        <v>38</v>
      </c>
      <c r="T73" s="66" t="s">
        <v>122</v>
      </c>
      <c r="U73" s="66" t="s">
        <v>361</v>
      </c>
      <c r="V73" s="66"/>
      <c r="W73" s="66"/>
      <c r="X73" s="66"/>
      <c r="Y73" s="66"/>
      <c r="Z73" s="66" t="s">
        <v>339</v>
      </c>
      <c r="AA73" s="56" t="s">
        <v>340</v>
      </c>
      <c r="AB73" s="56" t="s">
        <v>420</v>
      </c>
      <c r="AC73" s="56" t="s">
        <v>420</v>
      </c>
      <c r="AD73" s="56"/>
      <c r="AE73" s="58"/>
      <c r="AF73" s="58"/>
      <c r="AG73" s="58"/>
      <c r="AH73" s="58" t="s">
        <v>455</v>
      </c>
      <c r="AI73" s="58"/>
      <c r="AJ73" s="65" t="s">
        <v>451</v>
      </c>
    </row>
    <row r="74" spans="1:36" s="65" customFormat="1" x14ac:dyDescent="0.3">
      <c r="A74" s="65" t="s">
        <v>523</v>
      </c>
      <c r="B74" s="79" t="s">
        <v>521</v>
      </c>
      <c r="C74" s="79" t="s">
        <v>435</v>
      </c>
      <c r="D74" s="79" t="s">
        <v>436</v>
      </c>
      <c r="E74" s="65" t="s">
        <v>307</v>
      </c>
      <c r="F74" s="65" t="s">
        <v>512</v>
      </c>
      <c r="G74" s="65" t="s">
        <v>437</v>
      </c>
      <c r="H74" s="65" t="s">
        <v>522</v>
      </c>
      <c r="I74" s="67" t="s">
        <v>32</v>
      </c>
      <c r="J74" s="66" t="s">
        <v>438</v>
      </c>
      <c r="K74" s="67" t="s">
        <v>439</v>
      </c>
      <c r="L74" s="66" t="s">
        <v>255</v>
      </c>
      <c r="O74" s="68" t="s">
        <v>32</v>
      </c>
      <c r="P74" s="97" t="s">
        <v>296</v>
      </c>
      <c r="Q74" s="68" t="s">
        <v>35</v>
      </c>
      <c r="R74" s="66" t="s">
        <v>120</v>
      </c>
      <c r="S74" s="68" t="s">
        <v>38</v>
      </c>
      <c r="T74" s="66" t="s">
        <v>122</v>
      </c>
      <c r="U74" s="66" t="s">
        <v>361</v>
      </c>
      <c r="V74" s="66"/>
      <c r="W74" s="66"/>
      <c r="X74" s="66"/>
      <c r="Y74" s="66"/>
      <c r="Z74" s="66" t="s">
        <v>339</v>
      </c>
      <c r="AA74" s="56" t="s">
        <v>340</v>
      </c>
      <c r="AB74" s="56" t="s">
        <v>382</v>
      </c>
      <c r="AC74" s="56" t="s">
        <v>382</v>
      </c>
      <c r="AD74" s="56"/>
      <c r="AE74" s="58"/>
      <c r="AF74" s="58"/>
      <c r="AG74" s="58"/>
      <c r="AH74" s="58" t="s">
        <v>455</v>
      </c>
      <c r="AI74" s="58"/>
    </row>
    <row r="75" spans="1:36" s="70" customFormat="1" x14ac:dyDescent="0.3">
      <c r="A75" s="70" t="s">
        <v>524</v>
      </c>
      <c r="B75" s="80" t="s">
        <v>521</v>
      </c>
      <c r="C75" s="80" t="s">
        <v>435</v>
      </c>
      <c r="D75" s="80" t="s">
        <v>436</v>
      </c>
      <c r="E75" s="70" t="s">
        <v>307</v>
      </c>
      <c r="F75" s="70" t="s">
        <v>512</v>
      </c>
      <c r="G75" s="70" t="s">
        <v>437</v>
      </c>
      <c r="H75" s="70" t="s">
        <v>522</v>
      </c>
      <c r="I75" s="72" t="s">
        <v>32</v>
      </c>
      <c r="J75" s="71" t="s">
        <v>438</v>
      </c>
      <c r="K75" s="72" t="s">
        <v>439</v>
      </c>
      <c r="L75" s="71" t="s">
        <v>255</v>
      </c>
      <c r="O75" s="72" t="s">
        <v>32</v>
      </c>
      <c r="P75" s="71" t="s">
        <v>296</v>
      </c>
      <c r="Q75" s="72" t="s">
        <v>35</v>
      </c>
      <c r="R75" s="71" t="s">
        <v>120</v>
      </c>
      <c r="S75" s="72" t="s">
        <v>38</v>
      </c>
      <c r="T75" s="71" t="s">
        <v>122</v>
      </c>
      <c r="U75" s="71" t="s">
        <v>361</v>
      </c>
      <c r="V75" s="71"/>
      <c r="W75" s="71"/>
      <c r="X75" s="71"/>
      <c r="Y75" s="71"/>
      <c r="Z75" s="71" t="s">
        <v>339</v>
      </c>
      <c r="AA75" s="60" t="s">
        <v>340</v>
      </c>
      <c r="AB75" s="60" t="s">
        <v>525</v>
      </c>
      <c r="AC75" s="60" t="s">
        <v>365</v>
      </c>
      <c r="AD75" s="60"/>
      <c r="AE75" s="62">
        <v>3.4</v>
      </c>
      <c r="AF75" s="62">
        <v>0</v>
      </c>
      <c r="AG75" s="62">
        <v>0</v>
      </c>
      <c r="AH75" s="63">
        <v>0</v>
      </c>
      <c r="AI75" s="62">
        <v>0</v>
      </c>
      <c r="AJ75" s="70" t="s">
        <v>526</v>
      </c>
    </row>
    <row r="76" spans="1:36" s="81" customFormat="1" x14ac:dyDescent="0.3">
      <c r="A76" s="81" t="s">
        <v>527</v>
      </c>
      <c r="B76" s="83" t="s">
        <v>521</v>
      </c>
      <c r="C76" s="83" t="s">
        <v>435</v>
      </c>
      <c r="D76" s="83" t="s">
        <v>436</v>
      </c>
      <c r="E76" s="81" t="s">
        <v>307</v>
      </c>
      <c r="F76" s="81" t="s">
        <v>512</v>
      </c>
      <c r="G76" s="81" t="s">
        <v>437</v>
      </c>
      <c r="H76" s="81" t="s">
        <v>522</v>
      </c>
      <c r="I76" s="82" t="s">
        <v>32</v>
      </c>
      <c r="J76" s="84" t="s">
        <v>438</v>
      </c>
      <c r="K76" s="82" t="s">
        <v>439</v>
      </c>
      <c r="L76" s="84" t="s">
        <v>255</v>
      </c>
      <c r="O76" s="85" t="s">
        <v>32</v>
      </c>
      <c r="P76" s="98" t="s">
        <v>296</v>
      </c>
      <c r="Q76" s="85" t="s">
        <v>35</v>
      </c>
      <c r="R76" s="84" t="s">
        <v>120</v>
      </c>
      <c r="S76" s="85" t="s">
        <v>38</v>
      </c>
      <c r="T76" s="84" t="s">
        <v>122</v>
      </c>
      <c r="U76" s="84" t="s">
        <v>361</v>
      </c>
      <c r="V76" s="84"/>
      <c r="W76" s="84"/>
      <c r="X76" s="84"/>
      <c r="Y76" s="84"/>
      <c r="Z76" s="84" t="s">
        <v>339</v>
      </c>
      <c r="AA76" s="56" t="s">
        <v>340</v>
      </c>
      <c r="AB76" s="56" t="s">
        <v>450</v>
      </c>
      <c r="AC76" s="56" t="s">
        <v>528</v>
      </c>
      <c r="AD76" s="56"/>
      <c r="AE76" s="58"/>
      <c r="AF76" s="58"/>
      <c r="AG76" s="58"/>
      <c r="AH76" s="58" t="s">
        <v>455</v>
      </c>
      <c r="AI76" s="58"/>
    </row>
    <row r="77" spans="1:36" s="81" customFormat="1" x14ac:dyDescent="0.3">
      <c r="A77" s="81" t="s">
        <v>529</v>
      </c>
      <c r="B77" s="83" t="s">
        <v>521</v>
      </c>
      <c r="C77" s="83" t="s">
        <v>435</v>
      </c>
      <c r="D77" s="83" t="s">
        <v>436</v>
      </c>
      <c r="E77" s="81" t="s">
        <v>307</v>
      </c>
      <c r="F77" s="81" t="s">
        <v>512</v>
      </c>
      <c r="G77" s="81" t="s">
        <v>437</v>
      </c>
      <c r="H77" s="81" t="s">
        <v>522</v>
      </c>
      <c r="I77" s="82" t="s">
        <v>32</v>
      </c>
      <c r="J77" s="84" t="s">
        <v>438</v>
      </c>
      <c r="K77" s="82" t="s">
        <v>439</v>
      </c>
      <c r="L77" s="84" t="s">
        <v>255</v>
      </c>
      <c r="O77" s="85" t="s">
        <v>32</v>
      </c>
      <c r="P77" s="98" t="s">
        <v>296</v>
      </c>
      <c r="Q77" s="85" t="s">
        <v>35</v>
      </c>
      <c r="R77" s="84" t="s">
        <v>120</v>
      </c>
      <c r="S77" s="85" t="s">
        <v>38</v>
      </c>
      <c r="T77" s="84" t="s">
        <v>122</v>
      </c>
      <c r="U77" s="84" t="s">
        <v>361</v>
      </c>
      <c r="V77" s="84"/>
      <c r="W77" s="84"/>
      <c r="X77" s="84"/>
      <c r="Y77" s="84"/>
      <c r="Z77" s="84" t="s">
        <v>339</v>
      </c>
      <c r="AA77" s="56" t="s">
        <v>340</v>
      </c>
      <c r="AB77" s="56" t="s">
        <v>469</v>
      </c>
      <c r="AC77" s="56" t="s">
        <v>450</v>
      </c>
      <c r="AD77" s="56"/>
      <c r="AE77" s="58">
        <v>12.919416982325098</v>
      </c>
      <c r="AF77" s="58"/>
      <c r="AG77" s="58"/>
      <c r="AH77" s="58" t="s">
        <v>455</v>
      </c>
      <c r="AI77" s="58"/>
    </row>
    <row r="78" spans="1:36" s="87" customFormat="1" x14ac:dyDescent="0.3">
      <c r="A78" s="87" t="s">
        <v>530</v>
      </c>
      <c r="B78" s="88" t="s">
        <v>521</v>
      </c>
      <c r="C78" s="88" t="s">
        <v>435</v>
      </c>
      <c r="D78" s="88" t="s">
        <v>436</v>
      </c>
      <c r="E78" s="87" t="s">
        <v>307</v>
      </c>
      <c r="F78" s="87" t="s">
        <v>512</v>
      </c>
      <c r="G78" s="87" t="s">
        <v>437</v>
      </c>
      <c r="H78" s="87" t="s">
        <v>522</v>
      </c>
      <c r="I78" s="90" t="s">
        <v>32</v>
      </c>
      <c r="J78" s="89" t="s">
        <v>438</v>
      </c>
      <c r="K78" s="90" t="s">
        <v>439</v>
      </c>
      <c r="L78" s="89" t="s">
        <v>255</v>
      </c>
      <c r="O78" s="90" t="s">
        <v>32</v>
      </c>
      <c r="P78" s="89" t="s">
        <v>296</v>
      </c>
      <c r="Q78" s="90" t="s">
        <v>35</v>
      </c>
      <c r="R78" s="89" t="s">
        <v>120</v>
      </c>
      <c r="S78" s="90" t="s">
        <v>38</v>
      </c>
      <c r="T78" s="89" t="s">
        <v>122</v>
      </c>
      <c r="U78" s="89" t="s">
        <v>361</v>
      </c>
      <c r="V78" s="89"/>
      <c r="W78" s="89"/>
      <c r="X78" s="89"/>
      <c r="Y78" s="89"/>
      <c r="Z78" s="89" t="s">
        <v>339</v>
      </c>
      <c r="AA78" s="60" t="s">
        <v>340</v>
      </c>
      <c r="AB78" s="60" t="s">
        <v>469</v>
      </c>
      <c r="AC78" s="60" t="s">
        <v>450</v>
      </c>
      <c r="AD78" s="60"/>
      <c r="AE78" s="62">
        <v>34.006284218405085</v>
      </c>
      <c r="AF78" s="62">
        <v>15</v>
      </c>
      <c r="AG78" s="62">
        <v>4</v>
      </c>
      <c r="AH78" s="63">
        <v>23</v>
      </c>
      <c r="AI78" s="62"/>
    </row>
    <row r="79" spans="1:36" x14ac:dyDescent="0.3">
      <c r="A79" s="74" t="s">
        <v>531</v>
      </c>
      <c r="C79" s="74" t="s">
        <v>532</v>
      </c>
      <c r="D79" s="74" t="s">
        <v>533</v>
      </c>
      <c r="I79" s="44" t="s">
        <v>32</v>
      </c>
      <c r="J79" s="74" t="s">
        <v>87</v>
      </c>
      <c r="K79" s="44" t="s">
        <v>35</v>
      </c>
      <c r="L79" s="74" t="s">
        <v>36</v>
      </c>
      <c r="M79" s="44" t="s">
        <v>338</v>
      </c>
      <c r="N79" s="74" t="s">
        <v>39</v>
      </c>
      <c r="U79" s="74" t="s">
        <v>143</v>
      </c>
      <c r="V79" s="74" t="s">
        <v>532</v>
      </c>
      <c r="W79" s="11" t="s">
        <v>84</v>
      </c>
      <c r="X79" s="11" t="s">
        <v>89</v>
      </c>
      <c r="Y79" s="11" t="s">
        <v>90</v>
      </c>
      <c r="Z79" s="74" t="s">
        <v>339</v>
      </c>
      <c r="AA79" s="56" t="s">
        <v>340</v>
      </c>
      <c r="AB79" s="56" t="s">
        <v>534</v>
      </c>
      <c r="AC79" s="56" t="s">
        <v>342</v>
      </c>
      <c r="AD79" s="56"/>
      <c r="AE79" s="58"/>
      <c r="AF79" s="58">
        <v>976</v>
      </c>
      <c r="AG79" s="58">
        <v>69</v>
      </c>
      <c r="AH79" s="59">
        <v>1119</v>
      </c>
      <c r="AI79" s="58"/>
    </row>
    <row r="80" spans="1:36" x14ac:dyDescent="0.3">
      <c r="A80" s="74" t="s">
        <v>535</v>
      </c>
      <c r="C80" s="74" t="s">
        <v>532</v>
      </c>
      <c r="D80" s="74" t="s">
        <v>533</v>
      </c>
      <c r="I80" s="44" t="s">
        <v>32</v>
      </c>
      <c r="J80" s="74" t="s">
        <v>87</v>
      </c>
      <c r="K80" s="44" t="s">
        <v>35</v>
      </c>
      <c r="L80" s="74" t="s">
        <v>36</v>
      </c>
      <c r="M80" s="44" t="s">
        <v>338</v>
      </c>
      <c r="N80" s="74" t="s">
        <v>39</v>
      </c>
      <c r="U80" s="74" t="s">
        <v>143</v>
      </c>
      <c r="V80" s="74" t="s">
        <v>532</v>
      </c>
      <c r="W80" s="11" t="s">
        <v>84</v>
      </c>
      <c r="X80" s="11" t="s">
        <v>89</v>
      </c>
      <c r="Y80" s="11" t="s">
        <v>90</v>
      </c>
      <c r="Z80" s="74" t="s">
        <v>339</v>
      </c>
      <c r="AA80" s="56" t="s">
        <v>340</v>
      </c>
      <c r="AB80" s="56" t="s">
        <v>380</v>
      </c>
      <c r="AC80" s="56" t="s">
        <v>388</v>
      </c>
      <c r="AD80" s="56"/>
      <c r="AE80" s="58">
        <v>94.015246476170987</v>
      </c>
      <c r="AF80" s="58">
        <v>63</v>
      </c>
      <c r="AG80" s="58">
        <v>6</v>
      </c>
      <c r="AH80" s="59">
        <v>69</v>
      </c>
      <c r="AI80" s="58"/>
    </row>
    <row r="81" spans="1:36" s="40" customFormat="1" x14ac:dyDescent="0.3">
      <c r="A81" s="40" t="s">
        <v>536</v>
      </c>
      <c r="C81" s="40" t="s">
        <v>532</v>
      </c>
      <c r="D81" s="40" t="s">
        <v>533</v>
      </c>
      <c r="I81" s="44" t="s">
        <v>32</v>
      </c>
      <c r="J81" s="74" t="s">
        <v>87</v>
      </c>
      <c r="K81" s="44" t="s">
        <v>35</v>
      </c>
      <c r="L81" s="74" t="s">
        <v>36</v>
      </c>
      <c r="M81" s="44" t="s">
        <v>338</v>
      </c>
      <c r="N81" s="74" t="s">
        <v>39</v>
      </c>
      <c r="U81" s="74" t="s">
        <v>143</v>
      </c>
      <c r="V81" s="74" t="s">
        <v>532</v>
      </c>
      <c r="W81" s="11" t="s">
        <v>84</v>
      </c>
      <c r="X81" s="11" t="s">
        <v>89</v>
      </c>
      <c r="Y81" s="11" t="s">
        <v>90</v>
      </c>
      <c r="Z81" s="40" t="s">
        <v>339</v>
      </c>
      <c r="AA81" s="56" t="s">
        <v>340</v>
      </c>
      <c r="AB81" s="56" t="s">
        <v>525</v>
      </c>
      <c r="AC81" s="56" t="s">
        <v>367</v>
      </c>
      <c r="AD81" s="56"/>
      <c r="AE81" s="58">
        <v>91.997259335388833</v>
      </c>
      <c r="AF81" s="58">
        <v>779</v>
      </c>
      <c r="AG81" s="58">
        <v>36</v>
      </c>
      <c r="AH81" s="59">
        <v>920</v>
      </c>
      <c r="AI81" s="58"/>
    </row>
    <row r="82" spans="1:36" s="40" customFormat="1" x14ac:dyDescent="0.3">
      <c r="A82" s="40" t="s">
        <v>537</v>
      </c>
      <c r="C82" s="40" t="s">
        <v>538</v>
      </c>
      <c r="D82" s="40" t="s">
        <v>539</v>
      </c>
      <c r="I82" s="12" t="s">
        <v>32</v>
      </c>
      <c r="J82" s="40" t="s">
        <v>227</v>
      </c>
      <c r="K82" s="12" t="s">
        <v>35</v>
      </c>
      <c r="L82" s="40" t="s">
        <v>36</v>
      </c>
      <c r="M82" s="12" t="s">
        <v>38</v>
      </c>
      <c r="N82" s="40" t="s">
        <v>122</v>
      </c>
      <c r="U82" s="40" t="s">
        <v>65</v>
      </c>
      <c r="X82" s="40" t="s">
        <v>538</v>
      </c>
      <c r="Y82" s="11" t="s">
        <v>224</v>
      </c>
      <c r="Z82" s="40" t="s">
        <v>339</v>
      </c>
      <c r="AA82" s="56" t="s">
        <v>340</v>
      </c>
      <c r="AB82" s="56" t="s">
        <v>469</v>
      </c>
      <c r="AC82" s="56" t="s">
        <v>450</v>
      </c>
      <c r="AD82" s="56" t="s">
        <v>363</v>
      </c>
      <c r="AE82" s="58"/>
      <c r="AF82" s="58">
        <v>1175</v>
      </c>
      <c r="AG82" s="58">
        <v>80</v>
      </c>
      <c r="AH82" s="59">
        <v>1387</v>
      </c>
      <c r="AI82" s="58"/>
    </row>
    <row r="83" spans="1:36" x14ac:dyDescent="0.3">
      <c r="A83" s="74" t="s">
        <v>540</v>
      </c>
      <c r="C83" s="74" t="s">
        <v>538</v>
      </c>
      <c r="D83" s="74" t="s">
        <v>539</v>
      </c>
      <c r="I83" s="12" t="s">
        <v>32</v>
      </c>
      <c r="J83" s="40" t="s">
        <v>227</v>
      </c>
      <c r="K83" s="12" t="s">
        <v>35</v>
      </c>
      <c r="L83" s="40" t="s">
        <v>36</v>
      </c>
      <c r="M83" s="12" t="s">
        <v>38</v>
      </c>
      <c r="N83" s="40" t="s">
        <v>122</v>
      </c>
      <c r="U83" s="40" t="s">
        <v>65</v>
      </c>
      <c r="V83" s="40"/>
      <c r="W83" s="40"/>
      <c r="X83" s="40" t="s">
        <v>538</v>
      </c>
      <c r="Y83" s="11" t="s">
        <v>224</v>
      </c>
      <c r="Z83" s="40" t="s">
        <v>339</v>
      </c>
      <c r="AA83" s="56" t="s">
        <v>340</v>
      </c>
      <c r="AB83" s="56" t="s">
        <v>541</v>
      </c>
      <c r="AC83" s="56" t="s">
        <v>402</v>
      </c>
      <c r="AD83" s="56" t="s">
        <v>363</v>
      </c>
      <c r="AE83" s="58"/>
      <c r="AF83" s="58">
        <v>628</v>
      </c>
      <c r="AG83" s="58">
        <v>5</v>
      </c>
      <c r="AH83" s="59">
        <v>633</v>
      </c>
      <c r="AI83" s="58"/>
    </row>
    <row r="84" spans="1:36" s="41" customFormat="1" x14ac:dyDescent="0.3">
      <c r="A84" s="41" t="s">
        <v>542</v>
      </c>
      <c r="C84" s="41" t="s">
        <v>538</v>
      </c>
      <c r="D84" s="41" t="s">
        <v>539</v>
      </c>
      <c r="I84" s="19" t="s">
        <v>32</v>
      </c>
      <c r="J84" s="41" t="s">
        <v>227</v>
      </c>
      <c r="K84" s="19" t="s">
        <v>35</v>
      </c>
      <c r="L84" s="41" t="s">
        <v>36</v>
      </c>
      <c r="M84" s="19" t="s">
        <v>38</v>
      </c>
      <c r="N84" s="41" t="s">
        <v>122</v>
      </c>
      <c r="U84" s="40" t="s">
        <v>65</v>
      </c>
      <c r="X84" s="40" t="s">
        <v>538</v>
      </c>
      <c r="Y84" s="11" t="s">
        <v>224</v>
      </c>
      <c r="Z84" s="41" t="s">
        <v>339</v>
      </c>
      <c r="AA84" s="60" t="s">
        <v>340</v>
      </c>
      <c r="AB84" s="60" t="s">
        <v>543</v>
      </c>
      <c r="AC84" s="60" t="s">
        <v>380</v>
      </c>
      <c r="AD84" s="60" t="s">
        <v>368</v>
      </c>
      <c r="AE84" s="62"/>
      <c r="AF84" s="62">
        <v>15</v>
      </c>
      <c r="AG84" s="62">
        <v>0</v>
      </c>
      <c r="AH84" s="63">
        <v>15</v>
      </c>
      <c r="AI84" s="62"/>
    </row>
    <row r="85" spans="1:36" s="77" customFormat="1" x14ac:dyDescent="0.3">
      <c r="A85" s="77" t="s">
        <v>544</v>
      </c>
      <c r="B85" s="77" t="s">
        <v>545</v>
      </c>
      <c r="C85" s="77" t="s">
        <v>532</v>
      </c>
      <c r="D85" s="77" t="s">
        <v>533</v>
      </c>
      <c r="E85" s="77" t="s">
        <v>538</v>
      </c>
      <c r="F85" s="77" t="s">
        <v>539</v>
      </c>
      <c r="G85" s="77" t="s">
        <v>359</v>
      </c>
      <c r="H85" s="77" t="s">
        <v>546</v>
      </c>
      <c r="I85" s="68" t="s">
        <v>32</v>
      </c>
      <c r="J85" s="77" t="s">
        <v>87</v>
      </c>
      <c r="K85" s="68" t="s">
        <v>35</v>
      </c>
      <c r="L85" s="77" t="s">
        <v>36</v>
      </c>
      <c r="M85" s="68" t="s">
        <v>338</v>
      </c>
      <c r="N85" s="66" t="s">
        <v>39</v>
      </c>
      <c r="O85" s="68" t="s">
        <v>32</v>
      </c>
      <c r="P85" s="66" t="s">
        <v>227</v>
      </c>
      <c r="Q85" s="68" t="s">
        <v>35</v>
      </c>
      <c r="R85" s="66" t="s">
        <v>36</v>
      </c>
      <c r="S85" s="68" t="s">
        <v>38</v>
      </c>
      <c r="T85" s="66" t="s">
        <v>122</v>
      </c>
      <c r="U85" s="66" t="s">
        <v>361</v>
      </c>
      <c r="V85" s="66"/>
      <c r="W85" s="66"/>
      <c r="X85" s="66"/>
      <c r="Y85" s="66"/>
      <c r="Z85" s="66" t="s">
        <v>339</v>
      </c>
      <c r="AA85" s="65" t="s">
        <v>340</v>
      </c>
      <c r="AB85" s="65" t="s">
        <v>547</v>
      </c>
      <c r="AC85" s="65" t="s">
        <v>354</v>
      </c>
      <c r="AD85" s="65"/>
      <c r="AE85" s="91">
        <v>31.421308576480989</v>
      </c>
      <c r="AF85" s="58">
        <v>110</v>
      </c>
      <c r="AG85" s="91">
        <v>4</v>
      </c>
      <c r="AH85" s="59">
        <v>117</v>
      </c>
      <c r="AI85" s="91"/>
    </row>
    <row r="86" spans="1:36" s="77" customFormat="1" x14ac:dyDescent="0.3">
      <c r="A86" s="77" t="s">
        <v>548</v>
      </c>
      <c r="B86" s="77" t="s">
        <v>545</v>
      </c>
      <c r="C86" s="77" t="s">
        <v>532</v>
      </c>
      <c r="D86" s="77" t="s">
        <v>533</v>
      </c>
      <c r="E86" s="77" t="s">
        <v>538</v>
      </c>
      <c r="F86" s="77" t="s">
        <v>539</v>
      </c>
      <c r="G86" s="77" t="s">
        <v>359</v>
      </c>
      <c r="H86" s="77" t="s">
        <v>546</v>
      </c>
      <c r="I86" s="68" t="s">
        <v>32</v>
      </c>
      <c r="J86" s="77" t="s">
        <v>87</v>
      </c>
      <c r="K86" s="68" t="s">
        <v>35</v>
      </c>
      <c r="L86" s="77" t="s">
        <v>36</v>
      </c>
      <c r="M86" s="68" t="s">
        <v>338</v>
      </c>
      <c r="N86" s="66" t="s">
        <v>39</v>
      </c>
      <c r="O86" s="68" t="s">
        <v>32</v>
      </c>
      <c r="P86" s="66" t="s">
        <v>227</v>
      </c>
      <c r="Q86" s="68" t="s">
        <v>35</v>
      </c>
      <c r="R86" s="66" t="s">
        <v>36</v>
      </c>
      <c r="S86" s="68" t="s">
        <v>38</v>
      </c>
      <c r="T86" s="66" t="s">
        <v>122</v>
      </c>
      <c r="U86" s="66" t="s">
        <v>361</v>
      </c>
      <c r="V86" s="66"/>
      <c r="W86" s="66"/>
      <c r="X86" s="66"/>
      <c r="Y86" s="66"/>
      <c r="Z86" s="66" t="s">
        <v>497</v>
      </c>
      <c r="AA86" s="66" t="s">
        <v>382</v>
      </c>
      <c r="AB86" s="66" t="s">
        <v>549</v>
      </c>
      <c r="AC86" s="66" t="s">
        <v>353</v>
      </c>
      <c r="AD86" s="66"/>
      <c r="AE86" s="99"/>
      <c r="AF86" s="100"/>
      <c r="AG86" s="99"/>
      <c r="AH86" s="59">
        <v>50</v>
      </c>
      <c r="AI86" s="99"/>
      <c r="AJ86" s="77" t="s">
        <v>550</v>
      </c>
    </row>
    <row r="87" spans="1:36" s="70" customFormat="1" x14ac:dyDescent="0.3">
      <c r="A87" s="70" t="s">
        <v>551</v>
      </c>
      <c r="B87" s="70" t="s">
        <v>545</v>
      </c>
      <c r="C87" s="70" t="s">
        <v>532</v>
      </c>
      <c r="D87" s="70" t="s">
        <v>533</v>
      </c>
      <c r="E87" s="70" t="s">
        <v>538</v>
      </c>
      <c r="F87" s="70" t="s">
        <v>539</v>
      </c>
      <c r="G87" s="70" t="s">
        <v>359</v>
      </c>
      <c r="H87" s="70" t="s">
        <v>546</v>
      </c>
      <c r="I87" s="72" t="s">
        <v>32</v>
      </c>
      <c r="J87" s="70" t="s">
        <v>87</v>
      </c>
      <c r="K87" s="72" t="s">
        <v>35</v>
      </c>
      <c r="L87" s="70" t="s">
        <v>36</v>
      </c>
      <c r="M87" s="72" t="s">
        <v>338</v>
      </c>
      <c r="N87" s="71" t="s">
        <v>39</v>
      </c>
      <c r="O87" s="72" t="s">
        <v>32</v>
      </c>
      <c r="P87" s="71" t="s">
        <v>227</v>
      </c>
      <c r="Q87" s="72" t="s">
        <v>35</v>
      </c>
      <c r="R87" s="71" t="s">
        <v>36</v>
      </c>
      <c r="S87" s="72" t="s">
        <v>38</v>
      </c>
      <c r="T87" s="71" t="s">
        <v>122</v>
      </c>
      <c r="U87" s="71" t="s">
        <v>361</v>
      </c>
      <c r="V87" s="71"/>
      <c r="W87" s="71"/>
      <c r="X87" s="71"/>
      <c r="Y87" s="71"/>
      <c r="Z87" s="71" t="s">
        <v>497</v>
      </c>
      <c r="AA87" s="70" t="s">
        <v>382</v>
      </c>
      <c r="AB87" s="70" t="s">
        <v>495</v>
      </c>
      <c r="AC87" s="70" t="s">
        <v>447</v>
      </c>
      <c r="AE87" s="94"/>
      <c r="AF87" s="62"/>
      <c r="AG87" s="94"/>
      <c r="AH87" s="62" t="s">
        <v>455</v>
      </c>
      <c r="AI87" s="94"/>
    </row>
    <row r="88" spans="1:36" x14ac:dyDescent="0.3">
      <c r="A88" s="74" t="s">
        <v>552</v>
      </c>
      <c r="C88" s="74" t="s">
        <v>553</v>
      </c>
      <c r="D88" s="74" t="s">
        <v>554</v>
      </c>
      <c r="I88" s="44" t="s">
        <v>32</v>
      </c>
      <c r="J88" s="74" t="s">
        <v>87</v>
      </c>
      <c r="K88" s="44" t="s">
        <v>35</v>
      </c>
      <c r="L88" s="74" t="s">
        <v>36</v>
      </c>
      <c r="M88" s="44" t="s">
        <v>338</v>
      </c>
      <c r="N88" s="74" t="s">
        <v>39</v>
      </c>
      <c r="U88" s="74" t="s">
        <v>143</v>
      </c>
      <c r="V88" s="74" t="s">
        <v>553</v>
      </c>
      <c r="W88" s="11" t="s">
        <v>84</v>
      </c>
      <c r="X88" s="11" t="s">
        <v>89</v>
      </c>
      <c r="Y88" s="11" t="s">
        <v>90</v>
      </c>
      <c r="Z88" s="74" t="s">
        <v>339</v>
      </c>
      <c r="AA88" s="56" t="s">
        <v>340</v>
      </c>
      <c r="AB88" s="56" t="s">
        <v>555</v>
      </c>
      <c r="AC88" s="56" t="s">
        <v>477</v>
      </c>
      <c r="AD88" s="56"/>
      <c r="AE88" s="58">
        <v>90.305308726361346</v>
      </c>
      <c r="AF88" s="58">
        <v>603</v>
      </c>
      <c r="AG88" s="58">
        <v>12</v>
      </c>
      <c r="AH88" s="59">
        <v>634</v>
      </c>
      <c r="AI88" s="58"/>
    </row>
    <row r="89" spans="1:36" x14ac:dyDescent="0.3">
      <c r="A89" s="74" t="s">
        <v>556</v>
      </c>
      <c r="C89" s="74" t="s">
        <v>553</v>
      </c>
      <c r="D89" s="74" t="s">
        <v>554</v>
      </c>
      <c r="I89" s="44" t="s">
        <v>32</v>
      </c>
      <c r="J89" s="74" t="s">
        <v>87</v>
      </c>
      <c r="K89" s="44" t="s">
        <v>35</v>
      </c>
      <c r="L89" s="74" t="s">
        <v>36</v>
      </c>
      <c r="M89" s="44" t="s">
        <v>338</v>
      </c>
      <c r="N89" s="74" t="s">
        <v>39</v>
      </c>
      <c r="U89" s="74" t="s">
        <v>143</v>
      </c>
      <c r="V89" s="74" t="s">
        <v>553</v>
      </c>
      <c r="W89" s="11" t="s">
        <v>84</v>
      </c>
      <c r="X89" s="11" t="s">
        <v>89</v>
      </c>
      <c r="Y89" s="11" t="s">
        <v>90</v>
      </c>
      <c r="Z89" s="74" t="s">
        <v>339</v>
      </c>
      <c r="AA89" s="56" t="s">
        <v>340</v>
      </c>
      <c r="AB89" s="56" t="s">
        <v>557</v>
      </c>
      <c r="AC89" s="56" t="s">
        <v>388</v>
      </c>
      <c r="AD89" s="56"/>
      <c r="AE89" s="58">
        <v>93.362992035971502</v>
      </c>
      <c r="AF89" s="58">
        <v>20</v>
      </c>
      <c r="AG89" s="58"/>
      <c r="AH89" s="59">
        <v>64</v>
      </c>
      <c r="AI89" s="58"/>
    </row>
    <row r="90" spans="1:36" x14ac:dyDescent="0.3">
      <c r="A90" s="74" t="s">
        <v>558</v>
      </c>
      <c r="C90" s="74" t="s">
        <v>553</v>
      </c>
      <c r="D90" s="74" t="s">
        <v>554</v>
      </c>
      <c r="I90" s="44" t="s">
        <v>32</v>
      </c>
      <c r="J90" s="74" t="s">
        <v>87</v>
      </c>
      <c r="K90" s="44" t="s">
        <v>35</v>
      </c>
      <c r="L90" s="74" t="s">
        <v>36</v>
      </c>
      <c r="M90" s="44" t="s">
        <v>338</v>
      </c>
      <c r="N90" s="74" t="s">
        <v>39</v>
      </c>
      <c r="U90" s="74" t="s">
        <v>143</v>
      </c>
      <c r="V90" s="74" t="s">
        <v>553</v>
      </c>
      <c r="W90" s="11" t="s">
        <v>84</v>
      </c>
      <c r="X90" s="11" t="s">
        <v>89</v>
      </c>
      <c r="Y90" s="11" t="s">
        <v>90</v>
      </c>
      <c r="Z90" s="74" t="s">
        <v>339</v>
      </c>
      <c r="AA90" s="56" t="s">
        <v>340</v>
      </c>
      <c r="AB90" s="56" t="s">
        <v>559</v>
      </c>
      <c r="AC90" s="56" t="s">
        <v>477</v>
      </c>
      <c r="AD90" s="56"/>
      <c r="AE90" s="58"/>
      <c r="AF90" s="58">
        <v>23</v>
      </c>
      <c r="AG90" s="58">
        <v>0</v>
      </c>
      <c r="AH90" s="59">
        <v>28</v>
      </c>
      <c r="AI90" s="58"/>
    </row>
    <row r="91" spans="1:36" x14ac:dyDescent="0.3">
      <c r="A91" s="74" t="s">
        <v>560</v>
      </c>
      <c r="C91" s="74" t="s">
        <v>561</v>
      </c>
      <c r="D91" s="74" t="s">
        <v>562</v>
      </c>
      <c r="I91" s="44" t="s">
        <v>32</v>
      </c>
      <c r="J91" s="74" t="s">
        <v>33</v>
      </c>
      <c r="K91" s="44" t="s">
        <v>244</v>
      </c>
      <c r="L91" s="74" t="s">
        <v>251</v>
      </c>
      <c r="U91" s="103" t="s">
        <v>229</v>
      </c>
      <c r="Y91" s="74" t="s">
        <v>581</v>
      </c>
      <c r="Z91" s="74" t="s">
        <v>339</v>
      </c>
      <c r="AA91" s="56" t="s">
        <v>340</v>
      </c>
      <c r="AB91" s="56" t="s">
        <v>341</v>
      </c>
      <c r="AC91" s="56" t="s">
        <v>342</v>
      </c>
      <c r="AD91" s="56" t="s">
        <v>563</v>
      </c>
      <c r="AE91" s="58"/>
      <c r="AF91" s="58"/>
      <c r="AG91" s="58"/>
      <c r="AH91" s="58">
        <v>0</v>
      </c>
      <c r="AI91" s="58"/>
      <c r="AJ91" s="74" t="s">
        <v>564</v>
      </c>
    </row>
    <row r="92" spans="1:36" x14ac:dyDescent="0.3">
      <c r="A92" s="74" t="s">
        <v>565</v>
      </c>
      <c r="C92" s="74" t="s">
        <v>561</v>
      </c>
      <c r="D92" s="74" t="s">
        <v>562</v>
      </c>
      <c r="I92" s="44" t="s">
        <v>32</v>
      </c>
      <c r="J92" s="74" t="s">
        <v>33</v>
      </c>
      <c r="K92" s="44" t="s">
        <v>244</v>
      </c>
      <c r="L92" s="74" t="s">
        <v>251</v>
      </c>
      <c r="U92" s="103" t="s">
        <v>229</v>
      </c>
      <c r="Y92" s="74" t="s">
        <v>581</v>
      </c>
      <c r="Z92" s="74" t="s">
        <v>339</v>
      </c>
      <c r="AA92" s="56" t="s">
        <v>340</v>
      </c>
      <c r="AB92" s="56" t="s">
        <v>566</v>
      </c>
      <c r="AC92" s="56" t="s">
        <v>414</v>
      </c>
      <c r="AD92" s="56" t="s">
        <v>567</v>
      </c>
      <c r="AE92" s="58">
        <v>40.625167875369328</v>
      </c>
      <c r="AF92" s="58">
        <v>3</v>
      </c>
      <c r="AG92" s="58"/>
      <c r="AH92" s="59">
        <v>3</v>
      </c>
      <c r="AI92" s="58"/>
    </row>
    <row r="93" spans="1:36" x14ac:dyDescent="0.3">
      <c r="A93" s="74" t="s">
        <v>568</v>
      </c>
      <c r="C93" s="74" t="s">
        <v>561</v>
      </c>
      <c r="D93" s="74" t="s">
        <v>562</v>
      </c>
      <c r="I93" s="44" t="s">
        <v>32</v>
      </c>
      <c r="J93" s="74" t="s">
        <v>33</v>
      </c>
      <c r="K93" s="44" t="s">
        <v>244</v>
      </c>
      <c r="L93" s="74" t="s">
        <v>251</v>
      </c>
      <c r="U93" s="103" t="s">
        <v>229</v>
      </c>
      <c r="Y93" s="74" t="s">
        <v>581</v>
      </c>
      <c r="Z93" s="74" t="s">
        <v>339</v>
      </c>
      <c r="AA93" s="56" t="s">
        <v>340</v>
      </c>
      <c r="AB93" s="56" t="s">
        <v>566</v>
      </c>
      <c r="AC93" s="56" t="s">
        <v>414</v>
      </c>
      <c r="AD93" s="56" t="s">
        <v>563</v>
      </c>
      <c r="AE93" s="58"/>
      <c r="AF93" s="58">
        <v>30</v>
      </c>
      <c r="AG93" s="58">
        <v>3</v>
      </c>
      <c r="AH93" s="59">
        <v>33</v>
      </c>
      <c r="AI93" s="58"/>
    </row>
    <row r="94" spans="1:36" s="65" customFormat="1" x14ac:dyDescent="0.3">
      <c r="A94" s="65" t="s">
        <v>569</v>
      </c>
      <c r="B94" s="65" t="s">
        <v>570</v>
      </c>
      <c r="C94" s="65" t="s">
        <v>553</v>
      </c>
      <c r="D94" s="65" t="s">
        <v>554</v>
      </c>
      <c r="E94" s="65" t="s">
        <v>561</v>
      </c>
      <c r="F94" s="65" t="s">
        <v>562</v>
      </c>
      <c r="G94" s="65" t="s">
        <v>571</v>
      </c>
      <c r="H94" s="65" t="s">
        <v>572</v>
      </c>
      <c r="I94" s="67" t="s">
        <v>32</v>
      </c>
      <c r="J94" s="65" t="s">
        <v>87</v>
      </c>
      <c r="K94" s="67" t="s">
        <v>35</v>
      </c>
      <c r="L94" s="65" t="s">
        <v>36</v>
      </c>
      <c r="M94" s="67" t="s">
        <v>338</v>
      </c>
      <c r="N94" s="66" t="s">
        <v>39</v>
      </c>
      <c r="O94" s="68" t="s">
        <v>32</v>
      </c>
      <c r="P94" s="66" t="s">
        <v>33</v>
      </c>
      <c r="Q94" s="68" t="s">
        <v>244</v>
      </c>
      <c r="R94" s="66" t="s">
        <v>251</v>
      </c>
      <c r="S94" s="77"/>
      <c r="U94" s="65" t="s">
        <v>361</v>
      </c>
      <c r="Z94" s="65" t="s">
        <v>339</v>
      </c>
      <c r="AA94" s="65" t="s">
        <v>340</v>
      </c>
      <c r="AB94" s="65" t="s">
        <v>362</v>
      </c>
      <c r="AC94" s="65" t="s">
        <v>353</v>
      </c>
      <c r="AE94" s="91"/>
      <c r="AF94" s="58"/>
      <c r="AG94" s="91"/>
      <c r="AH94" s="58" t="s">
        <v>455</v>
      </c>
      <c r="AI94" s="91"/>
    </row>
    <row r="95" spans="1:36" s="65" customFormat="1" x14ac:dyDescent="0.3">
      <c r="A95" s="65" t="s">
        <v>573</v>
      </c>
      <c r="B95" s="65" t="s">
        <v>570</v>
      </c>
      <c r="C95" s="65" t="s">
        <v>553</v>
      </c>
      <c r="D95" s="65" t="s">
        <v>554</v>
      </c>
      <c r="E95" s="65" t="s">
        <v>561</v>
      </c>
      <c r="F95" s="65" t="s">
        <v>562</v>
      </c>
      <c r="G95" s="65" t="s">
        <v>571</v>
      </c>
      <c r="H95" s="65" t="s">
        <v>572</v>
      </c>
      <c r="I95" s="67" t="s">
        <v>32</v>
      </c>
      <c r="J95" s="65" t="s">
        <v>87</v>
      </c>
      <c r="K95" s="67" t="s">
        <v>35</v>
      </c>
      <c r="L95" s="65" t="s">
        <v>36</v>
      </c>
      <c r="M95" s="67" t="s">
        <v>338</v>
      </c>
      <c r="N95" s="66" t="s">
        <v>39</v>
      </c>
      <c r="O95" s="68" t="s">
        <v>32</v>
      </c>
      <c r="P95" s="66" t="s">
        <v>33</v>
      </c>
      <c r="Q95" s="68" t="s">
        <v>244</v>
      </c>
      <c r="R95" s="66" t="s">
        <v>251</v>
      </c>
      <c r="S95" s="77"/>
      <c r="T95" s="77"/>
      <c r="U95" s="77" t="s">
        <v>361</v>
      </c>
      <c r="V95" s="77"/>
      <c r="W95" s="77"/>
      <c r="X95" s="77"/>
      <c r="Y95" s="77"/>
      <c r="Z95" s="77" t="s">
        <v>339</v>
      </c>
      <c r="AA95" s="65" t="s">
        <v>340</v>
      </c>
      <c r="AB95" s="65" t="s">
        <v>390</v>
      </c>
      <c r="AC95" s="65" t="s">
        <v>574</v>
      </c>
      <c r="AE95" s="91">
        <v>89.674179425618703</v>
      </c>
      <c r="AF95" s="58"/>
      <c r="AG95" s="91"/>
      <c r="AH95" s="58" t="s">
        <v>455</v>
      </c>
      <c r="AI95" s="91"/>
    </row>
    <row r="96" spans="1:36" s="70" customFormat="1" x14ac:dyDescent="0.3">
      <c r="A96" s="70" t="s">
        <v>575</v>
      </c>
      <c r="B96" s="70" t="s">
        <v>570</v>
      </c>
      <c r="C96" s="70" t="s">
        <v>553</v>
      </c>
      <c r="D96" s="70" t="s">
        <v>554</v>
      </c>
      <c r="E96" s="70" t="s">
        <v>561</v>
      </c>
      <c r="F96" s="70" t="s">
        <v>562</v>
      </c>
      <c r="G96" s="70" t="s">
        <v>571</v>
      </c>
      <c r="H96" s="70" t="s">
        <v>572</v>
      </c>
      <c r="I96" s="72" t="s">
        <v>32</v>
      </c>
      <c r="J96" s="70" t="s">
        <v>87</v>
      </c>
      <c r="K96" s="72" t="s">
        <v>35</v>
      </c>
      <c r="L96" s="70" t="s">
        <v>36</v>
      </c>
      <c r="M96" s="72" t="s">
        <v>338</v>
      </c>
      <c r="N96" s="71" t="s">
        <v>39</v>
      </c>
      <c r="O96" s="72" t="s">
        <v>32</v>
      </c>
      <c r="P96" s="71" t="s">
        <v>33</v>
      </c>
      <c r="Q96" s="72" t="s">
        <v>244</v>
      </c>
      <c r="R96" s="71" t="s">
        <v>251</v>
      </c>
      <c r="U96" s="70" t="s">
        <v>361</v>
      </c>
      <c r="Z96" s="70" t="s">
        <v>339</v>
      </c>
      <c r="AA96" s="70" t="s">
        <v>340</v>
      </c>
      <c r="AB96" s="70" t="s">
        <v>576</v>
      </c>
      <c r="AC96" s="70" t="s">
        <v>367</v>
      </c>
      <c r="AE96" s="94">
        <v>62.257109965927796</v>
      </c>
      <c r="AF96" s="62"/>
      <c r="AG96" s="94"/>
      <c r="AH96" s="62">
        <v>0</v>
      </c>
      <c r="AI96" s="94"/>
      <c r="AJ96" s="70" t="s">
        <v>451</v>
      </c>
    </row>
  </sheetData>
  <conditionalFormatting sqref="AF1:AF1048576">
    <cfRule type="cellIs" dxfId="4" priority="1" operator="greaterThan">
      <formula>1200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179-D18F-443D-9F96-1D8C67FD7371}">
  <dimension ref="A1:AG392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R53" sqref="R53"/>
    </sheetView>
  </sheetViews>
  <sheetFormatPr baseColWidth="10" defaultColWidth="8.88671875" defaultRowHeight="14.4" x14ac:dyDescent="0.3"/>
  <cols>
    <col min="1" max="1" width="16" style="74" customWidth="1"/>
    <col min="2" max="2" width="22.5546875" style="74" bestFit="1" customWidth="1"/>
    <col min="3" max="3" width="18.6640625" style="74" bestFit="1" customWidth="1"/>
    <col min="4" max="4" width="20.109375" style="74" bestFit="1" customWidth="1"/>
    <col min="5" max="5" width="15.88671875" style="74" bestFit="1" customWidth="1"/>
    <col min="6" max="6" width="16.5546875" bestFit="1" customWidth="1"/>
    <col min="7" max="7" width="17.44140625" bestFit="1" customWidth="1"/>
    <col min="8" max="8" width="13.5546875" bestFit="1" customWidth="1"/>
    <col min="9" max="9" width="21.6640625" bestFit="1" customWidth="1"/>
    <col min="10" max="10" width="17.44140625" bestFit="1" customWidth="1"/>
    <col min="11" max="11" width="13.5546875" bestFit="1" customWidth="1"/>
    <col min="12" max="12" width="15.88671875" bestFit="1" customWidth="1"/>
    <col min="13" max="13" width="18.33203125" bestFit="1" customWidth="1"/>
    <col min="14" max="14" width="13.5546875" bestFit="1" customWidth="1"/>
    <col min="15" max="15" width="15.88671875" bestFit="1" customWidth="1"/>
    <col min="16" max="16" width="18.33203125" bestFit="1" customWidth="1"/>
    <col min="17" max="17" width="13.5546875" customWidth="1"/>
    <col min="18" max="18" width="18.109375" bestFit="1" customWidth="1"/>
    <col min="19" max="19" width="10" bestFit="1" customWidth="1"/>
    <col min="20" max="20" width="12.44140625" customWidth="1"/>
    <col min="21" max="21" width="10" bestFit="1" customWidth="1"/>
    <col min="22" max="22" width="10.44140625" bestFit="1" customWidth="1"/>
    <col min="23" max="23" width="12.6640625" bestFit="1" customWidth="1"/>
    <col min="24" max="24" width="10.6640625" bestFit="1" customWidth="1"/>
    <col min="25" max="25" width="15.44140625" style="141" customWidth="1"/>
    <col min="26" max="26" width="12.44140625" style="129" customWidth="1"/>
    <col min="27" max="27" width="17.109375" style="129" customWidth="1"/>
    <col min="28" max="28" width="14.44140625" bestFit="1" customWidth="1"/>
    <col min="29" max="29" width="14.44140625" customWidth="1"/>
    <col min="30" max="30" width="15.6640625" style="74" bestFit="1" customWidth="1"/>
    <col min="31" max="31" width="15.5546875" style="74" bestFit="1" customWidth="1"/>
    <col min="32" max="32" width="54.109375" bestFit="1" customWidth="1"/>
    <col min="33" max="33" width="10.5546875" bestFit="1" customWidth="1"/>
  </cols>
  <sheetData>
    <row r="1" spans="1:33" s="126" customFormat="1" x14ac:dyDescent="0.3">
      <c r="A1" s="122" t="s">
        <v>770</v>
      </c>
      <c r="B1" s="123" t="s">
        <v>771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124" t="s">
        <v>772</v>
      </c>
      <c r="P1" s="124" t="s">
        <v>773</v>
      </c>
      <c r="Q1" s="124" t="s">
        <v>774</v>
      </c>
      <c r="R1" s="2" t="s">
        <v>13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125" t="s">
        <v>775</v>
      </c>
      <c r="Z1" s="125" t="s">
        <v>776</v>
      </c>
      <c r="AA1" s="125" t="s">
        <v>777</v>
      </c>
      <c r="AB1" s="7" t="s">
        <v>23</v>
      </c>
      <c r="AC1" s="7" t="s">
        <v>778</v>
      </c>
      <c r="AD1" s="2" t="s">
        <v>24</v>
      </c>
      <c r="AE1" s="8" t="s">
        <v>332</v>
      </c>
      <c r="AF1" s="2" t="s">
        <v>26</v>
      </c>
      <c r="AG1" s="2" t="s">
        <v>27</v>
      </c>
    </row>
    <row r="2" spans="1:33" x14ac:dyDescent="0.3">
      <c r="A2" s="74" t="s">
        <v>779</v>
      </c>
      <c r="B2" s="74" t="s">
        <v>780</v>
      </c>
      <c r="C2" s="74" t="s">
        <v>781</v>
      </c>
      <c r="V2" t="s">
        <v>782</v>
      </c>
      <c r="X2" t="s">
        <v>783</v>
      </c>
      <c r="Y2" s="127">
        <v>44322</v>
      </c>
      <c r="Z2" s="128">
        <v>1</v>
      </c>
      <c r="AA2" s="129">
        <v>22</v>
      </c>
      <c r="AF2" t="s">
        <v>784</v>
      </c>
    </row>
    <row r="3" spans="1:33" s="131" customFormat="1" x14ac:dyDescent="0.3">
      <c r="A3" s="130" t="s">
        <v>785</v>
      </c>
      <c r="B3" s="130" t="s">
        <v>780</v>
      </c>
      <c r="C3" s="130" t="s">
        <v>781</v>
      </c>
      <c r="D3" s="130"/>
      <c r="E3" s="130"/>
      <c r="V3" s="131" t="s">
        <v>782</v>
      </c>
      <c r="W3" s="131" t="s">
        <v>786</v>
      </c>
      <c r="Y3" s="132"/>
      <c r="Z3" s="132"/>
      <c r="AA3" s="132"/>
      <c r="AD3" s="130"/>
      <c r="AE3" s="130"/>
    </row>
    <row r="4" spans="1:33" x14ac:dyDescent="0.3">
      <c r="A4" s="74" t="s">
        <v>787</v>
      </c>
      <c r="B4" s="74" t="s">
        <v>780</v>
      </c>
      <c r="C4" s="74" t="s">
        <v>781</v>
      </c>
      <c r="V4" t="s">
        <v>782</v>
      </c>
      <c r="X4" t="s">
        <v>783</v>
      </c>
      <c r="Y4" s="127">
        <v>44324</v>
      </c>
      <c r="Z4" s="128">
        <v>1</v>
      </c>
      <c r="AA4" s="129">
        <v>38</v>
      </c>
      <c r="AC4" t="s">
        <v>788</v>
      </c>
    </row>
    <row r="5" spans="1:33" s="131" customFormat="1" x14ac:dyDescent="0.3">
      <c r="A5" s="130" t="s">
        <v>789</v>
      </c>
      <c r="B5" s="130" t="s">
        <v>780</v>
      </c>
      <c r="C5" s="130" t="s">
        <v>781</v>
      </c>
      <c r="D5" s="130"/>
      <c r="E5" s="130"/>
      <c r="V5" s="131" t="s">
        <v>782</v>
      </c>
      <c r="W5" s="131" t="s">
        <v>786</v>
      </c>
      <c r="Y5" s="132"/>
      <c r="Z5" s="132"/>
      <c r="AA5" s="132"/>
      <c r="AD5" s="130"/>
      <c r="AE5" s="130"/>
    </row>
    <row r="6" spans="1:33" s="133" customFormat="1" x14ac:dyDescent="0.3">
      <c r="A6" s="41" t="s">
        <v>790</v>
      </c>
      <c r="B6" s="41" t="s">
        <v>780</v>
      </c>
      <c r="C6" s="41" t="s">
        <v>781</v>
      </c>
      <c r="D6" s="41"/>
      <c r="E6" s="41"/>
      <c r="V6" s="133" t="s">
        <v>782</v>
      </c>
      <c r="X6" s="133" t="s">
        <v>783</v>
      </c>
      <c r="Y6" s="134">
        <v>44326</v>
      </c>
      <c r="Z6" s="135">
        <v>2</v>
      </c>
      <c r="AA6" s="136">
        <v>48</v>
      </c>
      <c r="AC6" s="133" t="s">
        <v>788</v>
      </c>
      <c r="AD6" s="41"/>
      <c r="AE6" s="41"/>
    </row>
    <row r="7" spans="1:33" x14ac:dyDescent="0.3">
      <c r="A7" s="74" t="s">
        <v>791</v>
      </c>
      <c r="B7" s="74" t="s">
        <v>780</v>
      </c>
      <c r="C7" s="74" t="s">
        <v>39</v>
      </c>
      <c r="V7" t="s">
        <v>782</v>
      </c>
      <c r="X7" t="s">
        <v>783</v>
      </c>
      <c r="Y7" s="127">
        <v>44340</v>
      </c>
      <c r="Z7" s="137">
        <v>2</v>
      </c>
      <c r="AA7" s="129">
        <v>35</v>
      </c>
      <c r="AC7" t="s">
        <v>792</v>
      </c>
    </row>
    <row r="8" spans="1:33" x14ac:dyDescent="0.3">
      <c r="A8" s="74" t="s">
        <v>793</v>
      </c>
      <c r="B8" s="74" t="s">
        <v>780</v>
      </c>
      <c r="C8" s="74" t="s">
        <v>39</v>
      </c>
      <c r="V8" t="s">
        <v>782</v>
      </c>
      <c r="X8" t="s">
        <v>783</v>
      </c>
      <c r="Y8" s="138">
        <v>44337</v>
      </c>
      <c r="Z8" s="139">
        <v>1</v>
      </c>
      <c r="AA8" s="129">
        <v>25</v>
      </c>
      <c r="AC8" t="s">
        <v>794</v>
      </c>
    </row>
    <row r="9" spans="1:33" x14ac:dyDescent="0.3">
      <c r="A9" s="74" t="s">
        <v>795</v>
      </c>
      <c r="B9" s="74" t="s">
        <v>780</v>
      </c>
      <c r="C9" s="74" t="s">
        <v>39</v>
      </c>
      <c r="V9" t="s">
        <v>782</v>
      </c>
      <c r="X9" t="s">
        <v>783</v>
      </c>
      <c r="Y9" s="127">
        <v>44349</v>
      </c>
      <c r="Z9" s="128">
        <v>1</v>
      </c>
      <c r="AA9" s="129">
        <v>110</v>
      </c>
      <c r="AC9" t="s">
        <v>794</v>
      </c>
    </row>
    <row r="10" spans="1:33" x14ac:dyDescent="0.3">
      <c r="A10" s="74" t="s">
        <v>796</v>
      </c>
      <c r="B10" s="74" t="s">
        <v>780</v>
      </c>
      <c r="C10" s="74" t="s">
        <v>39</v>
      </c>
      <c r="V10" t="s">
        <v>782</v>
      </c>
      <c r="X10" t="s">
        <v>783</v>
      </c>
      <c r="Y10" s="127">
        <v>44335</v>
      </c>
      <c r="Z10" s="128">
        <v>1</v>
      </c>
      <c r="AA10" s="129">
        <v>50</v>
      </c>
      <c r="AC10" t="s">
        <v>792</v>
      </c>
    </row>
    <row r="11" spans="1:33" s="133" customFormat="1" x14ac:dyDescent="0.3">
      <c r="A11" s="41" t="s">
        <v>797</v>
      </c>
      <c r="B11" s="41" t="s">
        <v>780</v>
      </c>
      <c r="C11" s="41" t="s">
        <v>39</v>
      </c>
      <c r="D11" s="41"/>
      <c r="E11" s="41"/>
      <c r="V11" s="133" t="s">
        <v>782</v>
      </c>
      <c r="X11" s="133" t="s">
        <v>783</v>
      </c>
      <c r="Y11" s="127">
        <v>44347</v>
      </c>
      <c r="Z11" s="128">
        <v>1</v>
      </c>
      <c r="AA11" s="136">
        <v>96</v>
      </c>
      <c r="AD11" s="41"/>
      <c r="AE11" s="41"/>
    </row>
    <row r="12" spans="1:33" x14ac:dyDescent="0.3">
      <c r="A12" s="74" t="s">
        <v>798</v>
      </c>
      <c r="B12" s="74" t="s">
        <v>799</v>
      </c>
      <c r="C12" s="74" t="s">
        <v>800</v>
      </c>
      <c r="V12" t="s">
        <v>782</v>
      </c>
      <c r="X12" t="s">
        <v>783</v>
      </c>
      <c r="Y12" s="127">
        <v>44325</v>
      </c>
      <c r="Z12" s="128">
        <v>1</v>
      </c>
      <c r="AA12" s="129">
        <v>32</v>
      </c>
    </row>
    <row r="13" spans="1:33" x14ac:dyDescent="0.3">
      <c r="A13" s="74" t="s">
        <v>801</v>
      </c>
      <c r="B13" s="74" t="s">
        <v>799</v>
      </c>
      <c r="C13" s="74" t="s">
        <v>800</v>
      </c>
      <c r="V13" t="s">
        <v>782</v>
      </c>
      <c r="X13" t="s">
        <v>783</v>
      </c>
      <c r="Y13" s="138">
        <v>44326</v>
      </c>
      <c r="Z13" s="139">
        <v>1</v>
      </c>
      <c r="AA13" s="129">
        <v>30</v>
      </c>
    </row>
    <row r="14" spans="1:33" x14ac:dyDescent="0.3">
      <c r="A14" s="74" t="s">
        <v>802</v>
      </c>
      <c r="B14" s="74" t="s">
        <v>799</v>
      </c>
      <c r="C14" s="74" t="s">
        <v>800</v>
      </c>
      <c r="V14" t="s">
        <v>782</v>
      </c>
      <c r="X14" t="s">
        <v>783</v>
      </c>
      <c r="Y14" s="127">
        <v>44338</v>
      </c>
      <c r="Z14" s="128">
        <v>1</v>
      </c>
      <c r="AA14" s="129">
        <v>30</v>
      </c>
    </row>
    <row r="15" spans="1:33" x14ac:dyDescent="0.3">
      <c r="A15" s="74" t="s">
        <v>803</v>
      </c>
      <c r="B15" s="74" t="s">
        <v>799</v>
      </c>
      <c r="C15" s="74" t="s">
        <v>800</v>
      </c>
      <c r="V15" t="s">
        <v>782</v>
      </c>
      <c r="X15" t="s">
        <v>783</v>
      </c>
      <c r="Y15" s="138">
        <v>44337</v>
      </c>
      <c r="Z15" s="139">
        <v>1</v>
      </c>
      <c r="AA15" s="129">
        <v>31</v>
      </c>
    </row>
    <row r="16" spans="1:33" s="133" customFormat="1" x14ac:dyDescent="0.3">
      <c r="A16" s="41" t="s">
        <v>804</v>
      </c>
      <c r="B16" s="41" t="s">
        <v>799</v>
      </c>
      <c r="C16" s="41" t="s">
        <v>800</v>
      </c>
      <c r="D16" s="41"/>
      <c r="E16" s="41"/>
      <c r="V16" s="133" t="s">
        <v>782</v>
      </c>
      <c r="X16" s="133" t="s">
        <v>783</v>
      </c>
      <c r="Y16" s="134">
        <v>44337</v>
      </c>
      <c r="Z16" s="140">
        <v>1</v>
      </c>
      <c r="AA16" s="136">
        <v>30</v>
      </c>
      <c r="AD16" s="41"/>
      <c r="AE16" s="41"/>
    </row>
    <row r="17" spans="1:32" x14ac:dyDescent="0.3">
      <c r="A17" s="74" t="s">
        <v>805</v>
      </c>
      <c r="B17" s="74" t="s">
        <v>806</v>
      </c>
      <c r="C17" s="74" t="s">
        <v>395</v>
      </c>
      <c r="D17" s="74" t="s">
        <v>187</v>
      </c>
      <c r="E17" s="11" t="s">
        <v>188</v>
      </c>
      <c r="F17" s="12" t="s">
        <v>35</v>
      </c>
      <c r="G17" s="36" t="s">
        <v>189</v>
      </c>
      <c r="H17" s="11"/>
      <c r="I17" s="12" t="s">
        <v>166</v>
      </c>
      <c r="J17" s="36" t="s">
        <v>190</v>
      </c>
      <c r="K17" s="36"/>
      <c r="L17" s="36"/>
      <c r="M17" s="24"/>
      <c r="N17" s="24"/>
      <c r="O17" s="24"/>
      <c r="P17" s="24"/>
      <c r="Q17" s="24"/>
      <c r="R17" s="11" t="s">
        <v>350</v>
      </c>
      <c r="V17" t="s">
        <v>782</v>
      </c>
      <c r="X17" t="s">
        <v>783</v>
      </c>
      <c r="Y17" s="127">
        <v>44340</v>
      </c>
      <c r="Z17" s="128">
        <v>1</v>
      </c>
      <c r="AA17" s="129">
        <v>36</v>
      </c>
      <c r="AC17" t="s">
        <v>807</v>
      </c>
    </row>
    <row r="18" spans="1:32" x14ac:dyDescent="0.3">
      <c r="A18" s="74" t="s">
        <v>808</v>
      </c>
      <c r="B18" s="74" t="s">
        <v>806</v>
      </c>
      <c r="C18" s="74" t="s">
        <v>395</v>
      </c>
      <c r="D18" s="74" t="s">
        <v>187</v>
      </c>
      <c r="E18" s="11" t="s">
        <v>188</v>
      </c>
      <c r="F18" s="12" t="s">
        <v>35</v>
      </c>
      <c r="G18" s="36" t="s">
        <v>189</v>
      </c>
      <c r="H18" s="11"/>
      <c r="I18" s="12" t="s">
        <v>166</v>
      </c>
      <c r="J18" s="36" t="s">
        <v>190</v>
      </c>
      <c r="K18" s="36"/>
      <c r="L18" s="36"/>
      <c r="M18" s="24"/>
      <c r="N18" s="24"/>
      <c r="O18" s="24"/>
      <c r="P18" s="24"/>
      <c r="Q18" s="24"/>
      <c r="R18" s="11" t="s">
        <v>350</v>
      </c>
      <c r="V18" t="s">
        <v>782</v>
      </c>
      <c r="X18" t="s">
        <v>783</v>
      </c>
      <c r="Y18" s="127">
        <v>44342</v>
      </c>
      <c r="Z18" s="128">
        <v>1</v>
      </c>
      <c r="AA18" s="129">
        <v>27</v>
      </c>
      <c r="AE18" s="74">
        <v>0</v>
      </c>
      <c r="AF18" t="s">
        <v>451</v>
      </c>
    </row>
    <row r="19" spans="1:32" x14ac:dyDescent="0.3">
      <c r="A19" s="74" t="s">
        <v>809</v>
      </c>
      <c r="B19" s="74" t="s">
        <v>806</v>
      </c>
      <c r="C19" s="74" t="s">
        <v>395</v>
      </c>
      <c r="D19" s="74" t="s">
        <v>187</v>
      </c>
      <c r="E19" s="11" t="s">
        <v>188</v>
      </c>
      <c r="F19" s="12" t="s">
        <v>35</v>
      </c>
      <c r="G19" s="36" t="s">
        <v>189</v>
      </c>
      <c r="H19" s="11"/>
      <c r="I19" s="12" t="s">
        <v>166</v>
      </c>
      <c r="J19" s="36" t="s">
        <v>190</v>
      </c>
      <c r="K19" s="36"/>
      <c r="L19" s="36"/>
      <c r="M19" s="24"/>
      <c r="N19" s="24"/>
      <c r="O19" s="24"/>
      <c r="P19" s="24"/>
      <c r="Q19" s="24"/>
      <c r="R19" s="11" t="s">
        <v>350</v>
      </c>
      <c r="V19" t="s">
        <v>782</v>
      </c>
      <c r="X19" t="s">
        <v>783</v>
      </c>
      <c r="Y19" s="141" t="s">
        <v>810</v>
      </c>
      <c r="Z19" s="129">
        <v>1</v>
      </c>
      <c r="AA19" s="129">
        <v>38</v>
      </c>
    </row>
    <row r="20" spans="1:32" x14ac:dyDescent="0.3">
      <c r="A20" s="74" t="s">
        <v>811</v>
      </c>
      <c r="B20" s="74" t="s">
        <v>806</v>
      </c>
      <c r="C20" s="74" t="s">
        <v>395</v>
      </c>
      <c r="D20" s="74" t="s">
        <v>187</v>
      </c>
      <c r="E20" s="11" t="s">
        <v>188</v>
      </c>
      <c r="F20" s="12" t="s">
        <v>35</v>
      </c>
      <c r="G20" s="36" t="s">
        <v>189</v>
      </c>
      <c r="H20" s="11"/>
      <c r="I20" s="12" t="s">
        <v>166</v>
      </c>
      <c r="J20" s="36" t="s">
        <v>190</v>
      </c>
      <c r="K20" s="36"/>
      <c r="L20" s="36"/>
      <c r="M20" s="24"/>
      <c r="N20" s="24"/>
      <c r="O20" s="24"/>
      <c r="P20" s="24"/>
      <c r="Q20" s="24"/>
      <c r="R20" s="11" t="s">
        <v>350</v>
      </c>
      <c r="V20" t="s">
        <v>782</v>
      </c>
      <c r="X20" t="s">
        <v>783</v>
      </c>
      <c r="Y20" s="142">
        <v>44346</v>
      </c>
      <c r="Z20" s="143">
        <v>1</v>
      </c>
      <c r="AA20" s="129">
        <v>18</v>
      </c>
    </row>
    <row r="21" spans="1:32" x14ac:dyDescent="0.3">
      <c r="A21" s="74" t="s">
        <v>812</v>
      </c>
      <c r="B21" s="74" t="s">
        <v>806</v>
      </c>
      <c r="C21" s="74" t="s">
        <v>395</v>
      </c>
      <c r="D21" s="74" t="s">
        <v>187</v>
      </c>
      <c r="E21" s="11" t="s">
        <v>188</v>
      </c>
      <c r="F21" s="12" t="s">
        <v>35</v>
      </c>
      <c r="G21" s="36" t="s">
        <v>189</v>
      </c>
      <c r="H21" s="11"/>
      <c r="I21" s="12" t="s">
        <v>166</v>
      </c>
      <c r="J21" s="36" t="s">
        <v>190</v>
      </c>
      <c r="K21" s="36"/>
      <c r="L21" s="36"/>
      <c r="M21" s="24"/>
      <c r="N21" s="24"/>
      <c r="O21" s="24"/>
      <c r="P21" s="24"/>
      <c r="Q21" s="24"/>
      <c r="R21" s="11" t="s">
        <v>350</v>
      </c>
      <c r="V21" t="s">
        <v>782</v>
      </c>
      <c r="X21" t="s">
        <v>783</v>
      </c>
      <c r="Y21" s="127">
        <v>44340</v>
      </c>
      <c r="Z21" s="128">
        <v>1</v>
      </c>
      <c r="AA21" s="129">
        <v>38</v>
      </c>
    </row>
    <row r="22" spans="1:32" x14ac:dyDescent="0.3">
      <c r="A22" s="74" t="s">
        <v>813</v>
      </c>
      <c r="B22" s="74" t="s">
        <v>806</v>
      </c>
      <c r="C22" s="74" t="s">
        <v>395</v>
      </c>
      <c r="D22" s="74" t="s">
        <v>187</v>
      </c>
      <c r="E22" s="11" t="s">
        <v>188</v>
      </c>
      <c r="F22" s="12" t="s">
        <v>35</v>
      </c>
      <c r="G22" s="36" t="s">
        <v>189</v>
      </c>
      <c r="H22" s="11"/>
      <c r="I22" s="12" t="s">
        <v>166</v>
      </c>
      <c r="J22" s="36" t="s">
        <v>190</v>
      </c>
      <c r="K22" s="36"/>
      <c r="L22" s="36"/>
      <c r="M22" s="24"/>
      <c r="N22" s="24"/>
      <c r="O22" s="24"/>
      <c r="P22" s="24"/>
      <c r="Q22" s="24"/>
      <c r="R22" s="11" t="s">
        <v>350</v>
      </c>
      <c r="V22" t="s">
        <v>782</v>
      </c>
      <c r="X22" t="s">
        <v>783</v>
      </c>
      <c r="Y22" s="127">
        <v>44343</v>
      </c>
      <c r="Z22" s="128">
        <v>1</v>
      </c>
      <c r="AA22" s="129">
        <v>17</v>
      </c>
    </row>
    <row r="23" spans="1:32" x14ac:dyDescent="0.3">
      <c r="A23" s="74" t="s">
        <v>814</v>
      </c>
      <c r="B23" s="74" t="s">
        <v>806</v>
      </c>
      <c r="C23" s="74" t="s">
        <v>395</v>
      </c>
      <c r="D23" s="74" t="s">
        <v>187</v>
      </c>
      <c r="E23" s="11" t="s">
        <v>188</v>
      </c>
      <c r="F23" s="12" t="s">
        <v>35</v>
      </c>
      <c r="G23" s="36" t="s">
        <v>189</v>
      </c>
      <c r="H23" s="11"/>
      <c r="I23" s="12" t="s">
        <v>166</v>
      </c>
      <c r="J23" s="36" t="s">
        <v>190</v>
      </c>
      <c r="K23" s="36"/>
      <c r="L23" s="36"/>
      <c r="M23" s="24"/>
      <c r="N23" s="24"/>
      <c r="O23" s="24"/>
      <c r="P23" s="24"/>
      <c r="Q23" s="24"/>
      <c r="R23" s="11" t="s">
        <v>350</v>
      </c>
      <c r="V23" t="s">
        <v>782</v>
      </c>
      <c r="X23" t="s">
        <v>783</v>
      </c>
      <c r="Y23" s="127">
        <v>44342</v>
      </c>
      <c r="Z23" s="128">
        <v>1</v>
      </c>
      <c r="AA23" s="129">
        <v>27</v>
      </c>
    </row>
    <row r="24" spans="1:32" x14ac:dyDescent="0.3">
      <c r="A24" s="74" t="s">
        <v>815</v>
      </c>
      <c r="B24" s="74" t="s">
        <v>806</v>
      </c>
      <c r="C24" s="74" t="s">
        <v>395</v>
      </c>
      <c r="D24" s="74" t="s">
        <v>187</v>
      </c>
      <c r="E24" s="11" t="s">
        <v>188</v>
      </c>
      <c r="F24" s="12" t="s">
        <v>35</v>
      </c>
      <c r="G24" s="36" t="s">
        <v>189</v>
      </c>
      <c r="H24" s="11"/>
      <c r="I24" s="12" t="s">
        <v>166</v>
      </c>
      <c r="J24" s="36" t="s">
        <v>190</v>
      </c>
      <c r="K24" s="36"/>
      <c r="L24" s="36"/>
      <c r="M24" s="24"/>
      <c r="N24" s="24"/>
      <c r="O24" s="24"/>
      <c r="P24" s="24"/>
      <c r="Q24" s="24"/>
      <c r="R24" s="11" t="s">
        <v>350</v>
      </c>
      <c r="V24" t="s">
        <v>782</v>
      </c>
      <c r="X24" t="s">
        <v>783</v>
      </c>
      <c r="Y24" s="127">
        <v>44350</v>
      </c>
      <c r="Z24" s="129">
        <v>1</v>
      </c>
      <c r="AA24" s="129">
        <v>77</v>
      </c>
    </row>
    <row r="25" spans="1:32" x14ac:dyDescent="0.3">
      <c r="A25" s="74" t="s">
        <v>816</v>
      </c>
      <c r="B25" s="74" t="s">
        <v>806</v>
      </c>
      <c r="C25" s="74" t="s">
        <v>395</v>
      </c>
      <c r="D25" s="74" t="s">
        <v>187</v>
      </c>
      <c r="E25" s="11" t="s">
        <v>188</v>
      </c>
      <c r="F25" s="12" t="s">
        <v>35</v>
      </c>
      <c r="G25" s="36" t="s">
        <v>189</v>
      </c>
      <c r="H25" s="11"/>
      <c r="I25" s="12" t="s">
        <v>166</v>
      </c>
      <c r="J25" s="36" t="s">
        <v>190</v>
      </c>
      <c r="K25" s="36"/>
      <c r="L25" s="36"/>
      <c r="M25" s="24"/>
      <c r="N25" s="24"/>
      <c r="O25" s="24"/>
      <c r="P25" s="24"/>
      <c r="Q25" s="24"/>
      <c r="R25" s="11" t="s">
        <v>350</v>
      </c>
      <c r="V25" t="s">
        <v>782</v>
      </c>
      <c r="X25" t="s">
        <v>783</v>
      </c>
      <c r="Y25" s="127">
        <v>44343</v>
      </c>
      <c r="Z25" s="128">
        <v>1</v>
      </c>
      <c r="AA25" s="129">
        <v>31</v>
      </c>
    </row>
    <row r="26" spans="1:32" s="133" customFormat="1" x14ac:dyDescent="0.3">
      <c r="A26" s="41" t="s">
        <v>817</v>
      </c>
      <c r="B26" s="41" t="s">
        <v>806</v>
      </c>
      <c r="C26" s="41" t="s">
        <v>395</v>
      </c>
      <c r="D26" s="41" t="s">
        <v>187</v>
      </c>
      <c r="E26" s="18" t="s">
        <v>188</v>
      </c>
      <c r="F26" s="19" t="s">
        <v>35</v>
      </c>
      <c r="G26" s="37" t="s">
        <v>189</v>
      </c>
      <c r="H26" s="18"/>
      <c r="I26" s="19" t="s">
        <v>166</v>
      </c>
      <c r="J26" s="37" t="s">
        <v>190</v>
      </c>
      <c r="K26" s="37"/>
      <c r="L26" s="37"/>
      <c r="M26" s="35"/>
      <c r="N26" s="35"/>
      <c r="O26" s="35"/>
      <c r="P26" s="35"/>
      <c r="Q26" s="35"/>
      <c r="R26" s="18" t="s">
        <v>350</v>
      </c>
      <c r="V26" s="133" t="s">
        <v>782</v>
      </c>
      <c r="X26" s="133" t="s">
        <v>783</v>
      </c>
      <c r="Y26" s="127">
        <v>44344</v>
      </c>
      <c r="Z26" s="128">
        <v>1</v>
      </c>
      <c r="AA26" s="136">
        <v>46</v>
      </c>
      <c r="AD26" s="41"/>
      <c r="AE26" s="41"/>
    </row>
    <row r="27" spans="1:32" x14ac:dyDescent="0.3">
      <c r="A27" s="74" t="s">
        <v>818</v>
      </c>
      <c r="B27" s="74" t="s">
        <v>819</v>
      </c>
      <c r="C27" s="74" t="s">
        <v>404</v>
      </c>
      <c r="D27" s="74" t="s">
        <v>274</v>
      </c>
      <c r="E27" s="74" t="s">
        <v>275</v>
      </c>
      <c r="F27" s="12" t="s">
        <v>38</v>
      </c>
      <c r="G27" s="43" t="s">
        <v>276</v>
      </c>
      <c r="H27" s="43"/>
      <c r="I27" s="44" t="s">
        <v>277</v>
      </c>
      <c r="J27" s="43" t="s">
        <v>278</v>
      </c>
      <c r="K27" s="43"/>
      <c r="L27" s="43"/>
      <c r="M27" s="43"/>
      <c r="N27" s="43"/>
      <c r="O27" s="43"/>
      <c r="P27" s="43"/>
      <c r="Q27" s="43"/>
      <c r="R27" s="43" t="s">
        <v>578</v>
      </c>
      <c r="S27" s="43"/>
      <c r="T27" s="74" t="s">
        <v>404</v>
      </c>
      <c r="U27" s="43" t="s">
        <v>279</v>
      </c>
      <c r="V27" t="s">
        <v>782</v>
      </c>
      <c r="X27" t="s">
        <v>783</v>
      </c>
      <c r="Y27" s="127">
        <v>44338</v>
      </c>
      <c r="Z27" s="129">
        <v>3</v>
      </c>
      <c r="AA27" s="129">
        <v>36</v>
      </c>
    </row>
    <row r="28" spans="1:32" x14ac:dyDescent="0.3">
      <c r="A28" s="74" t="s">
        <v>820</v>
      </c>
      <c r="B28" s="74" t="s">
        <v>819</v>
      </c>
      <c r="C28" s="74" t="s">
        <v>404</v>
      </c>
      <c r="D28" s="74" t="s">
        <v>274</v>
      </c>
      <c r="E28" s="74" t="s">
        <v>275</v>
      </c>
      <c r="F28" s="12" t="s">
        <v>38</v>
      </c>
      <c r="G28" s="43" t="s">
        <v>276</v>
      </c>
      <c r="H28" s="43"/>
      <c r="I28" s="44" t="s">
        <v>277</v>
      </c>
      <c r="J28" s="43" t="s">
        <v>278</v>
      </c>
      <c r="K28" s="43"/>
      <c r="L28" s="43"/>
      <c r="M28" s="43"/>
      <c r="N28" s="43"/>
      <c r="O28" s="43"/>
      <c r="P28" s="43"/>
      <c r="Q28" s="43"/>
      <c r="R28" s="43" t="s">
        <v>578</v>
      </c>
      <c r="S28" s="43"/>
      <c r="T28" s="74" t="s">
        <v>404</v>
      </c>
      <c r="U28" s="43" t="s">
        <v>279</v>
      </c>
      <c r="V28" t="s">
        <v>782</v>
      </c>
      <c r="X28" t="s">
        <v>783</v>
      </c>
      <c r="Y28" s="127">
        <v>44332</v>
      </c>
      <c r="Z28" s="129">
        <v>3</v>
      </c>
      <c r="AA28" s="129">
        <v>41</v>
      </c>
    </row>
    <row r="29" spans="1:32" s="131" customFormat="1" x14ac:dyDescent="0.3">
      <c r="A29" s="130" t="s">
        <v>821</v>
      </c>
      <c r="B29" s="130" t="s">
        <v>819</v>
      </c>
      <c r="C29" s="130" t="s">
        <v>404</v>
      </c>
      <c r="D29" s="130" t="s">
        <v>274</v>
      </c>
      <c r="E29" s="130" t="s">
        <v>275</v>
      </c>
      <c r="F29" s="144" t="s">
        <v>38</v>
      </c>
      <c r="G29" s="145" t="s">
        <v>276</v>
      </c>
      <c r="H29" s="145"/>
      <c r="I29" s="146" t="s">
        <v>277</v>
      </c>
      <c r="J29" s="145" t="s">
        <v>278</v>
      </c>
      <c r="K29" s="145"/>
      <c r="L29" s="145"/>
      <c r="M29" s="145"/>
      <c r="N29" s="145"/>
      <c r="O29" s="145"/>
      <c r="P29" s="145"/>
      <c r="Q29" s="145"/>
      <c r="R29" s="145" t="s">
        <v>578</v>
      </c>
      <c r="S29" s="145"/>
      <c r="T29" s="130" t="s">
        <v>404</v>
      </c>
      <c r="U29" s="145" t="s">
        <v>279</v>
      </c>
      <c r="V29" s="131" t="s">
        <v>782</v>
      </c>
      <c r="W29" s="131" t="s">
        <v>786</v>
      </c>
      <c r="Y29" s="132"/>
      <c r="Z29" s="132"/>
      <c r="AA29" s="132"/>
      <c r="AD29" s="130"/>
      <c r="AE29" s="130"/>
    </row>
    <row r="30" spans="1:32" x14ac:dyDescent="0.3">
      <c r="A30" s="74" t="s">
        <v>822</v>
      </c>
      <c r="B30" s="74" t="s">
        <v>819</v>
      </c>
      <c r="C30" s="74" t="s">
        <v>404</v>
      </c>
      <c r="D30" s="74" t="s">
        <v>274</v>
      </c>
      <c r="E30" s="74" t="s">
        <v>275</v>
      </c>
      <c r="F30" s="12" t="s">
        <v>38</v>
      </c>
      <c r="G30" s="43" t="s">
        <v>276</v>
      </c>
      <c r="H30" s="43"/>
      <c r="I30" s="44" t="s">
        <v>277</v>
      </c>
      <c r="J30" s="43" t="s">
        <v>278</v>
      </c>
      <c r="K30" s="43"/>
      <c r="L30" s="43"/>
      <c r="M30" s="43"/>
      <c r="N30" s="43"/>
      <c r="O30" s="43"/>
      <c r="P30" s="43"/>
      <c r="Q30" s="43"/>
      <c r="R30" s="43" t="s">
        <v>578</v>
      </c>
      <c r="S30" s="43"/>
      <c r="T30" s="74" t="s">
        <v>404</v>
      </c>
      <c r="U30" s="43" t="s">
        <v>279</v>
      </c>
      <c r="V30" t="s">
        <v>782</v>
      </c>
      <c r="X30" t="s">
        <v>783</v>
      </c>
      <c r="Y30" s="138">
        <v>44326</v>
      </c>
      <c r="Z30" s="147">
        <v>3</v>
      </c>
      <c r="AA30" s="129">
        <v>33</v>
      </c>
    </row>
    <row r="31" spans="1:32" x14ac:dyDescent="0.3">
      <c r="A31" s="74" t="s">
        <v>823</v>
      </c>
      <c r="B31" s="74" t="s">
        <v>819</v>
      </c>
      <c r="C31" s="74" t="s">
        <v>404</v>
      </c>
      <c r="D31" s="74" t="s">
        <v>274</v>
      </c>
      <c r="E31" s="74" t="s">
        <v>275</v>
      </c>
      <c r="F31" s="12" t="s">
        <v>38</v>
      </c>
      <c r="G31" s="43" t="s">
        <v>276</v>
      </c>
      <c r="H31" s="43"/>
      <c r="I31" s="44" t="s">
        <v>277</v>
      </c>
      <c r="J31" s="43" t="s">
        <v>278</v>
      </c>
      <c r="K31" s="43"/>
      <c r="L31" s="43"/>
      <c r="M31" s="43"/>
      <c r="N31" s="43"/>
      <c r="O31" s="43"/>
      <c r="P31" s="43"/>
      <c r="Q31" s="43"/>
      <c r="R31" s="43" t="s">
        <v>578</v>
      </c>
      <c r="S31" s="43"/>
      <c r="T31" s="74" t="s">
        <v>404</v>
      </c>
      <c r="U31" s="43" t="s">
        <v>279</v>
      </c>
      <c r="V31" t="s">
        <v>782</v>
      </c>
      <c r="X31" t="s">
        <v>783</v>
      </c>
      <c r="Y31" s="127">
        <v>44340</v>
      </c>
      <c r="Z31" s="129">
        <v>3</v>
      </c>
      <c r="AA31" s="129">
        <v>36</v>
      </c>
    </row>
    <row r="32" spans="1:32" x14ac:dyDescent="0.3">
      <c r="A32" s="74" t="s">
        <v>824</v>
      </c>
      <c r="B32" s="74" t="s">
        <v>819</v>
      </c>
      <c r="C32" s="74" t="s">
        <v>404</v>
      </c>
      <c r="D32" s="74" t="s">
        <v>274</v>
      </c>
      <c r="E32" s="74" t="s">
        <v>275</v>
      </c>
      <c r="F32" s="12" t="s">
        <v>38</v>
      </c>
      <c r="G32" s="43" t="s">
        <v>276</v>
      </c>
      <c r="H32" s="43"/>
      <c r="I32" s="44" t="s">
        <v>277</v>
      </c>
      <c r="J32" s="43" t="s">
        <v>278</v>
      </c>
      <c r="K32" s="43"/>
      <c r="L32" s="43"/>
      <c r="M32" s="43"/>
      <c r="N32" s="43"/>
      <c r="O32" s="43"/>
      <c r="P32" s="43"/>
      <c r="Q32" s="43"/>
      <c r="R32" s="43" t="s">
        <v>578</v>
      </c>
      <c r="S32" s="43"/>
      <c r="T32" s="74" t="s">
        <v>404</v>
      </c>
      <c r="U32" s="43" t="s">
        <v>279</v>
      </c>
      <c r="V32" t="s">
        <v>782</v>
      </c>
      <c r="X32" t="s">
        <v>783</v>
      </c>
      <c r="Y32" s="127">
        <v>44341</v>
      </c>
      <c r="Z32" s="137">
        <v>3</v>
      </c>
      <c r="AA32" s="129">
        <v>26</v>
      </c>
    </row>
    <row r="33" spans="1:32" x14ac:dyDescent="0.3">
      <c r="A33" s="74" t="s">
        <v>825</v>
      </c>
      <c r="B33" s="74" t="s">
        <v>819</v>
      </c>
      <c r="C33" s="74" t="s">
        <v>404</v>
      </c>
      <c r="D33" s="74" t="s">
        <v>274</v>
      </c>
      <c r="E33" s="74" t="s">
        <v>275</v>
      </c>
      <c r="F33" s="12" t="s">
        <v>38</v>
      </c>
      <c r="G33" s="43" t="s">
        <v>276</v>
      </c>
      <c r="H33" s="43"/>
      <c r="I33" s="44" t="s">
        <v>277</v>
      </c>
      <c r="J33" s="43" t="s">
        <v>278</v>
      </c>
      <c r="K33" s="43"/>
      <c r="L33" s="43"/>
      <c r="M33" s="43"/>
      <c r="N33" s="43"/>
      <c r="O33" s="43"/>
      <c r="P33" s="43"/>
      <c r="Q33" s="43"/>
      <c r="R33" s="43" t="s">
        <v>578</v>
      </c>
      <c r="S33" s="43"/>
      <c r="T33" s="74" t="s">
        <v>404</v>
      </c>
      <c r="U33" s="43" t="s">
        <v>279</v>
      </c>
      <c r="V33" t="s">
        <v>782</v>
      </c>
      <c r="X33" t="s">
        <v>783</v>
      </c>
      <c r="Y33" s="127">
        <v>44339</v>
      </c>
      <c r="Z33" s="129">
        <v>3</v>
      </c>
      <c r="AA33" s="129">
        <v>36</v>
      </c>
    </row>
    <row r="34" spans="1:32" x14ac:dyDescent="0.3">
      <c r="A34" s="74" t="s">
        <v>826</v>
      </c>
      <c r="B34" s="74" t="s">
        <v>819</v>
      </c>
      <c r="C34" s="74" t="s">
        <v>404</v>
      </c>
      <c r="D34" s="74" t="s">
        <v>274</v>
      </c>
      <c r="E34" s="74" t="s">
        <v>275</v>
      </c>
      <c r="F34" s="12" t="s">
        <v>38</v>
      </c>
      <c r="G34" s="43" t="s">
        <v>276</v>
      </c>
      <c r="H34" s="43"/>
      <c r="I34" s="44" t="s">
        <v>277</v>
      </c>
      <c r="J34" s="43" t="s">
        <v>278</v>
      </c>
      <c r="K34" s="43"/>
      <c r="L34" s="43"/>
      <c r="M34" s="43"/>
      <c r="N34" s="43"/>
      <c r="O34" s="43"/>
      <c r="P34" s="43"/>
      <c r="Q34" s="43"/>
      <c r="R34" s="43" t="s">
        <v>578</v>
      </c>
      <c r="S34" s="43"/>
      <c r="T34" s="74" t="s">
        <v>404</v>
      </c>
      <c r="U34" s="43" t="s">
        <v>279</v>
      </c>
      <c r="V34" t="s">
        <v>782</v>
      </c>
      <c r="X34" t="s">
        <v>783</v>
      </c>
      <c r="Y34" s="127">
        <v>44332</v>
      </c>
      <c r="Z34" s="137">
        <v>3</v>
      </c>
      <c r="AA34" s="129">
        <v>30</v>
      </c>
    </row>
    <row r="35" spans="1:32" s="131" customFormat="1" x14ac:dyDescent="0.3">
      <c r="A35" s="130" t="s">
        <v>827</v>
      </c>
      <c r="B35" s="130" t="s">
        <v>819</v>
      </c>
      <c r="C35" s="130" t="s">
        <v>404</v>
      </c>
      <c r="D35" s="130" t="s">
        <v>274</v>
      </c>
      <c r="E35" s="130" t="s">
        <v>275</v>
      </c>
      <c r="F35" s="144" t="s">
        <v>38</v>
      </c>
      <c r="G35" s="145" t="s">
        <v>276</v>
      </c>
      <c r="H35" s="145"/>
      <c r="I35" s="146" t="s">
        <v>277</v>
      </c>
      <c r="J35" s="145" t="s">
        <v>278</v>
      </c>
      <c r="K35" s="145"/>
      <c r="L35" s="145"/>
      <c r="M35" s="145"/>
      <c r="N35" s="145"/>
      <c r="O35" s="145"/>
      <c r="P35" s="145"/>
      <c r="Q35" s="145"/>
      <c r="R35" s="145" t="s">
        <v>578</v>
      </c>
      <c r="S35" s="145"/>
      <c r="T35" s="130" t="s">
        <v>404</v>
      </c>
      <c r="U35" s="145" t="s">
        <v>279</v>
      </c>
      <c r="V35" s="131" t="s">
        <v>782</v>
      </c>
      <c r="W35" s="131" t="s">
        <v>786</v>
      </c>
      <c r="Y35" s="132"/>
      <c r="Z35" s="132"/>
      <c r="AA35" s="132"/>
      <c r="AD35" s="130"/>
      <c r="AE35" s="130"/>
    </row>
    <row r="36" spans="1:32" s="133" customFormat="1" x14ac:dyDescent="0.3">
      <c r="A36" s="41" t="s">
        <v>828</v>
      </c>
      <c r="B36" s="41" t="s">
        <v>819</v>
      </c>
      <c r="C36" s="41" t="s">
        <v>404</v>
      </c>
      <c r="D36" s="41" t="s">
        <v>274</v>
      </c>
      <c r="E36" s="41" t="s">
        <v>275</v>
      </c>
      <c r="F36" s="19" t="s">
        <v>38</v>
      </c>
      <c r="G36" s="18" t="s">
        <v>276</v>
      </c>
      <c r="H36" s="18"/>
      <c r="I36" s="19" t="s">
        <v>277</v>
      </c>
      <c r="J36" s="18" t="s">
        <v>278</v>
      </c>
      <c r="K36" s="18"/>
      <c r="L36" s="18"/>
      <c r="M36" s="18"/>
      <c r="N36" s="18"/>
      <c r="O36" s="18"/>
      <c r="P36" s="18"/>
      <c r="Q36" s="18"/>
      <c r="R36" s="18" t="s">
        <v>578</v>
      </c>
      <c r="S36" s="18"/>
      <c r="T36" s="41" t="s">
        <v>404</v>
      </c>
      <c r="U36" s="18" t="s">
        <v>279</v>
      </c>
      <c r="V36" s="133" t="s">
        <v>782</v>
      </c>
      <c r="X36" s="133" t="s">
        <v>783</v>
      </c>
      <c r="Y36" s="148">
        <v>44326</v>
      </c>
      <c r="Z36" s="150">
        <v>3</v>
      </c>
      <c r="AA36" s="150">
        <v>26</v>
      </c>
      <c r="AD36" s="41"/>
      <c r="AE36" s="41"/>
    </row>
    <row r="37" spans="1:32" x14ac:dyDescent="0.3">
      <c r="A37" s="74" t="s">
        <v>394</v>
      </c>
      <c r="B37" s="74" t="s">
        <v>806</v>
      </c>
      <c r="C37" s="74" t="s">
        <v>394</v>
      </c>
      <c r="D37" s="74" t="s">
        <v>187</v>
      </c>
      <c r="E37" s="11" t="s">
        <v>188</v>
      </c>
      <c r="F37" s="12" t="s">
        <v>35</v>
      </c>
      <c r="G37" s="36" t="s">
        <v>189</v>
      </c>
      <c r="H37" s="11"/>
      <c r="I37" s="12" t="s">
        <v>166</v>
      </c>
      <c r="J37" s="36" t="s">
        <v>190</v>
      </c>
      <c r="K37" s="36"/>
      <c r="L37" s="36"/>
      <c r="M37" s="24"/>
      <c r="N37" s="24"/>
      <c r="O37" s="24"/>
      <c r="P37" s="24"/>
      <c r="Q37" s="24"/>
      <c r="R37" s="11" t="s">
        <v>168</v>
      </c>
      <c r="V37" t="s">
        <v>782</v>
      </c>
      <c r="X37" t="s">
        <v>783</v>
      </c>
      <c r="Y37" s="127">
        <v>44340</v>
      </c>
      <c r="Z37" s="128">
        <v>1</v>
      </c>
      <c r="AA37" s="129">
        <v>42</v>
      </c>
    </row>
    <row r="38" spans="1:32" x14ac:dyDescent="0.3">
      <c r="A38" s="74" t="s">
        <v>398</v>
      </c>
      <c r="B38" s="74" t="s">
        <v>806</v>
      </c>
      <c r="C38" s="74" t="s">
        <v>394</v>
      </c>
      <c r="D38" s="74" t="s">
        <v>187</v>
      </c>
      <c r="E38" s="11" t="s">
        <v>188</v>
      </c>
      <c r="F38" s="12" t="s">
        <v>35</v>
      </c>
      <c r="G38" s="36" t="s">
        <v>189</v>
      </c>
      <c r="H38" s="11"/>
      <c r="I38" s="12" t="s">
        <v>166</v>
      </c>
      <c r="J38" s="36" t="s">
        <v>190</v>
      </c>
      <c r="K38" s="36"/>
      <c r="L38" s="36"/>
      <c r="M38" s="24"/>
      <c r="N38" s="24"/>
      <c r="O38" s="24"/>
      <c r="P38" s="24"/>
      <c r="Q38" s="24"/>
      <c r="R38" s="11" t="s">
        <v>168</v>
      </c>
      <c r="V38" t="s">
        <v>782</v>
      </c>
      <c r="X38" t="s">
        <v>783</v>
      </c>
      <c r="Y38" s="142">
        <v>44346</v>
      </c>
      <c r="Z38" s="143">
        <v>1</v>
      </c>
      <c r="AA38" s="129">
        <v>34</v>
      </c>
    </row>
    <row r="39" spans="1:32" x14ac:dyDescent="0.3">
      <c r="A39" s="74" t="s">
        <v>400</v>
      </c>
      <c r="B39" s="74" t="s">
        <v>806</v>
      </c>
      <c r="C39" s="74" t="s">
        <v>394</v>
      </c>
      <c r="D39" s="74" t="s">
        <v>187</v>
      </c>
      <c r="E39" s="11" t="s">
        <v>188</v>
      </c>
      <c r="F39" s="12" t="s">
        <v>35</v>
      </c>
      <c r="G39" s="36" t="s">
        <v>189</v>
      </c>
      <c r="H39" s="11"/>
      <c r="I39" s="12" t="s">
        <v>166</v>
      </c>
      <c r="J39" s="36" t="s">
        <v>190</v>
      </c>
      <c r="K39" s="36"/>
      <c r="L39" s="36"/>
      <c r="M39" s="24"/>
      <c r="N39" s="24"/>
      <c r="O39" s="24"/>
      <c r="P39" s="24"/>
      <c r="Q39" s="24"/>
      <c r="R39" s="11" t="s">
        <v>168</v>
      </c>
      <c r="V39" t="s">
        <v>782</v>
      </c>
      <c r="X39" t="s">
        <v>783</v>
      </c>
      <c r="Y39" s="127">
        <v>44373</v>
      </c>
      <c r="Z39" s="129">
        <v>1</v>
      </c>
      <c r="AA39" s="129">
        <v>45</v>
      </c>
    </row>
    <row r="40" spans="1:32" x14ac:dyDescent="0.3">
      <c r="A40" s="74" t="s">
        <v>829</v>
      </c>
      <c r="B40" s="74" t="s">
        <v>806</v>
      </c>
      <c r="C40" s="74" t="s">
        <v>394</v>
      </c>
      <c r="D40" s="74" t="s">
        <v>187</v>
      </c>
      <c r="E40" s="11" t="s">
        <v>188</v>
      </c>
      <c r="F40" s="12" t="s">
        <v>35</v>
      </c>
      <c r="G40" s="36" t="s">
        <v>189</v>
      </c>
      <c r="H40" s="11"/>
      <c r="I40" s="12" t="s">
        <v>166</v>
      </c>
      <c r="J40" s="36" t="s">
        <v>190</v>
      </c>
      <c r="K40" s="36"/>
      <c r="L40" s="36"/>
      <c r="M40" s="24"/>
      <c r="N40" s="24"/>
      <c r="O40" s="24"/>
      <c r="P40" s="24"/>
      <c r="Q40" s="24"/>
      <c r="R40" s="11" t="s">
        <v>168</v>
      </c>
      <c r="V40" t="s">
        <v>782</v>
      </c>
      <c r="X40" t="s">
        <v>783</v>
      </c>
      <c r="Y40" s="141" t="s">
        <v>810</v>
      </c>
      <c r="Z40" s="129">
        <v>1</v>
      </c>
      <c r="AA40" s="129">
        <v>40</v>
      </c>
    </row>
    <row r="41" spans="1:32" x14ac:dyDescent="0.3">
      <c r="A41" s="74" t="s">
        <v>830</v>
      </c>
      <c r="B41" s="74" t="s">
        <v>806</v>
      </c>
      <c r="C41" s="74" t="s">
        <v>394</v>
      </c>
      <c r="D41" s="74" t="s">
        <v>187</v>
      </c>
      <c r="E41" s="11" t="s">
        <v>188</v>
      </c>
      <c r="F41" s="12" t="s">
        <v>35</v>
      </c>
      <c r="G41" s="36" t="s">
        <v>189</v>
      </c>
      <c r="H41" s="11"/>
      <c r="I41" s="12" t="s">
        <v>166</v>
      </c>
      <c r="J41" s="36" t="s">
        <v>190</v>
      </c>
      <c r="K41" s="36"/>
      <c r="L41" s="36"/>
      <c r="M41" s="24"/>
      <c r="N41" s="24"/>
      <c r="O41" s="24"/>
      <c r="P41" s="24"/>
      <c r="Q41" s="24"/>
      <c r="R41" s="11" t="s">
        <v>168</v>
      </c>
      <c r="V41" t="s">
        <v>782</v>
      </c>
      <c r="X41" t="s">
        <v>783</v>
      </c>
      <c r="Y41" s="127">
        <v>44345</v>
      </c>
      <c r="Z41" s="128">
        <v>1</v>
      </c>
      <c r="AA41" s="129">
        <v>61</v>
      </c>
      <c r="AC41" t="s">
        <v>807</v>
      </c>
    </row>
    <row r="42" spans="1:32" x14ac:dyDescent="0.3">
      <c r="A42" s="74" t="s">
        <v>831</v>
      </c>
      <c r="B42" s="74" t="s">
        <v>806</v>
      </c>
      <c r="C42" s="74" t="s">
        <v>394</v>
      </c>
      <c r="D42" s="74" t="s">
        <v>187</v>
      </c>
      <c r="E42" s="11" t="s">
        <v>188</v>
      </c>
      <c r="F42" s="12" t="s">
        <v>35</v>
      </c>
      <c r="G42" s="36" t="s">
        <v>189</v>
      </c>
      <c r="H42" s="11"/>
      <c r="I42" s="12" t="s">
        <v>166</v>
      </c>
      <c r="J42" s="36" t="s">
        <v>190</v>
      </c>
      <c r="K42" s="36"/>
      <c r="L42" s="36"/>
      <c r="M42" s="24"/>
      <c r="N42" s="24"/>
      <c r="O42" s="24"/>
      <c r="P42" s="24"/>
      <c r="Q42" s="24"/>
      <c r="R42" s="11" t="s">
        <v>168</v>
      </c>
      <c r="V42" t="s">
        <v>782</v>
      </c>
      <c r="X42" t="s">
        <v>783</v>
      </c>
      <c r="Y42" s="141" t="s">
        <v>810</v>
      </c>
      <c r="Z42" s="129">
        <v>1</v>
      </c>
      <c r="AA42" s="129">
        <v>56</v>
      </c>
      <c r="AE42" s="74">
        <v>0</v>
      </c>
      <c r="AF42" t="s">
        <v>832</v>
      </c>
    </row>
    <row r="43" spans="1:32" x14ac:dyDescent="0.3">
      <c r="A43" s="74" t="s">
        <v>833</v>
      </c>
      <c r="B43" s="74" t="s">
        <v>806</v>
      </c>
      <c r="C43" s="74" t="s">
        <v>394</v>
      </c>
      <c r="D43" s="74" t="s">
        <v>187</v>
      </c>
      <c r="E43" s="11" t="s">
        <v>188</v>
      </c>
      <c r="F43" s="12" t="s">
        <v>35</v>
      </c>
      <c r="G43" s="36" t="s">
        <v>189</v>
      </c>
      <c r="H43" s="11"/>
      <c r="I43" s="12" t="s">
        <v>166</v>
      </c>
      <c r="J43" s="36" t="s">
        <v>190</v>
      </c>
      <c r="K43" s="36"/>
      <c r="L43" s="36"/>
      <c r="M43" s="24"/>
      <c r="N43" s="24"/>
      <c r="O43" s="24"/>
      <c r="P43" s="24"/>
      <c r="Q43" s="24"/>
      <c r="R43" s="11" t="s">
        <v>168</v>
      </c>
      <c r="V43" t="s">
        <v>782</v>
      </c>
      <c r="X43" t="s">
        <v>783</v>
      </c>
      <c r="Y43" s="127">
        <v>44341</v>
      </c>
      <c r="Z43" s="128">
        <v>1</v>
      </c>
      <c r="AA43" s="129">
        <v>55</v>
      </c>
    </row>
    <row r="44" spans="1:32" x14ac:dyDescent="0.3">
      <c r="A44" s="74" t="s">
        <v>834</v>
      </c>
      <c r="B44" s="74" t="s">
        <v>806</v>
      </c>
      <c r="C44" s="74" t="s">
        <v>394</v>
      </c>
      <c r="D44" s="74" t="s">
        <v>187</v>
      </c>
      <c r="E44" s="11" t="s">
        <v>188</v>
      </c>
      <c r="F44" s="12" t="s">
        <v>35</v>
      </c>
      <c r="G44" s="36" t="s">
        <v>189</v>
      </c>
      <c r="H44" s="11"/>
      <c r="I44" s="12" t="s">
        <v>166</v>
      </c>
      <c r="J44" s="36" t="s">
        <v>190</v>
      </c>
      <c r="K44" s="36"/>
      <c r="L44" s="36"/>
      <c r="M44" s="24"/>
      <c r="N44" s="24"/>
      <c r="O44" s="24"/>
      <c r="P44" s="24"/>
      <c r="Q44" s="24"/>
      <c r="R44" s="11" t="s">
        <v>168</v>
      </c>
      <c r="V44" t="s">
        <v>782</v>
      </c>
      <c r="X44" t="s">
        <v>783</v>
      </c>
      <c r="Y44" s="127">
        <v>44343</v>
      </c>
      <c r="Z44" s="128">
        <v>1</v>
      </c>
      <c r="AA44" s="129">
        <v>30</v>
      </c>
    </row>
    <row r="45" spans="1:32" x14ac:dyDescent="0.3">
      <c r="A45" s="74" t="s">
        <v>835</v>
      </c>
      <c r="B45" s="74" t="s">
        <v>806</v>
      </c>
      <c r="C45" s="74" t="s">
        <v>394</v>
      </c>
      <c r="D45" s="74" t="s">
        <v>187</v>
      </c>
      <c r="E45" s="11" t="s">
        <v>188</v>
      </c>
      <c r="F45" s="12" t="s">
        <v>35</v>
      </c>
      <c r="G45" s="36" t="s">
        <v>189</v>
      </c>
      <c r="H45" s="11"/>
      <c r="I45" s="12" t="s">
        <v>166</v>
      </c>
      <c r="J45" s="36" t="s">
        <v>190</v>
      </c>
      <c r="K45" s="36"/>
      <c r="L45" s="36"/>
      <c r="M45" s="24"/>
      <c r="N45" s="24"/>
      <c r="O45" s="24"/>
      <c r="P45" s="24"/>
      <c r="Q45" s="24"/>
      <c r="R45" s="11" t="s">
        <v>168</v>
      </c>
      <c r="V45" t="s">
        <v>782</v>
      </c>
      <c r="X45" t="s">
        <v>783</v>
      </c>
      <c r="Y45" s="127">
        <v>44344</v>
      </c>
      <c r="Z45" s="128">
        <v>1</v>
      </c>
      <c r="AA45" s="129">
        <v>29</v>
      </c>
      <c r="AC45" t="s">
        <v>807</v>
      </c>
      <c r="AF45" t="s">
        <v>836</v>
      </c>
    </row>
    <row r="46" spans="1:32" s="133" customFormat="1" x14ac:dyDescent="0.3">
      <c r="A46" s="41" t="s">
        <v>837</v>
      </c>
      <c r="B46" s="41" t="s">
        <v>806</v>
      </c>
      <c r="C46" s="41" t="s">
        <v>394</v>
      </c>
      <c r="D46" s="41" t="s">
        <v>187</v>
      </c>
      <c r="E46" s="18" t="s">
        <v>188</v>
      </c>
      <c r="F46" s="19" t="s">
        <v>35</v>
      </c>
      <c r="G46" s="37" t="s">
        <v>189</v>
      </c>
      <c r="H46" s="18"/>
      <c r="I46" s="19" t="s">
        <v>166</v>
      </c>
      <c r="J46" s="37" t="s">
        <v>190</v>
      </c>
      <c r="K46" s="37"/>
      <c r="L46" s="37"/>
      <c r="M46" s="35"/>
      <c r="N46" s="35"/>
      <c r="O46" s="35"/>
      <c r="P46" s="35"/>
      <c r="Q46" s="35"/>
      <c r="R46" s="18" t="s">
        <v>168</v>
      </c>
      <c r="V46" s="133" t="s">
        <v>782</v>
      </c>
      <c r="X46" s="133" t="s">
        <v>783</v>
      </c>
      <c r="Y46" s="148">
        <v>44347</v>
      </c>
      <c r="Z46" s="149">
        <v>1</v>
      </c>
      <c r="AA46" s="150">
        <v>58</v>
      </c>
      <c r="AD46" s="41"/>
      <c r="AE46" s="41"/>
    </row>
    <row r="47" spans="1:32" x14ac:dyDescent="0.3">
      <c r="A47" s="74" t="s">
        <v>403</v>
      </c>
      <c r="B47" s="74" t="s">
        <v>819</v>
      </c>
      <c r="C47" s="74" t="s">
        <v>403</v>
      </c>
      <c r="D47" s="74" t="s">
        <v>274</v>
      </c>
      <c r="E47" s="74" t="s">
        <v>275</v>
      </c>
      <c r="F47" s="12" t="s">
        <v>38</v>
      </c>
      <c r="G47" s="43" t="s">
        <v>276</v>
      </c>
      <c r="H47" s="43"/>
      <c r="I47" s="44" t="s">
        <v>277</v>
      </c>
      <c r="J47" s="43" t="s">
        <v>278</v>
      </c>
      <c r="K47" s="43"/>
      <c r="L47" s="43"/>
      <c r="M47" s="43"/>
      <c r="N47" s="43"/>
      <c r="O47" s="43"/>
      <c r="P47" s="43"/>
      <c r="Q47" s="43"/>
      <c r="R47" s="30" t="s">
        <v>1194</v>
      </c>
      <c r="S47" s="43" t="s">
        <v>403</v>
      </c>
      <c r="T47" s="43" t="s">
        <v>838</v>
      </c>
      <c r="U47" s="43" t="s">
        <v>279</v>
      </c>
      <c r="V47" t="s">
        <v>782</v>
      </c>
      <c r="X47" t="s">
        <v>783</v>
      </c>
      <c r="Y47" s="138">
        <v>44337</v>
      </c>
      <c r="Z47" s="151">
        <v>3</v>
      </c>
      <c r="AA47" s="129">
        <v>40</v>
      </c>
    </row>
    <row r="48" spans="1:32" x14ac:dyDescent="0.3">
      <c r="A48" s="74" t="s">
        <v>410</v>
      </c>
      <c r="B48" s="74" t="s">
        <v>819</v>
      </c>
      <c r="C48" s="74" t="s">
        <v>403</v>
      </c>
      <c r="D48" s="74" t="s">
        <v>274</v>
      </c>
      <c r="E48" s="74" t="s">
        <v>275</v>
      </c>
      <c r="F48" s="12" t="s">
        <v>38</v>
      </c>
      <c r="G48" s="43" t="s">
        <v>276</v>
      </c>
      <c r="H48" s="43"/>
      <c r="I48" s="44" t="s">
        <v>277</v>
      </c>
      <c r="J48" s="43" t="s">
        <v>278</v>
      </c>
      <c r="K48" s="43"/>
      <c r="L48" s="43"/>
      <c r="M48" s="43"/>
      <c r="N48" s="43"/>
      <c r="O48" s="43"/>
      <c r="P48" s="43"/>
      <c r="Q48" s="43"/>
      <c r="R48" s="30" t="s">
        <v>1194</v>
      </c>
      <c r="S48" s="43" t="s">
        <v>403</v>
      </c>
      <c r="T48" s="43" t="s">
        <v>838</v>
      </c>
      <c r="U48" s="43" t="s">
        <v>279</v>
      </c>
      <c r="V48" t="s">
        <v>782</v>
      </c>
      <c r="X48" t="s">
        <v>783</v>
      </c>
      <c r="Y48" s="127">
        <v>44341</v>
      </c>
      <c r="Z48" s="137">
        <v>2</v>
      </c>
      <c r="AA48" s="129" t="s">
        <v>839</v>
      </c>
    </row>
    <row r="49" spans="1:32" x14ac:dyDescent="0.3">
      <c r="A49" s="74" t="s">
        <v>413</v>
      </c>
      <c r="B49" s="74" t="s">
        <v>819</v>
      </c>
      <c r="C49" s="74" t="s">
        <v>403</v>
      </c>
      <c r="D49" s="74" t="s">
        <v>274</v>
      </c>
      <c r="E49" s="74" t="s">
        <v>275</v>
      </c>
      <c r="F49" s="12" t="s">
        <v>38</v>
      </c>
      <c r="G49" s="43" t="s">
        <v>276</v>
      </c>
      <c r="H49" s="43"/>
      <c r="I49" s="44" t="s">
        <v>277</v>
      </c>
      <c r="J49" s="43" t="s">
        <v>278</v>
      </c>
      <c r="K49" s="43"/>
      <c r="L49" s="43"/>
      <c r="M49" s="43"/>
      <c r="N49" s="43"/>
      <c r="O49" s="43"/>
      <c r="P49" s="43"/>
      <c r="Q49" s="43"/>
      <c r="R49" s="30" t="s">
        <v>1194</v>
      </c>
      <c r="S49" s="43" t="s">
        <v>403</v>
      </c>
      <c r="T49" s="43" t="s">
        <v>838</v>
      </c>
      <c r="U49" s="43" t="s">
        <v>279</v>
      </c>
      <c r="V49" t="s">
        <v>782</v>
      </c>
      <c r="X49" t="s">
        <v>783</v>
      </c>
      <c r="Y49" s="127">
        <v>44334</v>
      </c>
      <c r="Z49" s="128">
        <v>1</v>
      </c>
      <c r="AA49" s="129">
        <v>41</v>
      </c>
    </row>
    <row r="50" spans="1:32" x14ac:dyDescent="0.3">
      <c r="A50" s="74" t="s">
        <v>840</v>
      </c>
      <c r="B50" s="74" t="s">
        <v>819</v>
      </c>
      <c r="C50" s="74" t="s">
        <v>403</v>
      </c>
      <c r="D50" s="74" t="s">
        <v>274</v>
      </c>
      <c r="E50" s="74" t="s">
        <v>275</v>
      </c>
      <c r="F50" s="12" t="s">
        <v>38</v>
      </c>
      <c r="G50" s="43" t="s">
        <v>276</v>
      </c>
      <c r="H50" s="43"/>
      <c r="I50" s="44" t="s">
        <v>277</v>
      </c>
      <c r="J50" s="43" t="s">
        <v>278</v>
      </c>
      <c r="K50" s="43"/>
      <c r="L50" s="43"/>
      <c r="M50" s="43"/>
      <c r="N50" s="43"/>
      <c r="O50" s="43"/>
      <c r="P50" s="43"/>
      <c r="Q50" s="43"/>
      <c r="R50" s="30" t="s">
        <v>1194</v>
      </c>
      <c r="S50" s="43" t="s">
        <v>403</v>
      </c>
      <c r="T50" s="43" t="s">
        <v>838</v>
      </c>
      <c r="U50" s="43" t="s">
        <v>279</v>
      </c>
      <c r="V50" t="s">
        <v>782</v>
      </c>
      <c r="X50" t="s">
        <v>783</v>
      </c>
      <c r="Y50" s="138">
        <v>44337</v>
      </c>
      <c r="Z50" s="139">
        <v>1</v>
      </c>
      <c r="AA50" s="129">
        <v>40</v>
      </c>
    </row>
    <row r="51" spans="1:32" x14ac:dyDescent="0.3">
      <c r="A51" s="74" t="s">
        <v>841</v>
      </c>
      <c r="B51" s="74" t="s">
        <v>819</v>
      </c>
      <c r="C51" s="74" t="s">
        <v>403</v>
      </c>
      <c r="D51" s="74" t="s">
        <v>274</v>
      </c>
      <c r="E51" s="74" t="s">
        <v>275</v>
      </c>
      <c r="F51" s="12" t="s">
        <v>38</v>
      </c>
      <c r="G51" s="43" t="s">
        <v>276</v>
      </c>
      <c r="H51" s="43"/>
      <c r="I51" s="44" t="s">
        <v>277</v>
      </c>
      <c r="J51" s="43" t="s">
        <v>278</v>
      </c>
      <c r="K51" s="43"/>
      <c r="L51" s="43"/>
      <c r="M51" s="43"/>
      <c r="N51" s="43"/>
      <c r="O51" s="43"/>
      <c r="P51" s="43"/>
      <c r="Q51" s="43"/>
      <c r="R51" s="30" t="s">
        <v>1194</v>
      </c>
      <c r="S51" s="43" t="s">
        <v>403</v>
      </c>
      <c r="T51" s="43" t="s">
        <v>838</v>
      </c>
      <c r="U51" s="43" t="s">
        <v>279</v>
      </c>
      <c r="V51" t="s">
        <v>782</v>
      </c>
      <c r="X51" t="s">
        <v>783</v>
      </c>
      <c r="Y51" s="127">
        <v>44335</v>
      </c>
      <c r="Z51" s="137">
        <v>2</v>
      </c>
      <c r="AA51" s="129">
        <v>51</v>
      </c>
    </row>
    <row r="52" spans="1:32" x14ac:dyDescent="0.3">
      <c r="A52" s="74" t="s">
        <v>842</v>
      </c>
      <c r="B52" s="74" t="s">
        <v>819</v>
      </c>
      <c r="C52" s="74" t="s">
        <v>403</v>
      </c>
      <c r="D52" s="74" t="s">
        <v>274</v>
      </c>
      <c r="E52" s="74" t="s">
        <v>275</v>
      </c>
      <c r="F52" s="12" t="s">
        <v>38</v>
      </c>
      <c r="G52" s="43" t="s">
        <v>276</v>
      </c>
      <c r="H52" s="43"/>
      <c r="I52" s="44" t="s">
        <v>277</v>
      </c>
      <c r="J52" s="43" t="s">
        <v>278</v>
      </c>
      <c r="K52" s="43"/>
      <c r="L52" s="43"/>
      <c r="M52" s="43"/>
      <c r="N52" s="43"/>
      <c r="O52" s="43"/>
      <c r="P52" s="43"/>
      <c r="Q52" s="43"/>
      <c r="R52" s="30" t="s">
        <v>1194</v>
      </c>
      <c r="S52" s="43" t="s">
        <v>403</v>
      </c>
      <c r="T52" s="43" t="s">
        <v>838</v>
      </c>
      <c r="U52" s="43" t="s">
        <v>279</v>
      </c>
      <c r="V52" t="s">
        <v>782</v>
      </c>
      <c r="X52" t="s">
        <v>783</v>
      </c>
      <c r="Y52" s="138">
        <v>44337</v>
      </c>
      <c r="Z52" s="139">
        <v>1</v>
      </c>
      <c r="AA52" s="129">
        <v>38</v>
      </c>
    </row>
    <row r="53" spans="1:32" x14ac:dyDescent="0.3">
      <c r="A53" s="74" t="s">
        <v>843</v>
      </c>
      <c r="B53" s="74" t="s">
        <v>819</v>
      </c>
      <c r="C53" s="74" t="s">
        <v>403</v>
      </c>
      <c r="D53" s="74" t="s">
        <v>274</v>
      </c>
      <c r="E53" s="74" t="s">
        <v>275</v>
      </c>
      <c r="F53" s="12" t="s">
        <v>38</v>
      </c>
      <c r="G53" s="43" t="s">
        <v>276</v>
      </c>
      <c r="H53" s="43"/>
      <c r="I53" s="44" t="s">
        <v>277</v>
      </c>
      <c r="J53" s="43" t="s">
        <v>278</v>
      </c>
      <c r="K53" s="43"/>
      <c r="L53" s="43"/>
      <c r="M53" s="43"/>
      <c r="N53" s="43"/>
      <c r="O53" s="43"/>
      <c r="P53" s="43"/>
      <c r="Q53" s="43"/>
      <c r="R53" s="30" t="s">
        <v>1194</v>
      </c>
      <c r="S53" s="43" t="s">
        <v>403</v>
      </c>
      <c r="T53" s="43" t="s">
        <v>838</v>
      </c>
      <c r="U53" s="43" t="s">
        <v>279</v>
      </c>
      <c r="V53" t="s">
        <v>782</v>
      </c>
      <c r="X53" t="s">
        <v>783</v>
      </c>
      <c r="Y53" s="127">
        <v>44340</v>
      </c>
      <c r="Z53" s="137">
        <v>2</v>
      </c>
      <c r="AA53" s="129">
        <v>25</v>
      </c>
    </row>
    <row r="54" spans="1:32" x14ac:dyDescent="0.3">
      <c r="A54" s="74" t="s">
        <v>844</v>
      </c>
      <c r="B54" s="74" t="s">
        <v>819</v>
      </c>
      <c r="C54" s="74" t="s">
        <v>403</v>
      </c>
      <c r="D54" s="74" t="s">
        <v>274</v>
      </c>
      <c r="E54" s="74" t="s">
        <v>275</v>
      </c>
      <c r="F54" s="12" t="s">
        <v>38</v>
      </c>
      <c r="G54" s="43" t="s">
        <v>276</v>
      </c>
      <c r="H54" s="43"/>
      <c r="I54" s="44" t="s">
        <v>277</v>
      </c>
      <c r="J54" s="43" t="s">
        <v>278</v>
      </c>
      <c r="K54" s="43"/>
      <c r="L54" s="43"/>
      <c r="M54" s="43"/>
      <c r="N54" s="43"/>
      <c r="O54" s="43"/>
      <c r="P54" s="43"/>
      <c r="Q54" s="43"/>
      <c r="R54" s="30" t="s">
        <v>1194</v>
      </c>
      <c r="S54" s="43" t="s">
        <v>403</v>
      </c>
      <c r="T54" s="43" t="s">
        <v>838</v>
      </c>
      <c r="U54" s="43" t="s">
        <v>279</v>
      </c>
      <c r="V54" t="s">
        <v>782</v>
      </c>
      <c r="X54" t="s">
        <v>783</v>
      </c>
      <c r="Y54" s="138">
        <v>44337</v>
      </c>
      <c r="Z54" s="147">
        <v>2</v>
      </c>
      <c r="AA54" s="129">
        <v>39</v>
      </c>
    </row>
    <row r="55" spans="1:32" x14ac:dyDescent="0.3">
      <c r="A55" s="74" t="s">
        <v>845</v>
      </c>
      <c r="B55" s="74" t="s">
        <v>819</v>
      </c>
      <c r="C55" s="74" t="s">
        <v>403</v>
      </c>
      <c r="D55" s="74" t="s">
        <v>274</v>
      </c>
      <c r="E55" s="74" t="s">
        <v>275</v>
      </c>
      <c r="F55" s="12" t="s">
        <v>38</v>
      </c>
      <c r="G55" s="43" t="s">
        <v>276</v>
      </c>
      <c r="H55" s="43"/>
      <c r="I55" s="44" t="s">
        <v>277</v>
      </c>
      <c r="J55" s="43" t="s">
        <v>278</v>
      </c>
      <c r="K55" s="43"/>
      <c r="L55" s="43"/>
      <c r="M55" s="43"/>
      <c r="N55" s="43"/>
      <c r="O55" s="43"/>
      <c r="P55" s="43"/>
      <c r="Q55" s="43"/>
      <c r="R55" s="30" t="s">
        <v>1194</v>
      </c>
      <c r="S55" s="43" t="s">
        <v>403</v>
      </c>
      <c r="T55" s="43" t="s">
        <v>838</v>
      </c>
      <c r="U55" s="43" t="s">
        <v>279</v>
      </c>
      <c r="V55" t="s">
        <v>782</v>
      </c>
      <c r="X55" t="s">
        <v>783</v>
      </c>
      <c r="Y55" s="127">
        <v>44338</v>
      </c>
      <c r="Z55" s="137">
        <v>2</v>
      </c>
      <c r="AA55" s="129">
        <v>42</v>
      </c>
    </row>
    <row r="56" spans="1:32" s="175" customFormat="1" x14ac:dyDescent="0.3">
      <c r="A56" s="170" t="s">
        <v>846</v>
      </c>
      <c r="B56" s="170" t="s">
        <v>819</v>
      </c>
      <c r="C56" s="170" t="s">
        <v>403</v>
      </c>
      <c r="D56" s="170" t="s">
        <v>274</v>
      </c>
      <c r="E56" s="170" t="s">
        <v>275</v>
      </c>
      <c r="F56" s="171" t="s">
        <v>38</v>
      </c>
      <c r="G56" s="172" t="s">
        <v>276</v>
      </c>
      <c r="H56" s="172"/>
      <c r="I56" s="171" t="s">
        <v>277</v>
      </c>
      <c r="J56" s="172" t="s">
        <v>278</v>
      </c>
      <c r="K56" s="172"/>
      <c r="L56" s="172"/>
      <c r="M56" s="172"/>
      <c r="N56" s="172"/>
      <c r="O56" s="172"/>
      <c r="P56" s="172"/>
      <c r="Q56" s="172"/>
      <c r="R56" s="173" t="s">
        <v>1194</v>
      </c>
      <c r="S56" s="174" t="s">
        <v>403</v>
      </c>
      <c r="T56" s="172" t="s">
        <v>838</v>
      </c>
      <c r="U56" s="172" t="s">
        <v>279</v>
      </c>
      <c r="V56" s="175" t="s">
        <v>782</v>
      </c>
      <c r="W56" s="175" t="s">
        <v>786</v>
      </c>
      <c r="X56" s="175" t="s">
        <v>783</v>
      </c>
      <c r="Y56" s="152"/>
      <c r="Z56" s="152"/>
      <c r="AA56" s="152"/>
      <c r="AD56" s="170"/>
      <c r="AE56" s="170"/>
    </row>
    <row r="57" spans="1:32" s="154" customFormat="1" ht="15.6" x14ac:dyDescent="0.35">
      <c r="A57" s="153">
        <v>1</v>
      </c>
      <c r="B57" s="40" t="s">
        <v>847</v>
      </c>
      <c r="C57" s="40" t="s">
        <v>415</v>
      </c>
      <c r="D57" s="40" t="s">
        <v>848</v>
      </c>
      <c r="E57" s="40"/>
      <c r="F57" s="12" t="s">
        <v>35</v>
      </c>
      <c r="G57" s="36" t="s">
        <v>189</v>
      </c>
      <c r="H57" s="11"/>
      <c r="I57" s="12" t="s">
        <v>166</v>
      </c>
      <c r="J57" s="36" t="s">
        <v>190</v>
      </c>
      <c r="L57" s="12" t="s">
        <v>38</v>
      </c>
      <c r="M57" s="11" t="s">
        <v>276</v>
      </c>
      <c r="O57" s="12" t="s">
        <v>277</v>
      </c>
      <c r="P57" s="11" t="s">
        <v>278</v>
      </c>
      <c r="R57" s="30" t="s">
        <v>849</v>
      </c>
      <c r="U57" s="30" t="s">
        <v>415</v>
      </c>
      <c r="V57" s="154" t="s">
        <v>782</v>
      </c>
      <c r="X57" s="154" t="s">
        <v>783</v>
      </c>
      <c r="Y57" s="155" t="s">
        <v>810</v>
      </c>
      <c r="Z57" s="151">
        <v>2</v>
      </c>
      <c r="AA57" s="151" t="s">
        <v>850</v>
      </c>
      <c r="AC57" s="154" t="s">
        <v>792</v>
      </c>
      <c r="AD57" s="40"/>
      <c r="AE57" s="40"/>
    </row>
    <row r="58" spans="1:32" ht="15.6" x14ac:dyDescent="0.35">
      <c r="A58" s="104">
        <v>2</v>
      </c>
      <c r="B58" s="74" t="s">
        <v>847</v>
      </c>
      <c r="C58" s="74" t="s">
        <v>415</v>
      </c>
      <c r="D58" s="74" t="s">
        <v>848</v>
      </c>
      <c r="F58" s="12" t="s">
        <v>35</v>
      </c>
      <c r="G58" s="36" t="s">
        <v>189</v>
      </c>
      <c r="H58" s="11"/>
      <c r="I58" s="12" t="s">
        <v>166</v>
      </c>
      <c r="J58" s="36" t="s">
        <v>190</v>
      </c>
      <c r="K58" s="154"/>
      <c r="L58" s="12" t="s">
        <v>38</v>
      </c>
      <c r="M58" s="11" t="s">
        <v>276</v>
      </c>
      <c r="N58" s="154"/>
      <c r="O58" s="12" t="s">
        <v>277</v>
      </c>
      <c r="P58" s="11" t="s">
        <v>278</v>
      </c>
      <c r="R58" s="30" t="s">
        <v>849</v>
      </c>
      <c r="S58" t="s">
        <v>66</v>
      </c>
      <c r="U58" s="30" t="s">
        <v>419</v>
      </c>
      <c r="V58" t="s">
        <v>782</v>
      </c>
      <c r="X58" t="s">
        <v>783</v>
      </c>
      <c r="Y58" s="127">
        <v>44338</v>
      </c>
      <c r="Z58" s="128">
        <v>1</v>
      </c>
      <c r="AA58" s="129">
        <v>47</v>
      </c>
    </row>
    <row r="59" spans="1:32" ht="15.6" x14ac:dyDescent="0.35">
      <c r="A59" s="104">
        <v>3</v>
      </c>
      <c r="B59" s="74" t="s">
        <v>847</v>
      </c>
      <c r="C59" s="74" t="s">
        <v>415</v>
      </c>
      <c r="D59" s="74" t="s">
        <v>848</v>
      </c>
      <c r="F59" s="12" t="s">
        <v>35</v>
      </c>
      <c r="G59" s="36" t="s">
        <v>189</v>
      </c>
      <c r="H59" s="11"/>
      <c r="I59" s="12" t="s">
        <v>166</v>
      </c>
      <c r="J59" s="36" t="s">
        <v>190</v>
      </c>
      <c r="K59" s="154"/>
      <c r="L59" s="12" t="s">
        <v>38</v>
      </c>
      <c r="M59" s="11" t="s">
        <v>276</v>
      </c>
      <c r="N59" s="154"/>
      <c r="O59" s="12" t="s">
        <v>277</v>
      </c>
      <c r="P59" s="11" t="s">
        <v>278</v>
      </c>
      <c r="R59" s="30" t="s">
        <v>851</v>
      </c>
      <c r="U59" s="30" t="s">
        <v>421</v>
      </c>
      <c r="V59" t="s">
        <v>782</v>
      </c>
      <c r="X59" t="s">
        <v>783</v>
      </c>
      <c r="Y59" s="138">
        <v>44337</v>
      </c>
      <c r="Z59" s="147">
        <v>2</v>
      </c>
      <c r="AA59" s="129">
        <v>26</v>
      </c>
    </row>
    <row r="60" spans="1:32" ht="15.6" x14ac:dyDescent="0.35">
      <c r="A60" s="104">
        <v>4</v>
      </c>
      <c r="B60" s="74" t="s">
        <v>847</v>
      </c>
      <c r="C60" s="74" t="s">
        <v>415</v>
      </c>
      <c r="D60" s="74" t="s">
        <v>848</v>
      </c>
      <c r="F60" s="12" t="s">
        <v>35</v>
      </c>
      <c r="G60" s="36" t="s">
        <v>189</v>
      </c>
      <c r="H60" s="11"/>
      <c r="I60" s="12" t="s">
        <v>166</v>
      </c>
      <c r="J60" s="36" t="s">
        <v>190</v>
      </c>
      <c r="K60" s="154"/>
      <c r="L60" s="12" t="s">
        <v>38</v>
      </c>
      <c r="M60" s="11" t="s">
        <v>276</v>
      </c>
      <c r="N60" s="154"/>
      <c r="O60" s="12" t="s">
        <v>277</v>
      </c>
      <c r="P60" s="11" t="s">
        <v>278</v>
      </c>
      <c r="R60" s="30" t="s">
        <v>849</v>
      </c>
      <c r="U60" s="30" t="s">
        <v>852</v>
      </c>
      <c r="V60" t="s">
        <v>782</v>
      </c>
      <c r="X60" t="s">
        <v>783</v>
      </c>
      <c r="Y60" s="127">
        <v>44334</v>
      </c>
      <c r="Z60" s="128">
        <v>1</v>
      </c>
      <c r="AA60" s="129">
        <v>44</v>
      </c>
    </row>
    <row r="61" spans="1:32" ht="15.6" x14ac:dyDescent="0.35">
      <c r="A61" s="104">
        <v>5</v>
      </c>
      <c r="B61" s="74" t="s">
        <v>847</v>
      </c>
      <c r="C61" s="74" t="s">
        <v>415</v>
      </c>
      <c r="D61" s="74" t="s">
        <v>848</v>
      </c>
      <c r="F61" s="12" t="s">
        <v>35</v>
      </c>
      <c r="G61" s="36" t="s">
        <v>189</v>
      </c>
      <c r="H61" s="11"/>
      <c r="I61" s="12" t="s">
        <v>166</v>
      </c>
      <c r="J61" s="36" t="s">
        <v>190</v>
      </c>
      <c r="K61" s="154"/>
      <c r="L61" s="12" t="s">
        <v>38</v>
      </c>
      <c r="M61" s="11" t="s">
        <v>276</v>
      </c>
      <c r="N61" s="154"/>
      <c r="O61" s="12" t="s">
        <v>277</v>
      </c>
      <c r="P61" s="11" t="s">
        <v>278</v>
      </c>
      <c r="R61" s="30" t="s">
        <v>849</v>
      </c>
      <c r="U61" s="30" t="s">
        <v>853</v>
      </c>
      <c r="V61" t="s">
        <v>782</v>
      </c>
      <c r="X61" t="s">
        <v>783</v>
      </c>
      <c r="Y61" s="141" t="s">
        <v>810</v>
      </c>
      <c r="Z61" s="129">
        <v>3</v>
      </c>
      <c r="AA61" s="129" t="s">
        <v>854</v>
      </c>
    </row>
    <row r="62" spans="1:32" ht="15.6" x14ac:dyDescent="0.35">
      <c r="A62" s="104">
        <v>6</v>
      </c>
      <c r="B62" s="74" t="s">
        <v>847</v>
      </c>
      <c r="C62" s="74" t="s">
        <v>415</v>
      </c>
      <c r="D62" s="74" t="s">
        <v>848</v>
      </c>
      <c r="F62" s="12" t="s">
        <v>35</v>
      </c>
      <c r="G62" s="36" t="s">
        <v>189</v>
      </c>
      <c r="H62" s="11"/>
      <c r="I62" s="12" t="s">
        <v>166</v>
      </c>
      <c r="J62" s="36" t="s">
        <v>190</v>
      </c>
      <c r="K62" s="154"/>
      <c r="L62" s="12" t="s">
        <v>38</v>
      </c>
      <c r="M62" s="11" t="s">
        <v>276</v>
      </c>
      <c r="N62" s="154"/>
      <c r="O62" s="12" t="s">
        <v>277</v>
      </c>
      <c r="P62" s="11" t="s">
        <v>278</v>
      </c>
      <c r="R62" s="30" t="s">
        <v>851</v>
      </c>
      <c r="U62" s="30" t="s">
        <v>855</v>
      </c>
      <c r="V62" t="s">
        <v>782</v>
      </c>
      <c r="X62" t="s">
        <v>783</v>
      </c>
      <c r="Y62" s="127">
        <v>44341</v>
      </c>
      <c r="Z62" s="137">
        <v>2</v>
      </c>
      <c r="AA62" s="129">
        <v>26</v>
      </c>
      <c r="AC62" t="s">
        <v>792</v>
      </c>
      <c r="AD62" s="74" t="s">
        <v>792</v>
      </c>
      <c r="AE62" s="74">
        <v>1</v>
      </c>
      <c r="AF62" t="s">
        <v>856</v>
      </c>
    </row>
    <row r="63" spans="1:32" ht="15.6" x14ac:dyDescent="0.35">
      <c r="A63" s="104">
        <v>7</v>
      </c>
      <c r="B63" s="74" t="s">
        <v>847</v>
      </c>
      <c r="C63" s="74" t="s">
        <v>415</v>
      </c>
      <c r="D63" s="74" t="s">
        <v>848</v>
      </c>
      <c r="F63" s="12" t="s">
        <v>35</v>
      </c>
      <c r="G63" s="36" t="s">
        <v>189</v>
      </c>
      <c r="H63" s="11"/>
      <c r="I63" s="12" t="s">
        <v>166</v>
      </c>
      <c r="J63" s="36" t="s">
        <v>190</v>
      </c>
      <c r="K63" s="154"/>
      <c r="L63" s="12" t="s">
        <v>38</v>
      </c>
      <c r="M63" s="11" t="s">
        <v>276</v>
      </c>
      <c r="N63" s="154"/>
      <c r="O63" s="12" t="s">
        <v>277</v>
      </c>
      <c r="P63" s="11" t="s">
        <v>278</v>
      </c>
      <c r="R63" s="30" t="s">
        <v>849</v>
      </c>
      <c r="U63" s="30" t="s">
        <v>857</v>
      </c>
      <c r="V63" t="s">
        <v>782</v>
      </c>
      <c r="X63" t="s">
        <v>783</v>
      </c>
      <c r="Y63" s="127">
        <v>44341</v>
      </c>
      <c r="Z63" s="137">
        <v>2</v>
      </c>
      <c r="AA63" s="129">
        <v>29</v>
      </c>
    </row>
    <row r="64" spans="1:32" ht="15.6" x14ac:dyDescent="0.35">
      <c r="A64" s="104">
        <v>8</v>
      </c>
      <c r="B64" s="74" t="s">
        <v>847</v>
      </c>
      <c r="C64" s="74" t="s">
        <v>415</v>
      </c>
      <c r="D64" s="74" t="s">
        <v>848</v>
      </c>
      <c r="F64" s="12" t="s">
        <v>35</v>
      </c>
      <c r="G64" s="36" t="s">
        <v>189</v>
      </c>
      <c r="H64" s="11"/>
      <c r="I64" s="12" t="s">
        <v>166</v>
      </c>
      <c r="J64" s="36" t="s">
        <v>190</v>
      </c>
      <c r="K64" s="154"/>
      <c r="L64" s="12" t="s">
        <v>38</v>
      </c>
      <c r="M64" s="11" t="s">
        <v>276</v>
      </c>
      <c r="N64" s="154"/>
      <c r="O64" s="12" t="s">
        <v>277</v>
      </c>
      <c r="P64" s="11" t="s">
        <v>278</v>
      </c>
      <c r="R64" s="30" t="s">
        <v>849</v>
      </c>
      <c r="U64" s="30" t="s">
        <v>858</v>
      </c>
      <c r="V64" t="s">
        <v>782</v>
      </c>
      <c r="X64" t="s">
        <v>783</v>
      </c>
      <c r="Y64" s="127">
        <v>44335</v>
      </c>
      <c r="Z64" s="128">
        <v>1</v>
      </c>
      <c r="AA64" s="129">
        <v>21</v>
      </c>
    </row>
    <row r="65" spans="1:32" ht="15.6" x14ac:dyDescent="0.35">
      <c r="A65" s="104">
        <v>9</v>
      </c>
      <c r="B65" s="74" t="s">
        <v>847</v>
      </c>
      <c r="C65" s="74" t="s">
        <v>415</v>
      </c>
      <c r="D65" s="74" t="s">
        <v>848</v>
      </c>
      <c r="F65" s="12" t="s">
        <v>35</v>
      </c>
      <c r="G65" s="36" t="s">
        <v>189</v>
      </c>
      <c r="H65" s="11"/>
      <c r="I65" s="12" t="s">
        <v>166</v>
      </c>
      <c r="J65" s="36" t="s">
        <v>190</v>
      </c>
      <c r="K65" s="154"/>
      <c r="L65" s="12" t="s">
        <v>38</v>
      </c>
      <c r="M65" s="11" t="s">
        <v>276</v>
      </c>
      <c r="N65" s="154"/>
      <c r="O65" s="12" t="s">
        <v>277</v>
      </c>
      <c r="P65" s="11" t="s">
        <v>278</v>
      </c>
      <c r="R65" s="30" t="s">
        <v>849</v>
      </c>
      <c r="U65" s="30" t="s">
        <v>859</v>
      </c>
      <c r="V65" t="s">
        <v>782</v>
      </c>
      <c r="X65" t="s">
        <v>783</v>
      </c>
      <c r="Y65" s="127">
        <v>44335</v>
      </c>
      <c r="Z65" s="137">
        <v>2</v>
      </c>
      <c r="AA65" s="129">
        <v>49</v>
      </c>
    </row>
    <row r="66" spans="1:32" s="131" customFormat="1" ht="15.6" x14ac:dyDescent="0.35">
      <c r="A66" s="130">
        <v>10</v>
      </c>
      <c r="B66" s="130" t="s">
        <v>847</v>
      </c>
      <c r="C66" s="130" t="s">
        <v>415</v>
      </c>
      <c r="D66" s="130" t="s">
        <v>848</v>
      </c>
      <c r="E66" s="130"/>
      <c r="F66" s="144" t="s">
        <v>35</v>
      </c>
      <c r="G66" s="156" t="s">
        <v>189</v>
      </c>
      <c r="H66" s="157"/>
      <c r="I66" s="144" t="s">
        <v>166</v>
      </c>
      <c r="J66" s="156" t="s">
        <v>190</v>
      </c>
      <c r="K66" s="158"/>
      <c r="L66" s="144" t="s">
        <v>38</v>
      </c>
      <c r="M66" s="157" t="s">
        <v>276</v>
      </c>
      <c r="N66" s="158"/>
      <c r="O66" s="144" t="s">
        <v>277</v>
      </c>
      <c r="P66" s="157" t="s">
        <v>278</v>
      </c>
      <c r="R66" s="157" t="s">
        <v>849</v>
      </c>
      <c r="U66" s="157" t="s">
        <v>860</v>
      </c>
      <c r="V66" s="131" t="s">
        <v>782</v>
      </c>
      <c r="W66" s="131" t="s">
        <v>786</v>
      </c>
      <c r="Y66" s="132"/>
      <c r="Z66" s="132"/>
      <c r="AA66" s="132"/>
      <c r="AD66" s="130"/>
      <c r="AE66" s="130"/>
    </row>
    <row r="67" spans="1:32" ht="15.6" x14ac:dyDescent="0.35">
      <c r="A67" s="104">
        <v>11</v>
      </c>
      <c r="B67" s="74" t="s">
        <v>847</v>
      </c>
      <c r="C67" s="74" t="s">
        <v>415</v>
      </c>
      <c r="D67" s="74" t="s">
        <v>848</v>
      </c>
      <c r="F67" s="12" t="s">
        <v>35</v>
      </c>
      <c r="G67" s="36" t="s">
        <v>189</v>
      </c>
      <c r="H67" s="11"/>
      <c r="I67" s="12" t="s">
        <v>166</v>
      </c>
      <c r="J67" s="36" t="s">
        <v>190</v>
      </c>
      <c r="K67" s="154"/>
      <c r="L67" s="12" t="s">
        <v>38</v>
      </c>
      <c r="M67" s="11" t="s">
        <v>276</v>
      </c>
      <c r="N67" s="154"/>
      <c r="O67" s="12" t="s">
        <v>277</v>
      </c>
      <c r="P67" s="11" t="s">
        <v>278</v>
      </c>
      <c r="R67" s="30" t="s">
        <v>849</v>
      </c>
      <c r="U67" s="30" t="s">
        <v>861</v>
      </c>
      <c r="V67" t="s">
        <v>782</v>
      </c>
      <c r="X67" t="s">
        <v>783</v>
      </c>
      <c r="Y67" s="127">
        <v>44350</v>
      </c>
      <c r="Z67" s="129">
        <v>1</v>
      </c>
      <c r="AA67" s="129">
        <v>18</v>
      </c>
      <c r="AC67" t="s">
        <v>807</v>
      </c>
    </row>
    <row r="68" spans="1:32" ht="15.6" x14ac:dyDescent="0.35">
      <c r="A68" s="104">
        <v>12</v>
      </c>
      <c r="B68" s="74" t="s">
        <v>847</v>
      </c>
      <c r="C68" s="74" t="s">
        <v>415</v>
      </c>
      <c r="D68" s="74" t="s">
        <v>848</v>
      </c>
      <c r="F68" s="12" t="s">
        <v>35</v>
      </c>
      <c r="G68" s="36" t="s">
        <v>189</v>
      </c>
      <c r="H68" s="11"/>
      <c r="I68" s="12" t="s">
        <v>166</v>
      </c>
      <c r="J68" s="36" t="s">
        <v>190</v>
      </c>
      <c r="K68" s="154"/>
      <c r="L68" s="12" t="s">
        <v>38</v>
      </c>
      <c r="M68" s="11" t="s">
        <v>276</v>
      </c>
      <c r="N68" s="154"/>
      <c r="O68" s="12" t="s">
        <v>277</v>
      </c>
      <c r="P68" s="11" t="s">
        <v>278</v>
      </c>
      <c r="R68" s="30" t="s">
        <v>849</v>
      </c>
      <c r="U68" s="30" t="s">
        <v>862</v>
      </c>
      <c r="V68" t="s">
        <v>782</v>
      </c>
      <c r="X68" t="s">
        <v>783</v>
      </c>
      <c r="Y68" s="127">
        <v>44337</v>
      </c>
      <c r="Z68" s="129">
        <v>3</v>
      </c>
      <c r="AA68" s="129">
        <v>30</v>
      </c>
      <c r="AC68" t="s">
        <v>792</v>
      </c>
    </row>
    <row r="69" spans="1:32" ht="15.6" x14ac:dyDescent="0.35">
      <c r="A69" s="104">
        <v>13</v>
      </c>
      <c r="B69" s="74" t="s">
        <v>847</v>
      </c>
      <c r="C69" s="74" t="s">
        <v>415</v>
      </c>
      <c r="D69" s="74" t="s">
        <v>848</v>
      </c>
      <c r="F69" s="12" t="s">
        <v>35</v>
      </c>
      <c r="G69" s="36" t="s">
        <v>189</v>
      </c>
      <c r="H69" s="11"/>
      <c r="I69" s="12" t="s">
        <v>166</v>
      </c>
      <c r="J69" s="36" t="s">
        <v>190</v>
      </c>
      <c r="K69" s="154"/>
      <c r="L69" s="12" t="s">
        <v>38</v>
      </c>
      <c r="M69" s="11" t="s">
        <v>276</v>
      </c>
      <c r="N69" s="154"/>
      <c r="O69" s="12" t="s">
        <v>277</v>
      </c>
      <c r="P69" s="11" t="s">
        <v>278</v>
      </c>
      <c r="R69" s="30" t="s">
        <v>849</v>
      </c>
      <c r="U69" s="30" t="s">
        <v>863</v>
      </c>
      <c r="V69" t="s">
        <v>782</v>
      </c>
      <c r="X69" t="s">
        <v>783</v>
      </c>
      <c r="Y69" s="127">
        <v>44335</v>
      </c>
      <c r="Z69" s="137">
        <v>2</v>
      </c>
      <c r="AA69" s="129">
        <v>29</v>
      </c>
    </row>
    <row r="70" spans="1:32" ht="15.6" x14ac:dyDescent="0.35">
      <c r="A70" s="104">
        <v>14</v>
      </c>
      <c r="B70" s="74" t="s">
        <v>847</v>
      </c>
      <c r="C70" s="74" t="s">
        <v>415</v>
      </c>
      <c r="D70" s="74" t="s">
        <v>848</v>
      </c>
      <c r="F70" s="12" t="s">
        <v>35</v>
      </c>
      <c r="G70" s="36" t="s">
        <v>189</v>
      </c>
      <c r="H70" s="11"/>
      <c r="I70" s="12" t="s">
        <v>166</v>
      </c>
      <c r="J70" s="36" t="s">
        <v>190</v>
      </c>
      <c r="K70" s="154"/>
      <c r="L70" s="12" t="s">
        <v>38</v>
      </c>
      <c r="M70" s="11" t="s">
        <v>276</v>
      </c>
      <c r="N70" s="154"/>
      <c r="O70" s="12" t="s">
        <v>277</v>
      </c>
      <c r="P70" s="11" t="s">
        <v>278</v>
      </c>
      <c r="R70" s="30" t="s">
        <v>849</v>
      </c>
      <c r="U70" s="30" t="s">
        <v>864</v>
      </c>
      <c r="V70" t="s">
        <v>782</v>
      </c>
      <c r="X70" t="s">
        <v>783</v>
      </c>
      <c r="Y70" s="127">
        <v>44336</v>
      </c>
      <c r="Z70" s="141">
        <v>3</v>
      </c>
      <c r="AA70" s="129">
        <v>28</v>
      </c>
      <c r="AF70" t="s">
        <v>865</v>
      </c>
    </row>
    <row r="71" spans="1:32" ht="15.6" x14ac:dyDescent="0.35">
      <c r="A71" s="104">
        <v>15</v>
      </c>
      <c r="B71" s="74" t="s">
        <v>847</v>
      </c>
      <c r="C71" s="74" t="s">
        <v>415</v>
      </c>
      <c r="D71" s="74" t="s">
        <v>848</v>
      </c>
      <c r="F71" s="12" t="s">
        <v>35</v>
      </c>
      <c r="G71" s="36" t="s">
        <v>189</v>
      </c>
      <c r="H71" s="11"/>
      <c r="I71" s="12" t="s">
        <v>166</v>
      </c>
      <c r="J71" s="36" t="s">
        <v>190</v>
      </c>
      <c r="K71" s="154"/>
      <c r="L71" s="12" t="s">
        <v>38</v>
      </c>
      <c r="M71" s="11" t="s">
        <v>276</v>
      </c>
      <c r="N71" s="154"/>
      <c r="O71" s="12" t="s">
        <v>277</v>
      </c>
      <c r="P71" s="11" t="s">
        <v>278</v>
      </c>
      <c r="R71" s="30" t="s">
        <v>849</v>
      </c>
      <c r="U71" s="30" t="s">
        <v>866</v>
      </c>
      <c r="V71" t="s">
        <v>782</v>
      </c>
      <c r="X71" t="s">
        <v>783</v>
      </c>
      <c r="Y71" s="127">
        <v>44344</v>
      </c>
      <c r="Z71" s="137">
        <v>2</v>
      </c>
      <c r="AA71" s="129">
        <v>41</v>
      </c>
    </row>
    <row r="72" spans="1:32" ht="15.6" x14ac:dyDescent="0.35">
      <c r="A72" s="104">
        <v>16</v>
      </c>
      <c r="B72" s="74" t="s">
        <v>847</v>
      </c>
      <c r="C72" s="74" t="s">
        <v>415</v>
      </c>
      <c r="D72" s="74" t="s">
        <v>848</v>
      </c>
      <c r="F72" s="12" t="s">
        <v>35</v>
      </c>
      <c r="G72" s="36" t="s">
        <v>189</v>
      </c>
      <c r="H72" s="11"/>
      <c r="I72" s="12" t="s">
        <v>166</v>
      </c>
      <c r="J72" s="36" t="s">
        <v>190</v>
      </c>
      <c r="K72" s="154"/>
      <c r="L72" s="12" t="s">
        <v>38</v>
      </c>
      <c r="M72" s="11" t="s">
        <v>276</v>
      </c>
      <c r="N72" s="154"/>
      <c r="O72" s="12" t="s">
        <v>277</v>
      </c>
      <c r="P72" s="11" t="s">
        <v>278</v>
      </c>
      <c r="R72" s="30" t="s">
        <v>849</v>
      </c>
      <c r="U72" s="30" t="s">
        <v>867</v>
      </c>
      <c r="V72" t="s">
        <v>782</v>
      </c>
      <c r="X72" t="s">
        <v>783</v>
      </c>
      <c r="Y72" s="127">
        <v>44339</v>
      </c>
      <c r="Z72" s="137">
        <v>2</v>
      </c>
      <c r="AA72" s="129">
        <v>35</v>
      </c>
      <c r="AC72" t="s">
        <v>807</v>
      </c>
    </row>
    <row r="73" spans="1:32" ht="15.6" x14ac:dyDescent="0.35">
      <c r="A73" s="104">
        <v>17</v>
      </c>
      <c r="B73" s="74" t="s">
        <v>847</v>
      </c>
      <c r="C73" s="74" t="s">
        <v>415</v>
      </c>
      <c r="D73" s="74" t="s">
        <v>848</v>
      </c>
      <c r="F73" s="12" t="s">
        <v>35</v>
      </c>
      <c r="G73" s="36" t="s">
        <v>189</v>
      </c>
      <c r="H73" s="11"/>
      <c r="I73" s="12" t="s">
        <v>166</v>
      </c>
      <c r="J73" s="36" t="s">
        <v>190</v>
      </c>
      <c r="K73" s="154"/>
      <c r="L73" s="12" t="s">
        <v>38</v>
      </c>
      <c r="M73" s="11" t="s">
        <v>276</v>
      </c>
      <c r="N73" s="154"/>
      <c r="O73" s="12" t="s">
        <v>277</v>
      </c>
      <c r="P73" s="11" t="s">
        <v>278</v>
      </c>
      <c r="R73" s="30" t="s">
        <v>849</v>
      </c>
      <c r="U73" s="30" t="s">
        <v>868</v>
      </c>
      <c r="V73" t="s">
        <v>782</v>
      </c>
      <c r="X73" t="s">
        <v>783</v>
      </c>
      <c r="Y73" s="127">
        <v>44332</v>
      </c>
      <c r="Z73" s="128">
        <v>1</v>
      </c>
      <c r="AA73" s="129">
        <v>44</v>
      </c>
    </row>
    <row r="74" spans="1:32" ht="15.6" x14ac:dyDescent="0.35">
      <c r="A74" s="104">
        <v>18</v>
      </c>
      <c r="B74" s="74" t="s">
        <v>847</v>
      </c>
      <c r="C74" s="74" t="s">
        <v>415</v>
      </c>
      <c r="D74" s="74" t="s">
        <v>848</v>
      </c>
      <c r="F74" s="12" t="s">
        <v>35</v>
      </c>
      <c r="G74" s="36" t="s">
        <v>189</v>
      </c>
      <c r="H74" s="11"/>
      <c r="I74" s="12" t="s">
        <v>166</v>
      </c>
      <c r="J74" s="36" t="s">
        <v>190</v>
      </c>
      <c r="K74" s="154"/>
      <c r="L74" s="12" t="s">
        <v>38</v>
      </c>
      <c r="M74" s="11" t="s">
        <v>276</v>
      </c>
      <c r="N74" s="154"/>
      <c r="O74" s="12" t="s">
        <v>277</v>
      </c>
      <c r="P74" s="11" t="s">
        <v>278</v>
      </c>
      <c r="R74" s="30" t="s">
        <v>849</v>
      </c>
      <c r="U74" s="30" t="s">
        <v>869</v>
      </c>
      <c r="V74" t="s">
        <v>782</v>
      </c>
      <c r="X74" t="s">
        <v>783</v>
      </c>
      <c r="Y74" s="138">
        <v>44337</v>
      </c>
      <c r="Z74" s="147">
        <v>2</v>
      </c>
      <c r="AA74" s="129">
        <v>28</v>
      </c>
      <c r="AC74" t="s">
        <v>382</v>
      </c>
      <c r="AD74" s="74" t="s">
        <v>792</v>
      </c>
      <c r="AE74" s="74">
        <v>0</v>
      </c>
      <c r="AF74" t="s">
        <v>451</v>
      </c>
    </row>
    <row r="75" spans="1:32" ht="15.6" x14ac:dyDescent="0.35">
      <c r="A75" s="104">
        <v>19</v>
      </c>
      <c r="B75" s="74" t="s">
        <v>847</v>
      </c>
      <c r="C75" s="74" t="s">
        <v>415</v>
      </c>
      <c r="D75" s="74" t="s">
        <v>848</v>
      </c>
      <c r="F75" s="12" t="s">
        <v>35</v>
      </c>
      <c r="G75" s="36" t="s">
        <v>189</v>
      </c>
      <c r="H75" s="11"/>
      <c r="I75" s="12" t="s">
        <v>166</v>
      </c>
      <c r="J75" s="36" t="s">
        <v>190</v>
      </c>
      <c r="K75" s="154"/>
      <c r="L75" s="12" t="s">
        <v>38</v>
      </c>
      <c r="M75" s="11" t="s">
        <v>276</v>
      </c>
      <c r="N75" s="154"/>
      <c r="O75" s="12" t="s">
        <v>277</v>
      </c>
      <c r="P75" s="11" t="s">
        <v>278</v>
      </c>
      <c r="R75" s="30" t="s">
        <v>849</v>
      </c>
      <c r="U75" s="30" t="s">
        <v>870</v>
      </c>
      <c r="V75" t="s">
        <v>782</v>
      </c>
      <c r="X75" t="s">
        <v>783</v>
      </c>
      <c r="Y75" s="142">
        <v>44346</v>
      </c>
      <c r="Z75" s="159">
        <v>2</v>
      </c>
      <c r="AA75" s="129">
        <v>42</v>
      </c>
    </row>
    <row r="76" spans="1:32" ht="15.6" x14ac:dyDescent="0.35">
      <c r="A76" s="104">
        <v>20</v>
      </c>
      <c r="B76" s="74" t="s">
        <v>847</v>
      </c>
      <c r="C76" s="74" t="s">
        <v>415</v>
      </c>
      <c r="D76" s="74" t="s">
        <v>848</v>
      </c>
      <c r="F76" s="12" t="s">
        <v>35</v>
      </c>
      <c r="G76" s="36" t="s">
        <v>189</v>
      </c>
      <c r="H76" s="11"/>
      <c r="I76" s="12" t="s">
        <v>166</v>
      </c>
      <c r="J76" s="36" t="s">
        <v>190</v>
      </c>
      <c r="K76" s="154"/>
      <c r="L76" s="12" t="s">
        <v>38</v>
      </c>
      <c r="M76" s="11" t="s">
        <v>276</v>
      </c>
      <c r="N76" s="154"/>
      <c r="O76" s="12" t="s">
        <v>277</v>
      </c>
      <c r="P76" s="11" t="s">
        <v>278</v>
      </c>
      <c r="R76" s="30" t="s">
        <v>849</v>
      </c>
      <c r="U76" s="30" t="s">
        <v>871</v>
      </c>
      <c r="V76" t="s">
        <v>782</v>
      </c>
      <c r="X76" t="s">
        <v>783</v>
      </c>
      <c r="Y76" s="127">
        <v>44332</v>
      </c>
      <c r="Z76" s="137">
        <v>2</v>
      </c>
      <c r="AA76" s="129">
        <v>30</v>
      </c>
      <c r="AC76" t="s">
        <v>792</v>
      </c>
    </row>
    <row r="77" spans="1:32" ht="15.6" x14ac:dyDescent="0.35">
      <c r="A77" s="104">
        <v>21</v>
      </c>
      <c r="B77" s="74" t="s">
        <v>847</v>
      </c>
      <c r="C77" s="74" t="s">
        <v>415</v>
      </c>
      <c r="D77" s="74" t="s">
        <v>848</v>
      </c>
      <c r="F77" s="12" t="s">
        <v>35</v>
      </c>
      <c r="G77" s="36" t="s">
        <v>189</v>
      </c>
      <c r="H77" s="11"/>
      <c r="I77" s="12" t="s">
        <v>166</v>
      </c>
      <c r="J77" s="36" t="s">
        <v>190</v>
      </c>
      <c r="K77" s="154"/>
      <c r="L77" s="12" t="s">
        <v>38</v>
      </c>
      <c r="M77" s="11" t="s">
        <v>276</v>
      </c>
      <c r="N77" s="154"/>
      <c r="O77" s="12" t="s">
        <v>277</v>
      </c>
      <c r="P77" s="11" t="s">
        <v>278</v>
      </c>
      <c r="R77" s="30" t="s">
        <v>849</v>
      </c>
      <c r="U77" s="30" t="s">
        <v>872</v>
      </c>
      <c r="V77" t="s">
        <v>782</v>
      </c>
      <c r="X77" t="s">
        <v>783</v>
      </c>
      <c r="Y77" s="127">
        <v>44337</v>
      </c>
      <c r="Z77" s="128">
        <v>1</v>
      </c>
      <c r="AA77" s="129">
        <v>33</v>
      </c>
      <c r="AC77" t="s">
        <v>792</v>
      </c>
    </row>
    <row r="78" spans="1:32" ht="15.6" x14ac:dyDescent="0.35">
      <c r="A78" s="104">
        <v>22</v>
      </c>
      <c r="B78" s="74" t="s">
        <v>847</v>
      </c>
      <c r="C78" s="74" t="s">
        <v>415</v>
      </c>
      <c r="D78" s="74" t="s">
        <v>848</v>
      </c>
      <c r="F78" s="12" t="s">
        <v>35</v>
      </c>
      <c r="G78" s="36" t="s">
        <v>189</v>
      </c>
      <c r="H78" s="11"/>
      <c r="I78" s="12" t="s">
        <v>166</v>
      </c>
      <c r="J78" s="36" t="s">
        <v>190</v>
      </c>
      <c r="K78" s="154"/>
      <c r="L78" s="12" t="s">
        <v>38</v>
      </c>
      <c r="M78" s="11" t="s">
        <v>276</v>
      </c>
      <c r="N78" s="154"/>
      <c r="O78" s="12" t="s">
        <v>277</v>
      </c>
      <c r="P78" s="11" t="s">
        <v>278</v>
      </c>
      <c r="R78" s="30" t="s">
        <v>849</v>
      </c>
      <c r="U78" s="30" t="s">
        <v>873</v>
      </c>
      <c r="V78" t="s">
        <v>782</v>
      </c>
      <c r="X78" t="s">
        <v>783</v>
      </c>
      <c r="Y78" s="127">
        <v>44341</v>
      </c>
      <c r="Z78" s="137">
        <v>2</v>
      </c>
      <c r="AA78" s="129">
        <v>33</v>
      </c>
      <c r="AC78" t="s">
        <v>792</v>
      </c>
    </row>
    <row r="79" spans="1:32" ht="15.6" x14ac:dyDescent="0.35">
      <c r="A79" s="104">
        <v>23</v>
      </c>
      <c r="B79" s="74" t="s">
        <v>847</v>
      </c>
      <c r="C79" s="74" t="s">
        <v>415</v>
      </c>
      <c r="D79" s="74" t="s">
        <v>848</v>
      </c>
      <c r="F79" s="12" t="s">
        <v>35</v>
      </c>
      <c r="G79" s="36" t="s">
        <v>189</v>
      </c>
      <c r="H79" s="11"/>
      <c r="I79" s="12" t="s">
        <v>166</v>
      </c>
      <c r="J79" s="36" t="s">
        <v>190</v>
      </c>
      <c r="K79" s="154"/>
      <c r="L79" s="12" t="s">
        <v>38</v>
      </c>
      <c r="M79" s="11" t="s">
        <v>276</v>
      </c>
      <c r="N79" s="154"/>
      <c r="O79" s="12" t="s">
        <v>277</v>
      </c>
      <c r="P79" s="11" t="s">
        <v>278</v>
      </c>
      <c r="R79" s="30" t="s">
        <v>849</v>
      </c>
      <c r="U79" s="30" t="s">
        <v>874</v>
      </c>
      <c r="V79" t="s">
        <v>782</v>
      </c>
      <c r="X79" t="s">
        <v>783</v>
      </c>
      <c r="Y79" s="127">
        <v>44339</v>
      </c>
      <c r="Z79" s="129">
        <v>3</v>
      </c>
      <c r="AA79" s="129">
        <v>27</v>
      </c>
    </row>
    <row r="80" spans="1:32" ht="15.6" x14ac:dyDescent="0.35">
      <c r="A80" s="104">
        <v>24</v>
      </c>
      <c r="B80" s="74" t="s">
        <v>847</v>
      </c>
      <c r="C80" s="74" t="s">
        <v>415</v>
      </c>
      <c r="D80" s="74" t="s">
        <v>848</v>
      </c>
      <c r="F80" s="12" t="s">
        <v>35</v>
      </c>
      <c r="G80" s="36" t="s">
        <v>189</v>
      </c>
      <c r="H80" s="11"/>
      <c r="I80" s="12" t="s">
        <v>166</v>
      </c>
      <c r="J80" s="36" t="s">
        <v>190</v>
      </c>
      <c r="K80" s="154"/>
      <c r="L80" s="12" t="s">
        <v>38</v>
      </c>
      <c r="M80" s="11" t="s">
        <v>276</v>
      </c>
      <c r="N80" s="154"/>
      <c r="O80" s="12" t="s">
        <v>277</v>
      </c>
      <c r="P80" s="11" t="s">
        <v>278</v>
      </c>
      <c r="R80" s="30" t="s">
        <v>849</v>
      </c>
      <c r="U80" s="30" t="s">
        <v>875</v>
      </c>
      <c r="V80" t="s">
        <v>782</v>
      </c>
      <c r="X80" t="s">
        <v>783</v>
      </c>
      <c r="Y80" s="127">
        <v>44335</v>
      </c>
      <c r="Z80" s="129">
        <v>3</v>
      </c>
      <c r="AA80" s="129">
        <v>50</v>
      </c>
      <c r="AC80" t="s">
        <v>792</v>
      </c>
    </row>
    <row r="81" spans="1:32" ht="15.6" x14ac:dyDescent="0.35">
      <c r="A81" s="104">
        <v>25</v>
      </c>
      <c r="B81" s="74" t="s">
        <v>847</v>
      </c>
      <c r="C81" s="74" t="s">
        <v>415</v>
      </c>
      <c r="D81" s="74" t="s">
        <v>848</v>
      </c>
      <c r="F81" s="12" t="s">
        <v>35</v>
      </c>
      <c r="G81" s="36" t="s">
        <v>189</v>
      </c>
      <c r="H81" s="11"/>
      <c r="I81" s="12" t="s">
        <v>166</v>
      </c>
      <c r="J81" s="36" t="s">
        <v>190</v>
      </c>
      <c r="K81" s="154"/>
      <c r="L81" s="12" t="s">
        <v>38</v>
      </c>
      <c r="M81" s="11" t="s">
        <v>276</v>
      </c>
      <c r="N81" s="154"/>
      <c r="O81" s="12" t="s">
        <v>277</v>
      </c>
      <c r="P81" s="11" t="s">
        <v>278</v>
      </c>
      <c r="R81" s="30" t="s">
        <v>849</v>
      </c>
      <c r="U81" s="30" t="s">
        <v>876</v>
      </c>
      <c r="V81" t="s">
        <v>782</v>
      </c>
      <c r="X81" t="s">
        <v>783</v>
      </c>
      <c r="Y81" s="127">
        <v>44341</v>
      </c>
      <c r="Z81" s="128">
        <v>1</v>
      </c>
      <c r="AA81" s="129">
        <v>51</v>
      </c>
      <c r="AC81" t="s">
        <v>792</v>
      </c>
    </row>
    <row r="82" spans="1:32" ht="15.6" x14ac:dyDescent="0.35">
      <c r="A82" s="104">
        <v>26</v>
      </c>
      <c r="B82" s="74" t="s">
        <v>847</v>
      </c>
      <c r="C82" s="74" t="s">
        <v>415</v>
      </c>
      <c r="D82" s="74" t="s">
        <v>848</v>
      </c>
      <c r="F82" s="12" t="s">
        <v>35</v>
      </c>
      <c r="G82" s="36" t="s">
        <v>189</v>
      </c>
      <c r="H82" s="11"/>
      <c r="I82" s="12" t="s">
        <v>166</v>
      </c>
      <c r="J82" s="36" t="s">
        <v>190</v>
      </c>
      <c r="K82" s="154"/>
      <c r="L82" s="12" t="s">
        <v>38</v>
      </c>
      <c r="M82" s="11" t="s">
        <v>276</v>
      </c>
      <c r="N82" s="154"/>
      <c r="O82" s="12" t="s">
        <v>277</v>
      </c>
      <c r="P82" s="11" t="s">
        <v>278</v>
      </c>
      <c r="R82" s="30" t="s">
        <v>849</v>
      </c>
      <c r="U82" s="30" t="s">
        <v>877</v>
      </c>
      <c r="V82" t="s">
        <v>782</v>
      </c>
      <c r="X82" t="s">
        <v>783</v>
      </c>
      <c r="Y82" s="127">
        <v>44337</v>
      </c>
      <c r="Z82" s="128">
        <v>1</v>
      </c>
      <c r="AA82" s="129">
        <v>38</v>
      </c>
    </row>
    <row r="83" spans="1:32" ht="15.6" x14ac:dyDescent="0.35">
      <c r="A83" s="104">
        <v>27</v>
      </c>
      <c r="B83" s="74" t="s">
        <v>847</v>
      </c>
      <c r="C83" s="74" t="s">
        <v>415</v>
      </c>
      <c r="D83" s="74" t="s">
        <v>848</v>
      </c>
      <c r="F83" s="12" t="s">
        <v>35</v>
      </c>
      <c r="G83" s="36" t="s">
        <v>189</v>
      </c>
      <c r="H83" s="11"/>
      <c r="I83" s="12" t="s">
        <v>166</v>
      </c>
      <c r="J83" s="36" t="s">
        <v>190</v>
      </c>
      <c r="K83" s="154"/>
      <c r="L83" s="12" t="s">
        <v>38</v>
      </c>
      <c r="M83" s="11" t="s">
        <v>276</v>
      </c>
      <c r="N83" s="154"/>
      <c r="O83" s="12" t="s">
        <v>277</v>
      </c>
      <c r="P83" s="11" t="s">
        <v>278</v>
      </c>
      <c r="R83" s="30" t="s">
        <v>849</v>
      </c>
      <c r="U83" s="30" t="s">
        <v>878</v>
      </c>
      <c r="V83" t="s">
        <v>782</v>
      </c>
      <c r="X83" t="s">
        <v>783</v>
      </c>
      <c r="Y83" s="127">
        <v>44339</v>
      </c>
      <c r="Z83" s="137">
        <v>2</v>
      </c>
      <c r="AA83" s="129">
        <v>35</v>
      </c>
      <c r="AC83" t="s">
        <v>807</v>
      </c>
    </row>
    <row r="84" spans="1:32" ht="15.6" x14ac:dyDescent="0.35">
      <c r="A84" s="104">
        <v>28</v>
      </c>
      <c r="B84" s="74" t="s">
        <v>847</v>
      </c>
      <c r="C84" s="74" t="s">
        <v>415</v>
      </c>
      <c r="D84" s="74" t="s">
        <v>848</v>
      </c>
      <c r="F84" s="12" t="s">
        <v>35</v>
      </c>
      <c r="G84" s="36" t="s">
        <v>189</v>
      </c>
      <c r="H84" s="11"/>
      <c r="I84" s="12" t="s">
        <v>166</v>
      </c>
      <c r="J84" s="36" t="s">
        <v>190</v>
      </c>
      <c r="K84" s="154"/>
      <c r="L84" s="12" t="s">
        <v>38</v>
      </c>
      <c r="M84" s="11" t="s">
        <v>276</v>
      </c>
      <c r="N84" s="154"/>
      <c r="O84" s="12" t="s">
        <v>277</v>
      </c>
      <c r="P84" s="11" t="s">
        <v>278</v>
      </c>
      <c r="R84" s="30" t="s">
        <v>849</v>
      </c>
      <c r="U84" s="30" t="s">
        <v>879</v>
      </c>
      <c r="V84" t="s">
        <v>782</v>
      </c>
      <c r="X84" t="s">
        <v>783</v>
      </c>
      <c r="Y84" s="127">
        <v>44338</v>
      </c>
      <c r="Z84" s="128">
        <v>1</v>
      </c>
      <c r="AA84" s="129">
        <v>36</v>
      </c>
      <c r="AC84" t="s">
        <v>807</v>
      </c>
    </row>
    <row r="85" spans="1:32" ht="15.6" x14ac:dyDescent="0.35">
      <c r="A85" s="104">
        <v>29</v>
      </c>
      <c r="B85" s="74" t="s">
        <v>847</v>
      </c>
      <c r="C85" s="74" t="s">
        <v>415</v>
      </c>
      <c r="D85" s="74" t="s">
        <v>848</v>
      </c>
      <c r="F85" s="12" t="s">
        <v>35</v>
      </c>
      <c r="G85" s="36" t="s">
        <v>189</v>
      </c>
      <c r="H85" s="11"/>
      <c r="I85" s="12" t="s">
        <v>166</v>
      </c>
      <c r="J85" s="36" t="s">
        <v>190</v>
      </c>
      <c r="K85" s="154"/>
      <c r="L85" s="12" t="s">
        <v>38</v>
      </c>
      <c r="M85" s="11" t="s">
        <v>276</v>
      </c>
      <c r="N85" s="154"/>
      <c r="O85" s="12" t="s">
        <v>277</v>
      </c>
      <c r="P85" s="11" t="s">
        <v>278</v>
      </c>
      <c r="R85" s="30" t="s">
        <v>849</v>
      </c>
      <c r="U85" s="30" t="s">
        <v>880</v>
      </c>
      <c r="V85" t="s">
        <v>782</v>
      </c>
      <c r="X85" t="s">
        <v>783</v>
      </c>
      <c r="Y85" s="138">
        <v>44337</v>
      </c>
      <c r="Z85" s="160"/>
      <c r="AA85" s="129">
        <v>30</v>
      </c>
      <c r="AC85" t="s">
        <v>807</v>
      </c>
    </row>
    <row r="86" spans="1:32" ht="15.6" x14ac:dyDescent="0.35">
      <c r="A86" s="104">
        <v>30</v>
      </c>
      <c r="B86" s="74" t="s">
        <v>847</v>
      </c>
      <c r="C86" s="74" t="s">
        <v>415</v>
      </c>
      <c r="D86" s="74" t="s">
        <v>848</v>
      </c>
      <c r="F86" s="12" t="s">
        <v>35</v>
      </c>
      <c r="G86" s="36" t="s">
        <v>189</v>
      </c>
      <c r="H86" s="11"/>
      <c r="I86" s="12" t="s">
        <v>166</v>
      </c>
      <c r="J86" s="36" t="s">
        <v>190</v>
      </c>
      <c r="K86" s="154"/>
      <c r="L86" s="12" t="s">
        <v>38</v>
      </c>
      <c r="M86" s="11" t="s">
        <v>276</v>
      </c>
      <c r="N86" s="154"/>
      <c r="O86" s="12" t="s">
        <v>277</v>
      </c>
      <c r="P86" s="11" t="s">
        <v>278</v>
      </c>
      <c r="R86" s="30" t="s">
        <v>849</v>
      </c>
      <c r="U86" s="30" t="s">
        <v>881</v>
      </c>
      <c r="V86" t="s">
        <v>782</v>
      </c>
      <c r="X86" t="s">
        <v>783</v>
      </c>
      <c r="Y86" s="127">
        <v>44337</v>
      </c>
      <c r="Z86" s="128">
        <v>1</v>
      </c>
      <c r="AA86" s="129">
        <v>40</v>
      </c>
    </row>
    <row r="87" spans="1:32" ht="15.6" x14ac:dyDescent="0.35">
      <c r="A87" s="104">
        <v>31</v>
      </c>
      <c r="B87" s="74" t="s">
        <v>847</v>
      </c>
      <c r="C87" s="74" t="s">
        <v>415</v>
      </c>
      <c r="D87" s="74" t="s">
        <v>848</v>
      </c>
      <c r="F87" s="12" t="s">
        <v>35</v>
      </c>
      <c r="G87" s="36" t="s">
        <v>189</v>
      </c>
      <c r="H87" s="11"/>
      <c r="I87" s="12" t="s">
        <v>166</v>
      </c>
      <c r="J87" s="36" t="s">
        <v>190</v>
      </c>
      <c r="K87" s="154"/>
      <c r="L87" s="12" t="s">
        <v>38</v>
      </c>
      <c r="M87" s="11" t="s">
        <v>276</v>
      </c>
      <c r="N87" s="154"/>
      <c r="O87" s="12" t="s">
        <v>277</v>
      </c>
      <c r="P87" s="11" t="s">
        <v>278</v>
      </c>
      <c r="R87" s="30" t="s">
        <v>849</v>
      </c>
      <c r="U87" s="30" t="s">
        <v>882</v>
      </c>
      <c r="V87" t="s">
        <v>782</v>
      </c>
      <c r="X87" t="s">
        <v>783</v>
      </c>
      <c r="Y87" s="127">
        <v>44349</v>
      </c>
      <c r="Z87" s="128">
        <v>1</v>
      </c>
      <c r="AA87" s="129">
        <v>34</v>
      </c>
      <c r="AE87" s="74">
        <v>0</v>
      </c>
      <c r="AF87" t="s">
        <v>451</v>
      </c>
    </row>
    <row r="88" spans="1:32" ht="15.6" x14ac:dyDescent="0.35">
      <c r="A88" s="104">
        <v>32</v>
      </c>
      <c r="B88" s="74" t="s">
        <v>847</v>
      </c>
      <c r="C88" s="74" t="s">
        <v>415</v>
      </c>
      <c r="D88" s="74" t="s">
        <v>848</v>
      </c>
      <c r="F88" s="12" t="s">
        <v>35</v>
      </c>
      <c r="G88" s="36" t="s">
        <v>189</v>
      </c>
      <c r="H88" s="11"/>
      <c r="I88" s="12" t="s">
        <v>166</v>
      </c>
      <c r="J88" s="36" t="s">
        <v>190</v>
      </c>
      <c r="K88" s="154"/>
      <c r="L88" s="12" t="s">
        <v>38</v>
      </c>
      <c r="M88" s="11" t="s">
        <v>276</v>
      </c>
      <c r="N88" s="154"/>
      <c r="O88" s="12" t="s">
        <v>277</v>
      </c>
      <c r="P88" s="11" t="s">
        <v>278</v>
      </c>
      <c r="R88" s="30" t="s">
        <v>849</v>
      </c>
      <c r="U88" s="30" t="s">
        <v>883</v>
      </c>
      <c r="V88" t="s">
        <v>782</v>
      </c>
      <c r="X88" t="s">
        <v>783</v>
      </c>
      <c r="Y88" s="127">
        <v>44337</v>
      </c>
      <c r="Z88" s="129">
        <v>2</v>
      </c>
      <c r="AA88" s="129">
        <v>44</v>
      </c>
      <c r="AC88" t="s">
        <v>807</v>
      </c>
    </row>
    <row r="89" spans="1:32" ht="15.6" x14ac:dyDescent="0.35">
      <c r="A89" s="104">
        <v>33</v>
      </c>
      <c r="B89" s="74" t="s">
        <v>847</v>
      </c>
      <c r="C89" s="74" t="s">
        <v>415</v>
      </c>
      <c r="D89" s="74" t="s">
        <v>848</v>
      </c>
      <c r="F89" s="12" t="s">
        <v>35</v>
      </c>
      <c r="G89" s="36" t="s">
        <v>189</v>
      </c>
      <c r="H89" s="11"/>
      <c r="I89" s="12" t="s">
        <v>166</v>
      </c>
      <c r="J89" s="36" t="s">
        <v>190</v>
      </c>
      <c r="K89" s="154"/>
      <c r="L89" s="12" t="s">
        <v>38</v>
      </c>
      <c r="M89" s="11" t="s">
        <v>276</v>
      </c>
      <c r="N89" s="154"/>
      <c r="O89" s="12" t="s">
        <v>277</v>
      </c>
      <c r="P89" s="11" t="s">
        <v>278</v>
      </c>
      <c r="R89" s="30" t="s">
        <v>849</v>
      </c>
      <c r="U89" s="30" t="s">
        <v>884</v>
      </c>
      <c r="V89" t="s">
        <v>782</v>
      </c>
      <c r="X89" t="s">
        <v>783</v>
      </c>
      <c r="Y89" s="138">
        <v>44337</v>
      </c>
      <c r="Z89" s="139">
        <v>1</v>
      </c>
      <c r="AA89" s="129">
        <v>38</v>
      </c>
      <c r="AC89" t="s">
        <v>807</v>
      </c>
    </row>
    <row r="90" spans="1:32" ht="15.6" x14ac:dyDescent="0.35">
      <c r="A90" s="104">
        <v>34</v>
      </c>
      <c r="B90" s="74" t="s">
        <v>847</v>
      </c>
      <c r="C90" s="74" t="s">
        <v>415</v>
      </c>
      <c r="D90" s="74" t="s">
        <v>848</v>
      </c>
      <c r="F90" s="12" t="s">
        <v>35</v>
      </c>
      <c r="G90" s="36" t="s">
        <v>189</v>
      </c>
      <c r="H90" s="11"/>
      <c r="I90" s="12" t="s">
        <v>166</v>
      </c>
      <c r="J90" s="36" t="s">
        <v>190</v>
      </c>
      <c r="K90" s="154"/>
      <c r="L90" s="12" t="s">
        <v>38</v>
      </c>
      <c r="M90" s="11" t="s">
        <v>276</v>
      </c>
      <c r="N90" s="154"/>
      <c r="O90" s="12" t="s">
        <v>277</v>
      </c>
      <c r="P90" s="11" t="s">
        <v>278</v>
      </c>
      <c r="R90" s="30" t="s">
        <v>849</v>
      </c>
      <c r="U90" s="30" t="s">
        <v>885</v>
      </c>
      <c r="V90" t="s">
        <v>782</v>
      </c>
      <c r="X90" t="s">
        <v>783</v>
      </c>
      <c r="Y90" s="127">
        <v>44344</v>
      </c>
      <c r="Z90" s="129">
        <v>3</v>
      </c>
      <c r="AA90" s="129">
        <v>56</v>
      </c>
      <c r="AC90" t="s">
        <v>807</v>
      </c>
    </row>
    <row r="91" spans="1:32" ht="15.6" x14ac:dyDescent="0.35">
      <c r="A91" s="104">
        <v>35</v>
      </c>
      <c r="B91" s="74" t="s">
        <v>847</v>
      </c>
      <c r="C91" s="74" t="s">
        <v>415</v>
      </c>
      <c r="D91" s="74" t="s">
        <v>848</v>
      </c>
      <c r="F91" s="12" t="s">
        <v>35</v>
      </c>
      <c r="G91" s="36" t="s">
        <v>189</v>
      </c>
      <c r="H91" s="11"/>
      <c r="I91" s="12" t="s">
        <v>166</v>
      </c>
      <c r="J91" s="36" t="s">
        <v>190</v>
      </c>
      <c r="K91" s="154"/>
      <c r="L91" s="12" t="s">
        <v>38</v>
      </c>
      <c r="M91" s="11" t="s">
        <v>276</v>
      </c>
      <c r="N91" s="154"/>
      <c r="O91" s="12" t="s">
        <v>277</v>
      </c>
      <c r="P91" s="11" t="s">
        <v>278</v>
      </c>
      <c r="R91" s="30" t="s">
        <v>849</v>
      </c>
      <c r="U91" s="30" t="s">
        <v>886</v>
      </c>
      <c r="V91" t="s">
        <v>782</v>
      </c>
      <c r="X91" t="s">
        <v>783</v>
      </c>
      <c r="Y91" s="127">
        <v>44332</v>
      </c>
      <c r="Z91" s="128">
        <v>1</v>
      </c>
      <c r="AA91" s="129">
        <v>47</v>
      </c>
      <c r="AC91" t="s">
        <v>792</v>
      </c>
    </row>
    <row r="92" spans="1:32" ht="15.6" x14ac:dyDescent="0.35">
      <c r="A92" s="104">
        <v>36</v>
      </c>
      <c r="B92" s="74" t="s">
        <v>847</v>
      </c>
      <c r="C92" s="74" t="s">
        <v>415</v>
      </c>
      <c r="D92" s="74" t="s">
        <v>848</v>
      </c>
      <c r="F92" s="12" t="s">
        <v>35</v>
      </c>
      <c r="G92" s="36" t="s">
        <v>189</v>
      </c>
      <c r="H92" s="11"/>
      <c r="I92" s="12" t="s">
        <v>166</v>
      </c>
      <c r="J92" s="36" t="s">
        <v>190</v>
      </c>
      <c r="K92" s="154"/>
      <c r="L92" s="12" t="s">
        <v>38</v>
      </c>
      <c r="M92" s="11" t="s">
        <v>276</v>
      </c>
      <c r="N92" s="154"/>
      <c r="O92" s="12" t="s">
        <v>277</v>
      </c>
      <c r="P92" s="11" t="s">
        <v>278</v>
      </c>
      <c r="R92" s="30" t="s">
        <v>849</v>
      </c>
      <c r="U92" s="30" t="s">
        <v>887</v>
      </c>
      <c r="V92" t="s">
        <v>782</v>
      </c>
      <c r="X92" t="s">
        <v>783</v>
      </c>
      <c r="Y92" s="142">
        <v>44346</v>
      </c>
      <c r="Z92" s="143">
        <v>1</v>
      </c>
      <c r="AA92" s="129">
        <v>24</v>
      </c>
      <c r="AC92" t="s">
        <v>807</v>
      </c>
    </row>
    <row r="93" spans="1:32" ht="15.6" x14ac:dyDescent="0.35">
      <c r="A93" s="104">
        <v>37</v>
      </c>
      <c r="B93" s="74" t="s">
        <v>847</v>
      </c>
      <c r="C93" s="74" t="s">
        <v>415</v>
      </c>
      <c r="D93" s="74" t="s">
        <v>848</v>
      </c>
      <c r="F93" s="12" t="s">
        <v>35</v>
      </c>
      <c r="G93" s="36" t="s">
        <v>189</v>
      </c>
      <c r="H93" s="11"/>
      <c r="I93" s="12" t="s">
        <v>166</v>
      </c>
      <c r="J93" s="36" t="s">
        <v>190</v>
      </c>
      <c r="K93" s="154"/>
      <c r="L93" s="12" t="s">
        <v>38</v>
      </c>
      <c r="M93" s="11" t="s">
        <v>276</v>
      </c>
      <c r="N93" s="154"/>
      <c r="O93" s="12" t="s">
        <v>277</v>
      </c>
      <c r="P93" s="11" t="s">
        <v>278</v>
      </c>
      <c r="R93" s="30" t="s">
        <v>849</v>
      </c>
      <c r="U93" s="30" t="s">
        <v>888</v>
      </c>
      <c r="V93" t="s">
        <v>782</v>
      </c>
      <c r="X93" t="s">
        <v>783</v>
      </c>
      <c r="Y93" s="127">
        <v>44339</v>
      </c>
      <c r="Z93" s="128">
        <v>1</v>
      </c>
      <c r="AA93" s="129">
        <v>33</v>
      </c>
    </row>
    <row r="94" spans="1:32" ht="15.6" x14ac:dyDescent="0.35">
      <c r="A94" s="104">
        <v>38</v>
      </c>
      <c r="B94" s="74" t="s">
        <v>847</v>
      </c>
      <c r="C94" s="74" t="s">
        <v>415</v>
      </c>
      <c r="D94" s="74" t="s">
        <v>848</v>
      </c>
      <c r="F94" s="12" t="s">
        <v>35</v>
      </c>
      <c r="G94" s="36" t="s">
        <v>189</v>
      </c>
      <c r="H94" s="11"/>
      <c r="I94" s="12" t="s">
        <v>166</v>
      </c>
      <c r="J94" s="36" t="s">
        <v>190</v>
      </c>
      <c r="K94" s="154"/>
      <c r="L94" s="12" t="s">
        <v>38</v>
      </c>
      <c r="M94" s="11" t="s">
        <v>276</v>
      </c>
      <c r="N94" s="154"/>
      <c r="O94" s="12" t="s">
        <v>277</v>
      </c>
      <c r="P94" s="11" t="s">
        <v>278</v>
      </c>
      <c r="R94" s="30" t="s">
        <v>849</v>
      </c>
      <c r="U94" s="30" t="s">
        <v>889</v>
      </c>
      <c r="V94" t="s">
        <v>782</v>
      </c>
      <c r="X94" t="s">
        <v>783</v>
      </c>
      <c r="Y94" s="127">
        <v>44336</v>
      </c>
      <c r="Z94" s="129">
        <v>3</v>
      </c>
      <c r="AA94" s="129">
        <v>28</v>
      </c>
      <c r="AC94" t="s">
        <v>807</v>
      </c>
    </row>
    <row r="95" spans="1:32" ht="15.6" x14ac:dyDescent="0.35">
      <c r="A95" s="104">
        <v>39</v>
      </c>
      <c r="B95" s="74" t="s">
        <v>847</v>
      </c>
      <c r="C95" s="74" t="s">
        <v>415</v>
      </c>
      <c r="D95" s="74" t="s">
        <v>848</v>
      </c>
      <c r="F95" s="12" t="s">
        <v>35</v>
      </c>
      <c r="G95" s="36" t="s">
        <v>189</v>
      </c>
      <c r="H95" s="11"/>
      <c r="I95" s="12" t="s">
        <v>166</v>
      </c>
      <c r="J95" s="36" t="s">
        <v>190</v>
      </c>
      <c r="K95" s="154"/>
      <c r="L95" s="12" t="s">
        <v>38</v>
      </c>
      <c r="M95" s="11" t="s">
        <v>276</v>
      </c>
      <c r="N95" s="154"/>
      <c r="O95" s="12" t="s">
        <v>277</v>
      </c>
      <c r="P95" s="11" t="s">
        <v>278</v>
      </c>
      <c r="R95" s="30" t="s">
        <v>849</v>
      </c>
      <c r="U95" s="30" t="s">
        <v>890</v>
      </c>
      <c r="V95" t="s">
        <v>782</v>
      </c>
      <c r="X95" t="s">
        <v>783</v>
      </c>
      <c r="Y95" s="127" t="s">
        <v>810</v>
      </c>
      <c r="Z95" s="129">
        <v>2</v>
      </c>
      <c r="AA95" s="129" t="s">
        <v>854</v>
      </c>
      <c r="AE95" s="74">
        <v>0</v>
      </c>
      <c r="AF95" t="s">
        <v>451</v>
      </c>
    </row>
    <row r="96" spans="1:32" ht="15.6" x14ac:dyDescent="0.35">
      <c r="A96" s="104">
        <v>40</v>
      </c>
      <c r="B96" s="74" t="s">
        <v>847</v>
      </c>
      <c r="C96" s="74" t="s">
        <v>415</v>
      </c>
      <c r="D96" s="74" t="s">
        <v>848</v>
      </c>
      <c r="F96" s="12" t="s">
        <v>35</v>
      </c>
      <c r="G96" s="36" t="s">
        <v>189</v>
      </c>
      <c r="H96" s="11"/>
      <c r="I96" s="12" t="s">
        <v>166</v>
      </c>
      <c r="J96" s="36" t="s">
        <v>190</v>
      </c>
      <c r="K96" s="154"/>
      <c r="L96" s="12" t="s">
        <v>38</v>
      </c>
      <c r="M96" s="11" t="s">
        <v>276</v>
      </c>
      <c r="N96" s="154"/>
      <c r="O96" s="12" t="s">
        <v>277</v>
      </c>
      <c r="P96" s="11" t="s">
        <v>278</v>
      </c>
      <c r="R96" s="30" t="s">
        <v>849</v>
      </c>
      <c r="U96" s="30" t="s">
        <v>891</v>
      </c>
      <c r="V96" t="s">
        <v>782</v>
      </c>
      <c r="X96" t="s">
        <v>783</v>
      </c>
      <c r="Y96" s="127">
        <v>44332</v>
      </c>
      <c r="Z96" s="128">
        <v>1</v>
      </c>
      <c r="AA96" s="129">
        <v>47</v>
      </c>
    </row>
    <row r="97" spans="1:32" ht="15.6" x14ac:dyDescent="0.35">
      <c r="A97" s="104">
        <v>41</v>
      </c>
      <c r="B97" s="74" t="s">
        <v>847</v>
      </c>
      <c r="C97" s="74" t="s">
        <v>415</v>
      </c>
      <c r="D97" s="74" t="s">
        <v>848</v>
      </c>
      <c r="F97" s="12" t="s">
        <v>35</v>
      </c>
      <c r="G97" s="36" t="s">
        <v>189</v>
      </c>
      <c r="H97" s="11"/>
      <c r="I97" s="12" t="s">
        <v>166</v>
      </c>
      <c r="J97" s="36" t="s">
        <v>190</v>
      </c>
      <c r="K97" s="154"/>
      <c r="L97" s="12" t="s">
        <v>38</v>
      </c>
      <c r="M97" s="11" t="s">
        <v>276</v>
      </c>
      <c r="N97" s="154"/>
      <c r="O97" s="12" t="s">
        <v>277</v>
      </c>
      <c r="P97" s="11" t="s">
        <v>278</v>
      </c>
      <c r="R97" s="30" t="s">
        <v>849</v>
      </c>
      <c r="U97" s="30" t="s">
        <v>892</v>
      </c>
      <c r="V97" t="s">
        <v>782</v>
      </c>
      <c r="X97" t="s">
        <v>783</v>
      </c>
      <c r="Y97" s="127">
        <v>44339</v>
      </c>
      <c r="Z97" s="128">
        <v>1</v>
      </c>
      <c r="AA97" s="129">
        <v>25</v>
      </c>
    </row>
    <row r="98" spans="1:32" ht="15.6" x14ac:dyDescent="0.35">
      <c r="A98" s="104">
        <v>42</v>
      </c>
      <c r="B98" s="74" t="s">
        <v>847</v>
      </c>
      <c r="C98" s="74" t="s">
        <v>415</v>
      </c>
      <c r="D98" s="74" t="s">
        <v>848</v>
      </c>
      <c r="F98" s="12" t="s">
        <v>35</v>
      </c>
      <c r="G98" s="36" t="s">
        <v>189</v>
      </c>
      <c r="H98" s="11"/>
      <c r="I98" s="12" t="s">
        <v>166</v>
      </c>
      <c r="J98" s="36" t="s">
        <v>190</v>
      </c>
      <c r="K98" s="154"/>
      <c r="L98" s="12" t="s">
        <v>38</v>
      </c>
      <c r="M98" s="11" t="s">
        <v>276</v>
      </c>
      <c r="N98" s="154"/>
      <c r="O98" s="12" t="s">
        <v>277</v>
      </c>
      <c r="P98" s="11" t="s">
        <v>278</v>
      </c>
      <c r="R98" s="30" t="s">
        <v>849</v>
      </c>
      <c r="U98" s="30" t="s">
        <v>893</v>
      </c>
      <c r="V98" t="s">
        <v>782</v>
      </c>
      <c r="X98" t="s">
        <v>783</v>
      </c>
      <c r="Y98" s="127">
        <v>44332</v>
      </c>
      <c r="Z98" s="137">
        <v>2</v>
      </c>
      <c r="AA98" s="129">
        <v>45</v>
      </c>
    </row>
    <row r="99" spans="1:32" ht="15.6" x14ac:dyDescent="0.35">
      <c r="A99" s="104">
        <v>43</v>
      </c>
      <c r="B99" s="74" t="s">
        <v>847</v>
      </c>
      <c r="C99" s="74" t="s">
        <v>415</v>
      </c>
      <c r="D99" s="74" t="s">
        <v>848</v>
      </c>
      <c r="F99" s="12" t="s">
        <v>35</v>
      </c>
      <c r="G99" s="36" t="s">
        <v>189</v>
      </c>
      <c r="H99" s="11"/>
      <c r="I99" s="12" t="s">
        <v>166</v>
      </c>
      <c r="J99" s="36" t="s">
        <v>190</v>
      </c>
      <c r="K99" s="154"/>
      <c r="L99" s="12" t="s">
        <v>38</v>
      </c>
      <c r="M99" s="11" t="s">
        <v>276</v>
      </c>
      <c r="N99" s="154"/>
      <c r="O99" s="12" t="s">
        <v>277</v>
      </c>
      <c r="P99" s="11" t="s">
        <v>278</v>
      </c>
      <c r="R99" s="30" t="s">
        <v>849</v>
      </c>
      <c r="U99" s="30" t="s">
        <v>894</v>
      </c>
      <c r="V99" t="s">
        <v>782</v>
      </c>
      <c r="X99" t="s">
        <v>783</v>
      </c>
      <c r="Y99" s="127">
        <v>44330</v>
      </c>
      <c r="Z99" s="141">
        <v>3</v>
      </c>
      <c r="AA99" s="129">
        <v>35</v>
      </c>
    </row>
    <row r="100" spans="1:32" ht="15.6" x14ac:dyDescent="0.35">
      <c r="A100" s="104">
        <v>44</v>
      </c>
      <c r="B100" s="74" t="s">
        <v>847</v>
      </c>
      <c r="C100" s="74" t="s">
        <v>415</v>
      </c>
      <c r="D100" s="74" t="s">
        <v>848</v>
      </c>
      <c r="F100" s="12" t="s">
        <v>35</v>
      </c>
      <c r="G100" s="36" t="s">
        <v>189</v>
      </c>
      <c r="H100" s="11"/>
      <c r="I100" s="12" t="s">
        <v>166</v>
      </c>
      <c r="J100" s="36" t="s">
        <v>190</v>
      </c>
      <c r="K100" s="154"/>
      <c r="L100" s="12" t="s">
        <v>38</v>
      </c>
      <c r="M100" s="11" t="s">
        <v>276</v>
      </c>
      <c r="N100" s="154"/>
      <c r="O100" s="12" t="s">
        <v>277</v>
      </c>
      <c r="P100" s="11" t="s">
        <v>278</v>
      </c>
      <c r="R100" s="30" t="s">
        <v>849</v>
      </c>
      <c r="U100" s="30" t="s">
        <v>895</v>
      </c>
      <c r="V100" t="s">
        <v>782</v>
      </c>
      <c r="X100" t="s">
        <v>783</v>
      </c>
      <c r="Y100" s="127">
        <v>44340</v>
      </c>
      <c r="Z100" s="137">
        <v>2</v>
      </c>
      <c r="AA100" s="129">
        <v>20</v>
      </c>
      <c r="AC100" t="s">
        <v>792</v>
      </c>
    </row>
    <row r="101" spans="1:32" ht="15.6" x14ac:dyDescent="0.35">
      <c r="A101" s="104">
        <v>45</v>
      </c>
      <c r="B101" s="74" t="s">
        <v>847</v>
      </c>
      <c r="C101" s="74" t="s">
        <v>415</v>
      </c>
      <c r="D101" s="74" t="s">
        <v>848</v>
      </c>
      <c r="F101" s="12" t="s">
        <v>35</v>
      </c>
      <c r="G101" s="36" t="s">
        <v>189</v>
      </c>
      <c r="H101" s="11"/>
      <c r="I101" s="12" t="s">
        <v>166</v>
      </c>
      <c r="J101" s="36" t="s">
        <v>190</v>
      </c>
      <c r="K101" s="154"/>
      <c r="L101" s="12" t="s">
        <v>38</v>
      </c>
      <c r="M101" s="11" t="s">
        <v>276</v>
      </c>
      <c r="N101" s="154"/>
      <c r="O101" s="12" t="s">
        <v>277</v>
      </c>
      <c r="P101" s="11" t="s">
        <v>278</v>
      </c>
      <c r="R101" s="30" t="s">
        <v>849</v>
      </c>
      <c r="U101" s="30" t="s">
        <v>896</v>
      </c>
      <c r="V101" t="s">
        <v>782</v>
      </c>
      <c r="X101" t="s">
        <v>783</v>
      </c>
      <c r="Y101" s="127">
        <v>44339</v>
      </c>
      <c r="Z101" s="129">
        <v>3</v>
      </c>
      <c r="AA101" s="129">
        <v>38</v>
      </c>
    </row>
    <row r="102" spans="1:32" ht="15.6" x14ac:dyDescent="0.35">
      <c r="A102" s="104">
        <v>46</v>
      </c>
      <c r="B102" s="74" t="s">
        <v>847</v>
      </c>
      <c r="C102" s="74" t="s">
        <v>415</v>
      </c>
      <c r="D102" s="74" t="s">
        <v>848</v>
      </c>
      <c r="F102" s="12" t="s">
        <v>35</v>
      </c>
      <c r="G102" s="36" t="s">
        <v>189</v>
      </c>
      <c r="H102" s="11"/>
      <c r="I102" s="12" t="s">
        <v>166</v>
      </c>
      <c r="J102" s="36" t="s">
        <v>190</v>
      </c>
      <c r="K102" s="154"/>
      <c r="L102" s="12" t="s">
        <v>38</v>
      </c>
      <c r="M102" s="11" t="s">
        <v>276</v>
      </c>
      <c r="N102" s="154"/>
      <c r="O102" s="12" t="s">
        <v>277</v>
      </c>
      <c r="P102" s="11" t="s">
        <v>278</v>
      </c>
      <c r="R102" s="30" t="s">
        <v>849</v>
      </c>
      <c r="U102" s="30" t="s">
        <v>897</v>
      </c>
      <c r="V102" t="s">
        <v>782</v>
      </c>
      <c r="X102" t="s">
        <v>783</v>
      </c>
      <c r="Y102" s="127">
        <v>44338</v>
      </c>
      <c r="Z102" s="137">
        <v>2</v>
      </c>
      <c r="AA102" s="129">
        <v>60</v>
      </c>
      <c r="AC102" t="s">
        <v>382</v>
      </c>
      <c r="AD102" t="s">
        <v>792</v>
      </c>
      <c r="AE102" s="74">
        <v>0</v>
      </c>
      <c r="AF102" t="s">
        <v>451</v>
      </c>
    </row>
    <row r="103" spans="1:32" ht="15.6" x14ac:dyDescent="0.35">
      <c r="A103" s="104">
        <v>47</v>
      </c>
      <c r="B103" s="74" t="s">
        <v>847</v>
      </c>
      <c r="C103" s="74" t="s">
        <v>415</v>
      </c>
      <c r="D103" s="74" t="s">
        <v>848</v>
      </c>
      <c r="F103" s="12" t="s">
        <v>35</v>
      </c>
      <c r="G103" s="36" t="s">
        <v>189</v>
      </c>
      <c r="H103" s="11"/>
      <c r="I103" s="12" t="s">
        <v>166</v>
      </c>
      <c r="J103" s="36" t="s">
        <v>190</v>
      </c>
      <c r="K103" s="154"/>
      <c r="L103" s="12" t="s">
        <v>38</v>
      </c>
      <c r="M103" s="11" t="s">
        <v>276</v>
      </c>
      <c r="N103" s="154"/>
      <c r="O103" s="12" t="s">
        <v>277</v>
      </c>
      <c r="P103" s="11" t="s">
        <v>278</v>
      </c>
      <c r="R103" s="30" t="s">
        <v>849</v>
      </c>
      <c r="U103" s="30" t="s">
        <v>898</v>
      </c>
      <c r="V103" t="s">
        <v>782</v>
      </c>
      <c r="X103" t="s">
        <v>783</v>
      </c>
      <c r="Y103" s="138">
        <v>44337</v>
      </c>
      <c r="Z103" s="147">
        <v>2</v>
      </c>
      <c r="AA103" s="129">
        <v>43</v>
      </c>
    </row>
    <row r="104" spans="1:32" ht="15.6" x14ac:dyDescent="0.35">
      <c r="A104" s="104">
        <v>48</v>
      </c>
      <c r="B104" s="74" t="s">
        <v>847</v>
      </c>
      <c r="C104" s="74" t="s">
        <v>415</v>
      </c>
      <c r="D104" s="74" t="s">
        <v>848</v>
      </c>
      <c r="F104" s="12" t="s">
        <v>35</v>
      </c>
      <c r="G104" s="36" t="s">
        <v>189</v>
      </c>
      <c r="H104" s="11"/>
      <c r="I104" s="12" t="s">
        <v>166</v>
      </c>
      <c r="J104" s="36" t="s">
        <v>190</v>
      </c>
      <c r="K104" s="154"/>
      <c r="L104" s="12" t="s">
        <v>38</v>
      </c>
      <c r="M104" s="11" t="s">
        <v>276</v>
      </c>
      <c r="N104" s="154"/>
      <c r="O104" s="12" t="s">
        <v>277</v>
      </c>
      <c r="P104" s="11" t="s">
        <v>278</v>
      </c>
      <c r="R104" s="30" t="s">
        <v>849</v>
      </c>
      <c r="U104" s="30" t="s">
        <v>899</v>
      </c>
      <c r="V104" t="s">
        <v>782</v>
      </c>
      <c r="X104" t="s">
        <v>783</v>
      </c>
      <c r="Y104" s="127">
        <v>44332</v>
      </c>
      <c r="Z104" s="137">
        <v>2</v>
      </c>
      <c r="AA104" s="129">
        <v>33</v>
      </c>
    </row>
    <row r="105" spans="1:32" ht="15.6" x14ac:dyDescent="0.35">
      <c r="A105" s="104">
        <v>49</v>
      </c>
      <c r="B105" s="74" t="s">
        <v>847</v>
      </c>
      <c r="C105" s="74" t="s">
        <v>415</v>
      </c>
      <c r="D105" s="74" t="s">
        <v>848</v>
      </c>
      <c r="F105" s="12" t="s">
        <v>35</v>
      </c>
      <c r="G105" s="36" t="s">
        <v>189</v>
      </c>
      <c r="H105" s="11"/>
      <c r="I105" s="12" t="s">
        <v>166</v>
      </c>
      <c r="J105" s="36" t="s">
        <v>190</v>
      </c>
      <c r="K105" s="154"/>
      <c r="L105" s="12" t="s">
        <v>38</v>
      </c>
      <c r="M105" s="11" t="s">
        <v>276</v>
      </c>
      <c r="N105" s="154"/>
      <c r="O105" s="12" t="s">
        <v>277</v>
      </c>
      <c r="P105" s="11" t="s">
        <v>278</v>
      </c>
      <c r="R105" s="30" t="s">
        <v>849</v>
      </c>
      <c r="U105" s="30" t="s">
        <v>900</v>
      </c>
      <c r="V105" t="s">
        <v>782</v>
      </c>
      <c r="X105" t="s">
        <v>783</v>
      </c>
      <c r="Y105" s="127">
        <v>44341</v>
      </c>
      <c r="Z105" s="129">
        <v>3</v>
      </c>
      <c r="AA105" s="129">
        <v>14</v>
      </c>
      <c r="AC105" t="s">
        <v>382</v>
      </c>
      <c r="AD105" t="s">
        <v>792</v>
      </c>
      <c r="AE105" s="74">
        <v>0</v>
      </c>
      <c r="AF105" t="s">
        <v>451</v>
      </c>
    </row>
    <row r="106" spans="1:32" ht="15.6" x14ac:dyDescent="0.35">
      <c r="A106" s="104">
        <v>50</v>
      </c>
      <c r="B106" s="74" t="s">
        <v>847</v>
      </c>
      <c r="C106" s="74" t="s">
        <v>415</v>
      </c>
      <c r="D106" s="74" t="s">
        <v>848</v>
      </c>
      <c r="F106" s="12" t="s">
        <v>35</v>
      </c>
      <c r="G106" s="36" t="s">
        <v>189</v>
      </c>
      <c r="H106" s="11"/>
      <c r="I106" s="12" t="s">
        <v>166</v>
      </c>
      <c r="J106" s="36" t="s">
        <v>190</v>
      </c>
      <c r="K106" s="154"/>
      <c r="L106" s="12" t="s">
        <v>38</v>
      </c>
      <c r="M106" s="11" t="s">
        <v>276</v>
      </c>
      <c r="N106" s="154"/>
      <c r="O106" s="12" t="s">
        <v>277</v>
      </c>
      <c r="P106" s="11" t="s">
        <v>278</v>
      </c>
      <c r="R106" s="30" t="s">
        <v>849</v>
      </c>
      <c r="U106" s="30" t="s">
        <v>901</v>
      </c>
      <c r="V106" t="s">
        <v>782</v>
      </c>
      <c r="X106" t="s">
        <v>783</v>
      </c>
      <c r="Y106" s="127">
        <v>44338</v>
      </c>
      <c r="Z106" s="137">
        <v>2</v>
      </c>
      <c r="AA106" s="129">
        <v>39</v>
      </c>
    </row>
    <row r="107" spans="1:32" ht="15.6" x14ac:dyDescent="0.35">
      <c r="A107" s="104">
        <v>51</v>
      </c>
      <c r="B107" s="74" t="s">
        <v>847</v>
      </c>
      <c r="C107" s="74" t="s">
        <v>415</v>
      </c>
      <c r="D107" s="74" t="s">
        <v>848</v>
      </c>
      <c r="F107" s="12" t="s">
        <v>35</v>
      </c>
      <c r="G107" s="36" t="s">
        <v>189</v>
      </c>
      <c r="H107" s="11"/>
      <c r="I107" s="12" t="s">
        <v>166</v>
      </c>
      <c r="J107" s="36" t="s">
        <v>190</v>
      </c>
      <c r="K107" s="154"/>
      <c r="L107" s="12" t="s">
        <v>38</v>
      </c>
      <c r="M107" s="11" t="s">
        <v>276</v>
      </c>
      <c r="N107" s="154"/>
      <c r="O107" s="12" t="s">
        <v>277</v>
      </c>
      <c r="P107" s="11" t="s">
        <v>278</v>
      </c>
      <c r="R107" s="30" t="s">
        <v>849</v>
      </c>
      <c r="U107" s="30" t="s">
        <v>902</v>
      </c>
      <c r="V107" t="s">
        <v>782</v>
      </c>
      <c r="X107" t="s">
        <v>783</v>
      </c>
      <c r="Y107" s="127">
        <v>44339</v>
      </c>
      <c r="Z107" s="128">
        <v>1</v>
      </c>
      <c r="AA107" s="129">
        <v>22</v>
      </c>
    </row>
    <row r="108" spans="1:32" ht="15.6" x14ac:dyDescent="0.35">
      <c r="A108" s="104">
        <v>52</v>
      </c>
      <c r="B108" s="74" t="s">
        <v>847</v>
      </c>
      <c r="C108" s="74" t="s">
        <v>415</v>
      </c>
      <c r="D108" s="74" t="s">
        <v>848</v>
      </c>
      <c r="F108" s="12" t="s">
        <v>35</v>
      </c>
      <c r="G108" s="36" t="s">
        <v>189</v>
      </c>
      <c r="H108" s="11"/>
      <c r="I108" s="12" t="s">
        <v>166</v>
      </c>
      <c r="J108" s="36" t="s">
        <v>190</v>
      </c>
      <c r="K108" s="154"/>
      <c r="L108" s="12" t="s">
        <v>38</v>
      </c>
      <c r="M108" s="11" t="s">
        <v>276</v>
      </c>
      <c r="N108" s="154"/>
      <c r="O108" s="12" t="s">
        <v>277</v>
      </c>
      <c r="P108" s="11" t="s">
        <v>278</v>
      </c>
      <c r="R108" s="30" t="s">
        <v>849</v>
      </c>
      <c r="U108" s="30" t="s">
        <v>903</v>
      </c>
      <c r="V108" t="s">
        <v>782</v>
      </c>
      <c r="X108" t="s">
        <v>783</v>
      </c>
      <c r="Y108" s="127">
        <v>44340</v>
      </c>
      <c r="Z108" s="129">
        <v>3</v>
      </c>
      <c r="AA108" s="129">
        <v>30</v>
      </c>
    </row>
    <row r="109" spans="1:32" ht="15.6" x14ac:dyDescent="0.35">
      <c r="A109" s="104">
        <v>53</v>
      </c>
      <c r="B109" s="74" t="s">
        <v>847</v>
      </c>
      <c r="C109" s="74" t="s">
        <v>415</v>
      </c>
      <c r="D109" s="74" t="s">
        <v>848</v>
      </c>
      <c r="F109" s="12" t="s">
        <v>35</v>
      </c>
      <c r="G109" s="36" t="s">
        <v>189</v>
      </c>
      <c r="H109" s="11"/>
      <c r="I109" s="12" t="s">
        <v>166</v>
      </c>
      <c r="J109" s="36" t="s">
        <v>190</v>
      </c>
      <c r="K109" s="154"/>
      <c r="L109" s="12" t="s">
        <v>38</v>
      </c>
      <c r="M109" s="11" t="s">
        <v>276</v>
      </c>
      <c r="N109" s="154"/>
      <c r="O109" s="12" t="s">
        <v>277</v>
      </c>
      <c r="P109" s="11" t="s">
        <v>278</v>
      </c>
      <c r="R109" s="30" t="s">
        <v>849</v>
      </c>
      <c r="U109" s="30" t="s">
        <v>904</v>
      </c>
      <c r="V109" t="s">
        <v>782</v>
      </c>
      <c r="X109" t="s">
        <v>783</v>
      </c>
      <c r="Y109" s="127">
        <v>44338</v>
      </c>
      <c r="Z109" s="137">
        <v>2</v>
      </c>
      <c r="AA109" s="129">
        <v>39</v>
      </c>
    </row>
    <row r="110" spans="1:32" ht="15.6" x14ac:dyDescent="0.35">
      <c r="A110" s="104">
        <v>54</v>
      </c>
      <c r="B110" s="74" t="s">
        <v>847</v>
      </c>
      <c r="C110" s="74" t="s">
        <v>415</v>
      </c>
      <c r="D110" s="74" t="s">
        <v>848</v>
      </c>
      <c r="F110" s="12" t="s">
        <v>35</v>
      </c>
      <c r="G110" s="36" t="s">
        <v>189</v>
      </c>
      <c r="H110" s="11"/>
      <c r="I110" s="12" t="s">
        <v>166</v>
      </c>
      <c r="J110" s="36" t="s">
        <v>190</v>
      </c>
      <c r="K110" s="154"/>
      <c r="L110" s="12" t="s">
        <v>38</v>
      </c>
      <c r="M110" s="11" t="s">
        <v>276</v>
      </c>
      <c r="N110" s="154"/>
      <c r="O110" s="12" t="s">
        <v>277</v>
      </c>
      <c r="P110" s="11" t="s">
        <v>278</v>
      </c>
      <c r="R110" s="30" t="s">
        <v>849</v>
      </c>
      <c r="U110" s="30" t="s">
        <v>905</v>
      </c>
      <c r="V110" t="s">
        <v>782</v>
      </c>
      <c r="X110" t="s">
        <v>783</v>
      </c>
      <c r="Y110" s="127">
        <v>44340</v>
      </c>
      <c r="Z110" s="128">
        <v>1</v>
      </c>
      <c r="AA110" s="129">
        <v>19</v>
      </c>
    </row>
    <row r="111" spans="1:32" ht="15.6" x14ac:dyDescent="0.35">
      <c r="A111" s="104">
        <v>55</v>
      </c>
      <c r="B111" s="74" t="s">
        <v>847</v>
      </c>
      <c r="C111" s="74" t="s">
        <v>415</v>
      </c>
      <c r="D111" s="74" t="s">
        <v>848</v>
      </c>
      <c r="F111" s="12" t="s">
        <v>35</v>
      </c>
      <c r="G111" s="36" t="s">
        <v>189</v>
      </c>
      <c r="H111" s="11"/>
      <c r="I111" s="12" t="s">
        <v>166</v>
      </c>
      <c r="J111" s="36" t="s">
        <v>190</v>
      </c>
      <c r="K111" s="154"/>
      <c r="L111" s="12" t="s">
        <v>38</v>
      </c>
      <c r="M111" s="11" t="s">
        <v>276</v>
      </c>
      <c r="N111" s="154"/>
      <c r="O111" s="12" t="s">
        <v>277</v>
      </c>
      <c r="P111" s="11" t="s">
        <v>278</v>
      </c>
      <c r="R111" s="30" t="s">
        <v>849</v>
      </c>
      <c r="U111" s="30" t="s">
        <v>906</v>
      </c>
      <c r="V111" t="s">
        <v>782</v>
      </c>
      <c r="X111" t="s">
        <v>783</v>
      </c>
      <c r="Y111" s="141" t="s">
        <v>810</v>
      </c>
      <c r="Z111" s="129">
        <v>1</v>
      </c>
      <c r="AA111" s="129" t="s">
        <v>854</v>
      </c>
    </row>
    <row r="112" spans="1:32" ht="15.6" x14ac:dyDescent="0.35">
      <c r="A112" s="104">
        <v>56</v>
      </c>
      <c r="B112" s="74" t="s">
        <v>847</v>
      </c>
      <c r="C112" s="74" t="s">
        <v>415</v>
      </c>
      <c r="D112" s="74" t="s">
        <v>848</v>
      </c>
      <c r="F112" s="12" t="s">
        <v>35</v>
      </c>
      <c r="G112" s="36" t="s">
        <v>189</v>
      </c>
      <c r="H112" s="11"/>
      <c r="I112" s="12" t="s">
        <v>166</v>
      </c>
      <c r="J112" s="36" t="s">
        <v>190</v>
      </c>
      <c r="K112" s="154"/>
      <c r="L112" s="12" t="s">
        <v>38</v>
      </c>
      <c r="M112" s="11" t="s">
        <v>276</v>
      </c>
      <c r="N112" s="154"/>
      <c r="O112" s="12" t="s">
        <v>277</v>
      </c>
      <c r="P112" s="11" t="s">
        <v>278</v>
      </c>
      <c r="R112" s="30" t="s">
        <v>849</v>
      </c>
      <c r="U112" s="30" t="s">
        <v>907</v>
      </c>
      <c r="V112" t="s">
        <v>782</v>
      </c>
      <c r="X112" t="s">
        <v>783</v>
      </c>
      <c r="Y112" s="142">
        <v>44346</v>
      </c>
      <c r="Z112" s="159">
        <v>2</v>
      </c>
      <c r="AA112" s="129">
        <v>35</v>
      </c>
      <c r="AC112" t="s">
        <v>382</v>
      </c>
      <c r="AD112" t="s">
        <v>792</v>
      </c>
      <c r="AE112" s="74">
        <v>0</v>
      </c>
      <c r="AF112" t="s">
        <v>451</v>
      </c>
    </row>
    <row r="113" spans="1:33" ht="15.6" x14ac:dyDescent="0.35">
      <c r="A113" s="104">
        <v>57</v>
      </c>
      <c r="B113" s="74" t="s">
        <v>847</v>
      </c>
      <c r="C113" s="74" t="s">
        <v>415</v>
      </c>
      <c r="D113" s="74" t="s">
        <v>848</v>
      </c>
      <c r="F113" s="12" t="s">
        <v>35</v>
      </c>
      <c r="G113" s="36" t="s">
        <v>189</v>
      </c>
      <c r="H113" s="11"/>
      <c r="I113" s="12" t="s">
        <v>166</v>
      </c>
      <c r="J113" s="36" t="s">
        <v>190</v>
      </c>
      <c r="K113" s="154"/>
      <c r="L113" s="12" t="s">
        <v>38</v>
      </c>
      <c r="M113" s="11" t="s">
        <v>276</v>
      </c>
      <c r="N113" s="154"/>
      <c r="O113" s="12" t="s">
        <v>277</v>
      </c>
      <c r="P113" s="11" t="s">
        <v>278</v>
      </c>
      <c r="R113" s="30" t="s">
        <v>849</v>
      </c>
      <c r="U113" s="30" t="s">
        <v>908</v>
      </c>
      <c r="V113" t="s">
        <v>782</v>
      </c>
      <c r="X113" t="s">
        <v>783</v>
      </c>
      <c r="Y113" s="127">
        <v>44332</v>
      </c>
      <c r="Z113" s="137">
        <v>2</v>
      </c>
      <c r="AA113" s="129">
        <v>33</v>
      </c>
    </row>
    <row r="114" spans="1:33" ht="15.6" x14ac:dyDescent="0.35">
      <c r="A114" s="104">
        <v>58</v>
      </c>
      <c r="B114" s="74" t="s">
        <v>847</v>
      </c>
      <c r="C114" s="74" t="s">
        <v>415</v>
      </c>
      <c r="D114" s="74" t="s">
        <v>848</v>
      </c>
      <c r="F114" s="12" t="s">
        <v>35</v>
      </c>
      <c r="G114" s="36" t="s">
        <v>189</v>
      </c>
      <c r="H114" s="11"/>
      <c r="I114" s="12" t="s">
        <v>166</v>
      </c>
      <c r="J114" s="36" t="s">
        <v>190</v>
      </c>
      <c r="K114" s="154"/>
      <c r="L114" s="12" t="s">
        <v>38</v>
      </c>
      <c r="M114" s="11" t="s">
        <v>276</v>
      </c>
      <c r="N114" s="154"/>
      <c r="O114" s="12" t="s">
        <v>277</v>
      </c>
      <c r="P114" s="11" t="s">
        <v>278</v>
      </c>
      <c r="R114" s="30" t="s">
        <v>849</v>
      </c>
      <c r="U114" s="30" t="s">
        <v>909</v>
      </c>
      <c r="V114" t="s">
        <v>782</v>
      </c>
      <c r="X114" t="s">
        <v>783</v>
      </c>
      <c r="Y114" s="127">
        <v>44340</v>
      </c>
      <c r="Z114" s="141">
        <v>3</v>
      </c>
      <c r="AA114" s="129">
        <v>22</v>
      </c>
    </row>
    <row r="115" spans="1:33" ht="15.6" x14ac:dyDescent="0.35">
      <c r="A115" s="104">
        <v>59</v>
      </c>
      <c r="B115" s="74" t="s">
        <v>847</v>
      </c>
      <c r="C115" s="74" t="s">
        <v>415</v>
      </c>
      <c r="D115" s="74" t="s">
        <v>848</v>
      </c>
      <c r="F115" s="12" t="s">
        <v>35</v>
      </c>
      <c r="G115" s="36" t="s">
        <v>189</v>
      </c>
      <c r="H115" s="11"/>
      <c r="I115" s="12" t="s">
        <v>166</v>
      </c>
      <c r="J115" s="36" t="s">
        <v>190</v>
      </c>
      <c r="K115" s="154"/>
      <c r="L115" s="12" t="s">
        <v>38</v>
      </c>
      <c r="M115" s="11" t="s">
        <v>276</v>
      </c>
      <c r="N115" s="154"/>
      <c r="O115" s="12" t="s">
        <v>277</v>
      </c>
      <c r="P115" s="11" t="s">
        <v>278</v>
      </c>
      <c r="R115" s="30" t="s">
        <v>849</v>
      </c>
      <c r="U115" s="30" t="s">
        <v>910</v>
      </c>
      <c r="V115" t="s">
        <v>782</v>
      </c>
      <c r="X115" t="s">
        <v>783</v>
      </c>
      <c r="Y115" s="127">
        <v>44334</v>
      </c>
      <c r="Z115" s="128">
        <v>1</v>
      </c>
      <c r="AA115" s="129">
        <v>53</v>
      </c>
      <c r="AC115" t="s">
        <v>788</v>
      </c>
    </row>
    <row r="116" spans="1:33" ht="15.6" x14ac:dyDescent="0.35">
      <c r="A116" s="104">
        <v>60</v>
      </c>
      <c r="B116" s="74" t="s">
        <v>847</v>
      </c>
      <c r="C116" s="74" t="s">
        <v>415</v>
      </c>
      <c r="D116" s="74" t="s">
        <v>848</v>
      </c>
      <c r="F116" s="12" t="s">
        <v>35</v>
      </c>
      <c r="G116" s="36" t="s">
        <v>189</v>
      </c>
      <c r="H116" s="11"/>
      <c r="I116" s="12" t="s">
        <v>166</v>
      </c>
      <c r="J116" s="36" t="s">
        <v>190</v>
      </c>
      <c r="K116" s="154"/>
      <c r="L116" s="12" t="s">
        <v>38</v>
      </c>
      <c r="M116" s="11" t="s">
        <v>276</v>
      </c>
      <c r="N116" s="154"/>
      <c r="O116" s="12" t="s">
        <v>277</v>
      </c>
      <c r="P116" s="11" t="s">
        <v>278</v>
      </c>
      <c r="R116" s="30" t="s">
        <v>849</v>
      </c>
      <c r="U116" s="30" t="s">
        <v>911</v>
      </c>
      <c r="V116" t="s">
        <v>782</v>
      </c>
      <c r="X116" t="s">
        <v>783</v>
      </c>
      <c r="Y116" s="127">
        <v>44338</v>
      </c>
      <c r="Z116" s="129">
        <v>3</v>
      </c>
      <c r="AA116" s="129">
        <v>44</v>
      </c>
    </row>
    <row r="117" spans="1:33" ht="15.6" x14ac:dyDescent="0.35">
      <c r="A117" s="104">
        <v>61</v>
      </c>
      <c r="B117" s="74" t="s">
        <v>847</v>
      </c>
      <c r="C117" s="74" t="s">
        <v>415</v>
      </c>
      <c r="D117" s="74" t="s">
        <v>848</v>
      </c>
      <c r="F117" s="12" t="s">
        <v>35</v>
      </c>
      <c r="G117" s="36" t="s">
        <v>189</v>
      </c>
      <c r="H117" s="11"/>
      <c r="I117" s="12" t="s">
        <v>166</v>
      </c>
      <c r="J117" s="36" t="s">
        <v>190</v>
      </c>
      <c r="K117" s="154"/>
      <c r="L117" s="12" t="s">
        <v>38</v>
      </c>
      <c r="M117" s="11" t="s">
        <v>276</v>
      </c>
      <c r="N117" s="154"/>
      <c r="O117" s="12" t="s">
        <v>277</v>
      </c>
      <c r="P117" s="11" t="s">
        <v>278</v>
      </c>
      <c r="R117" s="30" t="s">
        <v>849</v>
      </c>
      <c r="U117" s="30" t="s">
        <v>912</v>
      </c>
      <c r="V117" t="s">
        <v>782</v>
      </c>
      <c r="X117" t="s">
        <v>783</v>
      </c>
      <c r="Y117" s="142">
        <v>44346</v>
      </c>
      <c r="Z117" s="40">
        <v>3</v>
      </c>
      <c r="AA117" s="129">
        <v>17</v>
      </c>
    </row>
    <row r="118" spans="1:33" ht="15.6" x14ac:dyDescent="0.35">
      <c r="A118" s="104">
        <v>62</v>
      </c>
      <c r="B118" s="74" t="s">
        <v>847</v>
      </c>
      <c r="C118" s="74" t="s">
        <v>415</v>
      </c>
      <c r="D118" s="74" t="s">
        <v>848</v>
      </c>
      <c r="F118" s="12" t="s">
        <v>35</v>
      </c>
      <c r="G118" s="36" t="s">
        <v>189</v>
      </c>
      <c r="H118" s="11"/>
      <c r="I118" s="12" t="s">
        <v>166</v>
      </c>
      <c r="J118" s="36" t="s">
        <v>190</v>
      </c>
      <c r="K118" s="154"/>
      <c r="L118" s="12" t="s">
        <v>38</v>
      </c>
      <c r="M118" s="11" t="s">
        <v>276</v>
      </c>
      <c r="N118" s="154"/>
      <c r="O118" s="12" t="s">
        <v>277</v>
      </c>
      <c r="P118" s="11" t="s">
        <v>278</v>
      </c>
      <c r="R118" s="30" t="s">
        <v>849</v>
      </c>
      <c r="U118" s="30" t="s">
        <v>913</v>
      </c>
      <c r="V118" t="s">
        <v>782</v>
      </c>
      <c r="X118" t="s">
        <v>783</v>
      </c>
      <c r="Y118" s="127">
        <v>44341</v>
      </c>
      <c r="Z118" s="128">
        <v>1</v>
      </c>
      <c r="AA118" s="129">
        <v>43</v>
      </c>
    </row>
    <row r="119" spans="1:33" ht="15.6" x14ac:dyDescent="0.35">
      <c r="A119" s="104">
        <v>63</v>
      </c>
      <c r="B119" s="74" t="s">
        <v>847</v>
      </c>
      <c r="C119" s="74" t="s">
        <v>415</v>
      </c>
      <c r="D119" s="74" t="s">
        <v>848</v>
      </c>
      <c r="F119" s="12" t="s">
        <v>35</v>
      </c>
      <c r="G119" s="36" t="s">
        <v>189</v>
      </c>
      <c r="H119" s="11"/>
      <c r="I119" s="12" t="s">
        <v>166</v>
      </c>
      <c r="J119" s="36" t="s">
        <v>190</v>
      </c>
      <c r="K119" s="154"/>
      <c r="L119" s="12" t="s">
        <v>38</v>
      </c>
      <c r="M119" s="11" t="s">
        <v>276</v>
      </c>
      <c r="N119" s="154"/>
      <c r="O119" s="12" t="s">
        <v>277</v>
      </c>
      <c r="P119" s="11" t="s">
        <v>278</v>
      </c>
      <c r="R119" s="30" t="s">
        <v>849</v>
      </c>
      <c r="U119" s="30" t="s">
        <v>914</v>
      </c>
      <c r="V119" t="s">
        <v>782</v>
      </c>
      <c r="X119" t="s">
        <v>783</v>
      </c>
      <c r="Y119" s="127">
        <v>44336</v>
      </c>
      <c r="Z119" s="137">
        <v>2</v>
      </c>
      <c r="AA119" s="129">
        <v>42</v>
      </c>
    </row>
    <row r="120" spans="1:33" ht="15.6" x14ac:dyDescent="0.35">
      <c r="A120" s="104">
        <v>64</v>
      </c>
      <c r="B120" s="74" t="s">
        <v>847</v>
      </c>
      <c r="C120" s="74" t="s">
        <v>415</v>
      </c>
      <c r="D120" s="74" t="s">
        <v>848</v>
      </c>
      <c r="F120" s="12" t="s">
        <v>35</v>
      </c>
      <c r="G120" s="36" t="s">
        <v>189</v>
      </c>
      <c r="H120" s="11"/>
      <c r="I120" s="12" t="s">
        <v>166</v>
      </c>
      <c r="J120" s="36" t="s">
        <v>190</v>
      </c>
      <c r="K120" s="154"/>
      <c r="L120" s="12" t="s">
        <v>38</v>
      </c>
      <c r="M120" s="11" t="s">
        <v>276</v>
      </c>
      <c r="N120" s="154"/>
      <c r="O120" s="12" t="s">
        <v>277</v>
      </c>
      <c r="P120" s="11" t="s">
        <v>278</v>
      </c>
      <c r="R120" s="30" t="s">
        <v>849</v>
      </c>
      <c r="U120" s="30" t="s">
        <v>915</v>
      </c>
      <c r="V120" t="s">
        <v>782</v>
      </c>
      <c r="X120" t="s">
        <v>783</v>
      </c>
      <c r="Y120" s="161"/>
      <c r="Z120" s="161"/>
      <c r="AA120" s="161"/>
      <c r="AC120" t="s">
        <v>788</v>
      </c>
      <c r="AD120" s="74" t="s">
        <v>916</v>
      </c>
      <c r="AE120" s="74">
        <v>64</v>
      </c>
      <c r="AF120" t="s">
        <v>917</v>
      </c>
      <c r="AG120" t="s">
        <v>918</v>
      </c>
    </row>
    <row r="121" spans="1:33" ht="15.6" x14ac:dyDescent="0.35">
      <c r="A121" s="104">
        <v>65</v>
      </c>
      <c r="B121" s="74" t="s">
        <v>847</v>
      </c>
      <c r="C121" s="74" t="s">
        <v>415</v>
      </c>
      <c r="D121" s="74" t="s">
        <v>848</v>
      </c>
      <c r="F121" s="12" t="s">
        <v>35</v>
      </c>
      <c r="G121" s="36" t="s">
        <v>189</v>
      </c>
      <c r="H121" s="11"/>
      <c r="I121" s="12" t="s">
        <v>166</v>
      </c>
      <c r="J121" s="36" t="s">
        <v>190</v>
      </c>
      <c r="K121" s="154"/>
      <c r="L121" s="12" t="s">
        <v>38</v>
      </c>
      <c r="M121" s="11" t="s">
        <v>276</v>
      </c>
      <c r="N121" s="154"/>
      <c r="O121" s="12" t="s">
        <v>277</v>
      </c>
      <c r="P121" s="11" t="s">
        <v>278</v>
      </c>
      <c r="R121" s="30" t="s">
        <v>849</v>
      </c>
      <c r="U121" s="30" t="s">
        <v>919</v>
      </c>
      <c r="V121" t="s">
        <v>782</v>
      </c>
      <c r="X121" t="s">
        <v>783</v>
      </c>
      <c r="Y121" s="142">
        <v>44346</v>
      </c>
      <c r="Z121" s="40">
        <v>3</v>
      </c>
      <c r="AA121" s="129">
        <v>37</v>
      </c>
      <c r="AC121" t="s">
        <v>807</v>
      </c>
      <c r="AF121" t="s">
        <v>920</v>
      </c>
    </row>
    <row r="122" spans="1:33" ht="15.6" x14ac:dyDescent="0.35">
      <c r="A122" s="104">
        <v>66</v>
      </c>
      <c r="B122" s="74" t="s">
        <v>847</v>
      </c>
      <c r="C122" s="74" t="s">
        <v>415</v>
      </c>
      <c r="D122" s="74" t="s">
        <v>848</v>
      </c>
      <c r="F122" s="12" t="s">
        <v>35</v>
      </c>
      <c r="G122" s="36" t="s">
        <v>189</v>
      </c>
      <c r="H122" s="11"/>
      <c r="I122" s="12" t="s">
        <v>166</v>
      </c>
      <c r="J122" s="36" t="s">
        <v>190</v>
      </c>
      <c r="K122" s="154"/>
      <c r="L122" s="12" t="s">
        <v>38</v>
      </c>
      <c r="M122" s="11" t="s">
        <v>276</v>
      </c>
      <c r="N122" s="154"/>
      <c r="O122" s="12" t="s">
        <v>277</v>
      </c>
      <c r="P122" s="11" t="s">
        <v>278</v>
      </c>
      <c r="R122" s="30" t="s">
        <v>849</v>
      </c>
      <c r="U122" s="30" t="s">
        <v>921</v>
      </c>
      <c r="V122" t="s">
        <v>782</v>
      </c>
      <c r="X122" t="s">
        <v>783</v>
      </c>
      <c r="Y122" s="127">
        <v>44338</v>
      </c>
      <c r="Z122" s="128">
        <v>1</v>
      </c>
      <c r="AA122" s="129">
        <v>35</v>
      </c>
    </row>
    <row r="123" spans="1:33" ht="15.6" x14ac:dyDescent="0.35">
      <c r="A123" s="104">
        <v>67</v>
      </c>
      <c r="B123" s="74" t="s">
        <v>847</v>
      </c>
      <c r="C123" s="74" t="s">
        <v>415</v>
      </c>
      <c r="D123" s="74" t="s">
        <v>848</v>
      </c>
      <c r="F123" s="12" t="s">
        <v>35</v>
      </c>
      <c r="G123" s="36" t="s">
        <v>189</v>
      </c>
      <c r="H123" s="11"/>
      <c r="I123" s="12" t="s">
        <v>166</v>
      </c>
      <c r="J123" s="36" t="s">
        <v>190</v>
      </c>
      <c r="K123" s="154"/>
      <c r="L123" s="12" t="s">
        <v>38</v>
      </c>
      <c r="M123" s="11" t="s">
        <v>276</v>
      </c>
      <c r="N123" s="154"/>
      <c r="O123" s="12" t="s">
        <v>277</v>
      </c>
      <c r="P123" s="11" t="s">
        <v>278</v>
      </c>
      <c r="R123" s="30" t="s">
        <v>849</v>
      </c>
      <c r="U123" s="30" t="s">
        <v>922</v>
      </c>
      <c r="V123" t="s">
        <v>782</v>
      </c>
      <c r="X123" t="s">
        <v>783</v>
      </c>
      <c r="Y123" s="127">
        <v>44348</v>
      </c>
      <c r="Z123" s="129">
        <v>3</v>
      </c>
      <c r="AA123" s="129">
        <v>48</v>
      </c>
    </row>
    <row r="124" spans="1:33" ht="15.6" x14ac:dyDescent="0.35">
      <c r="A124" s="104">
        <v>68</v>
      </c>
      <c r="B124" s="74" t="s">
        <v>847</v>
      </c>
      <c r="C124" s="74" t="s">
        <v>415</v>
      </c>
      <c r="D124" s="74" t="s">
        <v>848</v>
      </c>
      <c r="F124" s="12" t="s">
        <v>35</v>
      </c>
      <c r="G124" s="36" t="s">
        <v>189</v>
      </c>
      <c r="H124" s="11"/>
      <c r="I124" s="12" t="s">
        <v>166</v>
      </c>
      <c r="J124" s="36" t="s">
        <v>190</v>
      </c>
      <c r="K124" s="154"/>
      <c r="L124" s="12" t="s">
        <v>38</v>
      </c>
      <c r="M124" s="11" t="s">
        <v>276</v>
      </c>
      <c r="N124" s="154"/>
      <c r="O124" s="12" t="s">
        <v>277</v>
      </c>
      <c r="P124" s="11" t="s">
        <v>278</v>
      </c>
      <c r="R124" s="30" t="s">
        <v>849</v>
      </c>
      <c r="U124" s="30" t="s">
        <v>923</v>
      </c>
      <c r="V124" t="s">
        <v>782</v>
      </c>
      <c r="X124" t="s">
        <v>783</v>
      </c>
      <c r="Y124" s="127">
        <v>44336</v>
      </c>
      <c r="Z124" s="137">
        <v>2</v>
      </c>
      <c r="AA124" s="129">
        <v>35</v>
      </c>
    </row>
    <row r="125" spans="1:33" ht="15.6" x14ac:dyDescent="0.35">
      <c r="A125" s="104">
        <v>69</v>
      </c>
      <c r="B125" s="74" t="s">
        <v>847</v>
      </c>
      <c r="C125" s="74" t="s">
        <v>415</v>
      </c>
      <c r="D125" s="74" t="s">
        <v>848</v>
      </c>
      <c r="F125" s="12" t="s">
        <v>35</v>
      </c>
      <c r="G125" s="36" t="s">
        <v>189</v>
      </c>
      <c r="H125" s="11"/>
      <c r="I125" s="12" t="s">
        <v>166</v>
      </c>
      <c r="J125" s="36" t="s">
        <v>190</v>
      </c>
      <c r="K125" s="154"/>
      <c r="L125" s="12" t="s">
        <v>38</v>
      </c>
      <c r="M125" s="11" t="s">
        <v>276</v>
      </c>
      <c r="N125" s="154"/>
      <c r="O125" s="12" t="s">
        <v>277</v>
      </c>
      <c r="P125" s="11" t="s">
        <v>278</v>
      </c>
      <c r="R125" s="30" t="s">
        <v>849</v>
      </c>
      <c r="U125" s="30" t="s">
        <v>924</v>
      </c>
      <c r="V125" t="s">
        <v>782</v>
      </c>
      <c r="X125" t="s">
        <v>783</v>
      </c>
      <c r="Y125" s="127">
        <v>44348</v>
      </c>
      <c r="Z125" s="129">
        <v>3</v>
      </c>
      <c r="AA125" s="129">
        <v>22</v>
      </c>
    </row>
    <row r="126" spans="1:33" ht="15.6" x14ac:dyDescent="0.35">
      <c r="A126" s="104">
        <v>70</v>
      </c>
      <c r="B126" s="74" t="s">
        <v>847</v>
      </c>
      <c r="C126" s="74" t="s">
        <v>415</v>
      </c>
      <c r="D126" s="74" t="s">
        <v>848</v>
      </c>
      <c r="F126" s="12" t="s">
        <v>35</v>
      </c>
      <c r="G126" s="36" t="s">
        <v>189</v>
      </c>
      <c r="H126" s="11"/>
      <c r="I126" s="12" t="s">
        <v>166</v>
      </c>
      <c r="J126" s="36" t="s">
        <v>190</v>
      </c>
      <c r="K126" s="154"/>
      <c r="L126" s="12" t="s">
        <v>38</v>
      </c>
      <c r="M126" s="11" t="s">
        <v>276</v>
      </c>
      <c r="N126" s="154"/>
      <c r="O126" s="12" t="s">
        <v>277</v>
      </c>
      <c r="P126" s="11" t="s">
        <v>278</v>
      </c>
      <c r="R126" s="30" t="s">
        <v>849</v>
      </c>
      <c r="U126" s="30" t="s">
        <v>925</v>
      </c>
      <c r="V126" t="s">
        <v>782</v>
      </c>
      <c r="X126" t="s">
        <v>783</v>
      </c>
      <c r="Y126" s="127">
        <v>44338</v>
      </c>
      <c r="Z126" s="162"/>
      <c r="AA126" s="129">
        <v>33</v>
      </c>
    </row>
    <row r="127" spans="1:33" ht="15.6" x14ac:dyDescent="0.35">
      <c r="A127" s="104">
        <v>71</v>
      </c>
      <c r="B127" s="74" t="s">
        <v>847</v>
      </c>
      <c r="C127" s="74" t="s">
        <v>415</v>
      </c>
      <c r="D127" s="74" t="s">
        <v>848</v>
      </c>
      <c r="F127" s="12" t="s">
        <v>35</v>
      </c>
      <c r="G127" s="36" t="s">
        <v>189</v>
      </c>
      <c r="H127" s="11"/>
      <c r="I127" s="12" t="s">
        <v>166</v>
      </c>
      <c r="J127" s="36" t="s">
        <v>190</v>
      </c>
      <c r="K127" s="154"/>
      <c r="L127" s="12" t="s">
        <v>38</v>
      </c>
      <c r="M127" s="11" t="s">
        <v>276</v>
      </c>
      <c r="N127" s="154"/>
      <c r="O127" s="12" t="s">
        <v>277</v>
      </c>
      <c r="P127" s="11" t="s">
        <v>278</v>
      </c>
      <c r="R127" s="30" t="s">
        <v>849</v>
      </c>
      <c r="U127" s="30" t="s">
        <v>926</v>
      </c>
      <c r="V127" t="s">
        <v>782</v>
      </c>
      <c r="X127" t="s">
        <v>783</v>
      </c>
      <c r="Y127" s="141" t="s">
        <v>810</v>
      </c>
      <c r="AA127" s="129">
        <v>20</v>
      </c>
      <c r="AC127" t="s">
        <v>382</v>
      </c>
      <c r="AD127" s="74" t="s">
        <v>927</v>
      </c>
      <c r="AE127" s="74">
        <v>0</v>
      </c>
      <c r="AF127" t="s">
        <v>928</v>
      </c>
    </row>
    <row r="128" spans="1:33" ht="15.6" x14ac:dyDescent="0.35">
      <c r="A128" s="104">
        <v>72</v>
      </c>
      <c r="B128" s="74" t="s">
        <v>847</v>
      </c>
      <c r="C128" s="74" t="s">
        <v>415</v>
      </c>
      <c r="D128" s="74" t="s">
        <v>848</v>
      </c>
      <c r="F128" s="12" t="s">
        <v>35</v>
      </c>
      <c r="G128" s="36" t="s">
        <v>189</v>
      </c>
      <c r="H128" s="11"/>
      <c r="I128" s="12" t="s">
        <v>166</v>
      </c>
      <c r="J128" s="36" t="s">
        <v>190</v>
      </c>
      <c r="K128" s="154"/>
      <c r="L128" s="12" t="s">
        <v>38</v>
      </c>
      <c r="M128" s="11" t="s">
        <v>276</v>
      </c>
      <c r="N128" s="154"/>
      <c r="O128" s="12" t="s">
        <v>277</v>
      </c>
      <c r="P128" s="11" t="s">
        <v>278</v>
      </c>
      <c r="R128" s="30" t="s">
        <v>849</v>
      </c>
      <c r="U128" s="30" t="s">
        <v>929</v>
      </c>
      <c r="V128" t="s">
        <v>782</v>
      </c>
      <c r="X128" t="s">
        <v>783</v>
      </c>
      <c r="Y128" s="127">
        <v>44343</v>
      </c>
      <c r="Z128" s="137">
        <v>2</v>
      </c>
      <c r="AA128" s="129">
        <v>20</v>
      </c>
      <c r="AC128" t="s">
        <v>382</v>
      </c>
      <c r="AD128" t="s">
        <v>792</v>
      </c>
      <c r="AE128" s="74">
        <v>0</v>
      </c>
      <c r="AF128" t="s">
        <v>451</v>
      </c>
    </row>
    <row r="129" spans="1:32" ht="15.6" x14ac:dyDescent="0.35">
      <c r="A129" s="104">
        <v>73</v>
      </c>
      <c r="B129" s="74" t="s">
        <v>847</v>
      </c>
      <c r="C129" s="74" t="s">
        <v>415</v>
      </c>
      <c r="D129" s="74" t="s">
        <v>848</v>
      </c>
      <c r="F129" s="12" t="s">
        <v>35</v>
      </c>
      <c r="G129" s="36" t="s">
        <v>189</v>
      </c>
      <c r="H129" s="11"/>
      <c r="I129" s="12" t="s">
        <v>166</v>
      </c>
      <c r="J129" s="36" t="s">
        <v>190</v>
      </c>
      <c r="K129" s="154"/>
      <c r="L129" s="12" t="s">
        <v>38</v>
      </c>
      <c r="M129" s="11" t="s">
        <v>276</v>
      </c>
      <c r="N129" s="154"/>
      <c r="O129" s="12" t="s">
        <v>277</v>
      </c>
      <c r="P129" s="11" t="s">
        <v>278</v>
      </c>
      <c r="R129" s="30" t="s">
        <v>849</v>
      </c>
      <c r="U129" s="30" t="s">
        <v>930</v>
      </c>
      <c r="V129" t="s">
        <v>782</v>
      </c>
      <c r="X129" t="s">
        <v>783</v>
      </c>
      <c r="Y129" s="127">
        <v>44344</v>
      </c>
      <c r="Z129" s="129">
        <v>3</v>
      </c>
      <c r="AA129" s="129">
        <v>17</v>
      </c>
    </row>
    <row r="130" spans="1:32" ht="15.6" x14ac:dyDescent="0.35">
      <c r="A130" s="104">
        <v>74</v>
      </c>
      <c r="B130" s="74" t="s">
        <v>847</v>
      </c>
      <c r="C130" s="74" t="s">
        <v>415</v>
      </c>
      <c r="D130" s="74" t="s">
        <v>848</v>
      </c>
      <c r="F130" s="12" t="s">
        <v>35</v>
      </c>
      <c r="G130" s="36" t="s">
        <v>189</v>
      </c>
      <c r="H130" s="11"/>
      <c r="I130" s="12" t="s">
        <v>166</v>
      </c>
      <c r="J130" s="36" t="s">
        <v>190</v>
      </c>
      <c r="K130" s="154"/>
      <c r="L130" s="12" t="s">
        <v>38</v>
      </c>
      <c r="M130" s="11" t="s">
        <v>276</v>
      </c>
      <c r="N130" s="154"/>
      <c r="O130" s="12" t="s">
        <v>277</v>
      </c>
      <c r="P130" s="11" t="s">
        <v>278</v>
      </c>
      <c r="R130" s="30" t="s">
        <v>849</v>
      </c>
      <c r="U130" s="30" t="s">
        <v>931</v>
      </c>
      <c r="V130" t="s">
        <v>782</v>
      </c>
      <c r="X130" t="s">
        <v>783</v>
      </c>
      <c r="Y130" s="127">
        <v>44352</v>
      </c>
      <c r="AA130" s="129">
        <v>20</v>
      </c>
      <c r="AE130" s="74">
        <v>0</v>
      </c>
      <c r="AF130" t="s">
        <v>451</v>
      </c>
    </row>
    <row r="131" spans="1:32" ht="15.6" x14ac:dyDescent="0.35">
      <c r="A131" s="104">
        <v>75</v>
      </c>
      <c r="B131" s="74" t="s">
        <v>847</v>
      </c>
      <c r="C131" s="74" t="s">
        <v>415</v>
      </c>
      <c r="D131" s="74" t="s">
        <v>848</v>
      </c>
      <c r="F131" s="12" t="s">
        <v>35</v>
      </c>
      <c r="G131" s="36" t="s">
        <v>189</v>
      </c>
      <c r="H131" s="11"/>
      <c r="I131" s="12" t="s">
        <v>166</v>
      </c>
      <c r="J131" s="36" t="s">
        <v>190</v>
      </c>
      <c r="K131" s="154"/>
      <c r="L131" s="12" t="s">
        <v>38</v>
      </c>
      <c r="M131" s="11" t="s">
        <v>276</v>
      </c>
      <c r="N131" s="154"/>
      <c r="O131" s="12" t="s">
        <v>277</v>
      </c>
      <c r="P131" s="11" t="s">
        <v>278</v>
      </c>
      <c r="R131" s="30" t="s">
        <v>849</v>
      </c>
      <c r="U131" s="30" t="s">
        <v>932</v>
      </c>
      <c r="V131" t="s">
        <v>782</v>
      </c>
      <c r="X131" t="s">
        <v>783</v>
      </c>
      <c r="Y131" s="127">
        <v>44336</v>
      </c>
      <c r="Z131" s="163">
        <v>3</v>
      </c>
      <c r="AA131" s="129">
        <v>36</v>
      </c>
    </row>
    <row r="132" spans="1:32" ht="15.6" x14ac:dyDescent="0.35">
      <c r="A132" s="104">
        <v>76</v>
      </c>
      <c r="B132" s="74" t="s">
        <v>847</v>
      </c>
      <c r="C132" s="74" t="s">
        <v>415</v>
      </c>
      <c r="D132" s="74" t="s">
        <v>848</v>
      </c>
      <c r="F132" s="12" t="s">
        <v>35</v>
      </c>
      <c r="G132" s="36" t="s">
        <v>189</v>
      </c>
      <c r="H132" s="11"/>
      <c r="I132" s="12" t="s">
        <v>166</v>
      </c>
      <c r="J132" s="36" t="s">
        <v>190</v>
      </c>
      <c r="K132" s="154"/>
      <c r="L132" s="12" t="s">
        <v>38</v>
      </c>
      <c r="M132" s="11" t="s">
        <v>276</v>
      </c>
      <c r="N132" s="154"/>
      <c r="O132" s="12" t="s">
        <v>277</v>
      </c>
      <c r="P132" s="11" t="s">
        <v>278</v>
      </c>
      <c r="R132" s="30" t="s">
        <v>849</v>
      </c>
      <c r="U132" s="30" t="s">
        <v>933</v>
      </c>
      <c r="V132" t="s">
        <v>782</v>
      </c>
      <c r="X132" t="s">
        <v>783</v>
      </c>
      <c r="Y132" s="127">
        <v>44343</v>
      </c>
      <c r="Z132" s="128">
        <v>1</v>
      </c>
      <c r="AA132" s="129">
        <v>30</v>
      </c>
      <c r="AC132" t="s">
        <v>382</v>
      </c>
      <c r="AD132" t="s">
        <v>807</v>
      </c>
      <c r="AE132" s="74">
        <v>0</v>
      </c>
      <c r="AF132" t="s">
        <v>832</v>
      </c>
    </row>
    <row r="133" spans="1:32" ht="15.6" x14ac:dyDescent="0.35">
      <c r="A133" s="104">
        <v>77</v>
      </c>
      <c r="B133" s="74" t="s">
        <v>847</v>
      </c>
      <c r="C133" s="74" t="s">
        <v>415</v>
      </c>
      <c r="D133" s="74" t="s">
        <v>848</v>
      </c>
      <c r="F133" s="12" t="s">
        <v>35</v>
      </c>
      <c r="G133" s="36" t="s">
        <v>189</v>
      </c>
      <c r="H133" s="11"/>
      <c r="I133" s="12" t="s">
        <v>166</v>
      </c>
      <c r="J133" s="36" t="s">
        <v>190</v>
      </c>
      <c r="K133" s="154"/>
      <c r="L133" s="12" t="s">
        <v>38</v>
      </c>
      <c r="M133" s="11" t="s">
        <v>276</v>
      </c>
      <c r="N133" s="154"/>
      <c r="O133" s="12" t="s">
        <v>277</v>
      </c>
      <c r="P133" s="11" t="s">
        <v>278</v>
      </c>
      <c r="R133" s="30" t="s">
        <v>849</v>
      </c>
      <c r="U133" s="30" t="s">
        <v>934</v>
      </c>
      <c r="V133" t="s">
        <v>782</v>
      </c>
      <c r="X133" t="s">
        <v>783</v>
      </c>
      <c r="Y133" s="141" t="s">
        <v>810</v>
      </c>
      <c r="Z133" s="129">
        <v>2</v>
      </c>
      <c r="AA133" s="129">
        <v>26</v>
      </c>
      <c r="AE133" s="74">
        <v>0</v>
      </c>
      <c r="AF133" t="s">
        <v>451</v>
      </c>
    </row>
    <row r="134" spans="1:32" ht="15.6" x14ac:dyDescent="0.35">
      <c r="A134" s="104">
        <v>78</v>
      </c>
      <c r="B134" s="74" t="s">
        <v>847</v>
      </c>
      <c r="C134" s="74" t="s">
        <v>415</v>
      </c>
      <c r="D134" s="74" t="s">
        <v>848</v>
      </c>
      <c r="F134" s="12" t="s">
        <v>35</v>
      </c>
      <c r="G134" s="36" t="s">
        <v>189</v>
      </c>
      <c r="H134" s="11"/>
      <c r="I134" s="12" t="s">
        <v>166</v>
      </c>
      <c r="J134" s="36" t="s">
        <v>190</v>
      </c>
      <c r="K134" s="154"/>
      <c r="L134" s="12" t="s">
        <v>38</v>
      </c>
      <c r="M134" s="11" t="s">
        <v>276</v>
      </c>
      <c r="N134" s="154"/>
      <c r="O134" s="12" t="s">
        <v>277</v>
      </c>
      <c r="P134" s="11" t="s">
        <v>278</v>
      </c>
      <c r="R134" s="30" t="s">
        <v>849</v>
      </c>
      <c r="U134" s="30" t="s">
        <v>935</v>
      </c>
      <c r="V134" t="s">
        <v>782</v>
      </c>
      <c r="X134" t="s">
        <v>783</v>
      </c>
      <c r="Y134" s="127">
        <v>44339</v>
      </c>
      <c r="Z134" s="128">
        <v>1</v>
      </c>
      <c r="AA134" s="129">
        <v>30</v>
      </c>
      <c r="AE134" s="74">
        <v>0</v>
      </c>
      <c r="AF134" t="s">
        <v>451</v>
      </c>
    </row>
    <row r="135" spans="1:32" ht="15.6" x14ac:dyDescent="0.35">
      <c r="A135" s="104">
        <v>79</v>
      </c>
      <c r="B135" s="74" t="s">
        <v>847</v>
      </c>
      <c r="C135" s="74" t="s">
        <v>415</v>
      </c>
      <c r="D135" s="74" t="s">
        <v>848</v>
      </c>
      <c r="F135" s="12" t="s">
        <v>35</v>
      </c>
      <c r="G135" s="36" t="s">
        <v>189</v>
      </c>
      <c r="H135" s="11"/>
      <c r="I135" s="12" t="s">
        <v>166</v>
      </c>
      <c r="J135" s="36" t="s">
        <v>190</v>
      </c>
      <c r="K135" s="154"/>
      <c r="L135" s="12" t="s">
        <v>38</v>
      </c>
      <c r="M135" s="11" t="s">
        <v>276</v>
      </c>
      <c r="N135" s="154"/>
      <c r="O135" s="12" t="s">
        <v>277</v>
      </c>
      <c r="P135" s="11" t="s">
        <v>278</v>
      </c>
      <c r="R135" s="30" t="s">
        <v>849</v>
      </c>
      <c r="U135" s="30" t="s">
        <v>936</v>
      </c>
      <c r="V135" t="s">
        <v>782</v>
      </c>
      <c r="X135" t="s">
        <v>783</v>
      </c>
      <c r="Y135" s="138">
        <v>44337</v>
      </c>
      <c r="Z135" s="139">
        <v>1</v>
      </c>
      <c r="AA135" s="129">
        <v>27</v>
      </c>
    </row>
    <row r="136" spans="1:32" ht="15.6" x14ac:dyDescent="0.35">
      <c r="A136" s="104">
        <v>80</v>
      </c>
      <c r="B136" s="74" t="s">
        <v>847</v>
      </c>
      <c r="C136" s="74" t="s">
        <v>415</v>
      </c>
      <c r="D136" s="74" t="s">
        <v>848</v>
      </c>
      <c r="F136" s="12" t="s">
        <v>35</v>
      </c>
      <c r="G136" s="36" t="s">
        <v>189</v>
      </c>
      <c r="H136" s="11"/>
      <c r="I136" s="12" t="s">
        <v>166</v>
      </c>
      <c r="J136" s="36" t="s">
        <v>190</v>
      </c>
      <c r="K136" s="154"/>
      <c r="L136" s="12" t="s">
        <v>38</v>
      </c>
      <c r="M136" s="11" t="s">
        <v>276</v>
      </c>
      <c r="N136" s="154"/>
      <c r="O136" s="12" t="s">
        <v>277</v>
      </c>
      <c r="P136" s="11" t="s">
        <v>278</v>
      </c>
      <c r="R136" s="30" t="s">
        <v>849</v>
      </c>
      <c r="U136" s="30" t="s">
        <v>937</v>
      </c>
      <c r="V136" t="s">
        <v>782</v>
      </c>
      <c r="X136" t="s">
        <v>783</v>
      </c>
      <c r="Y136" s="127">
        <v>44338</v>
      </c>
      <c r="Z136" s="128">
        <v>1</v>
      </c>
      <c r="AA136" s="129">
        <v>31</v>
      </c>
      <c r="AC136" t="s">
        <v>807</v>
      </c>
      <c r="AF136" t="s">
        <v>920</v>
      </c>
    </row>
    <row r="137" spans="1:32" ht="15.6" x14ac:dyDescent="0.35">
      <c r="A137" s="104">
        <v>81</v>
      </c>
      <c r="B137" s="74" t="s">
        <v>847</v>
      </c>
      <c r="C137" s="74" t="s">
        <v>415</v>
      </c>
      <c r="D137" s="74" t="s">
        <v>848</v>
      </c>
      <c r="F137" s="12" t="s">
        <v>35</v>
      </c>
      <c r="G137" s="36" t="s">
        <v>189</v>
      </c>
      <c r="H137" s="11"/>
      <c r="I137" s="12" t="s">
        <v>166</v>
      </c>
      <c r="J137" s="36" t="s">
        <v>190</v>
      </c>
      <c r="K137" s="154"/>
      <c r="L137" s="12" t="s">
        <v>38</v>
      </c>
      <c r="M137" s="11" t="s">
        <v>276</v>
      </c>
      <c r="N137" s="154"/>
      <c r="O137" s="12" t="s">
        <v>277</v>
      </c>
      <c r="P137" s="11" t="s">
        <v>278</v>
      </c>
      <c r="R137" s="30" t="s">
        <v>849</v>
      </c>
      <c r="U137" s="30" t="s">
        <v>938</v>
      </c>
      <c r="V137" t="s">
        <v>782</v>
      </c>
      <c r="X137" t="s">
        <v>783</v>
      </c>
      <c r="Y137" s="127">
        <v>44342</v>
      </c>
      <c r="Z137" s="128">
        <v>1</v>
      </c>
      <c r="AA137" s="129">
        <v>26</v>
      </c>
    </row>
    <row r="138" spans="1:32" ht="15.6" x14ac:dyDescent="0.35">
      <c r="A138" s="104">
        <v>82</v>
      </c>
      <c r="B138" s="74" t="s">
        <v>847</v>
      </c>
      <c r="C138" s="74" t="s">
        <v>415</v>
      </c>
      <c r="D138" s="74" t="s">
        <v>848</v>
      </c>
      <c r="F138" s="12" t="s">
        <v>35</v>
      </c>
      <c r="G138" s="36" t="s">
        <v>189</v>
      </c>
      <c r="H138" s="11"/>
      <c r="I138" s="12" t="s">
        <v>166</v>
      </c>
      <c r="J138" s="36" t="s">
        <v>190</v>
      </c>
      <c r="K138" s="154"/>
      <c r="L138" s="12" t="s">
        <v>38</v>
      </c>
      <c r="M138" s="11" t="s">
        <v>276</v>
      </c>
      <c r="N138" s="154"/>
      <c r="O138" s="12" t="s">
        <v>277</v>
      </c>
      <c r="P138" s="11" t="s">
        <v>278</v>
      </c>
      <c r="R138" s="30" t="s">
        <v>849</v>
      </c>
      <c r="U138" s="30" t="s">
        <v>939</v>
      </c>
      <c r="V138" t="s">
        <v>782</v>
      </c>
      <c r="X138" t="s">
        <v>783</v>
      </c>
      <c r="Y138" s="127">
        <v>44345</v>
      </c>
      <c r="Z138" s="128">
        <v>1</v>
      </c>
      <c r="AA138" s="129">
        <v>34</v>
      </c>
    </row>
    <row r="139" spans="1:32" ht="15.6" x14ac:dyDescent="0.35">
      <c r="A139" s="104">
        <v>83</v>
      </c>
      <c r="B139" s="74" t="s">
        <v>847</v>
      </c>
      <c r="C139" s="74" t="s">
        <v>415</v>
      </c>
      <c r="D139" s="74" t="s">
        <v>848</v>
      </c>
      <c r="F139" s="12" t="s">
        <v>35</v>
      </c>
      <c r="G139" s="36" t="s">
        <v>189</v>
      </c>
      <c r="H139" s="11"/>
      <c r="I139" s="12" t="s">
        <v>166</v>
      </c>
      <c r="J139" s="36" t="s">
        <v>190</v>
      </c>
      <c r="K139" s="154"/>
      <c r="L139" s="12" t="s">
        <v>38</v>
      </c>
      <c r="M139" s="11" t="s">
        <v>276</v>
      </c>
      <c r="N139" s="154"/>
      <c r="O139" s="12" t="s">
        <v>277</v>
      </c>
      <c r="P139" s="11" t="s">
        <v>278</v>
      </c>
      <c r="R139" s="30" t="s">
        <v>849</v>
      </c>
      <c r="U139" s="30" t="s">
        <v>940</v>
      </c>
      <c r="V139" t="s">
        <v>782</v>
      </c>
      <c r="X139" t="s">
        <v>783</v>
      </c>
      <c r="Y139" s="127">
        <v>44337</v>
      </c>
      <c r="Z139" s="129">
        <v>3</v>
      </c>
      <c r="AA139" s="129">
        <v>45</v>
      </c>
    </row>
    <row r="140" spans="1:32" s="131" customFormat="1" ht="15.6" x14ac:dyDescent="0.35">
      <c r="A140" s="130">
        <v>84</v>
      </c>
      <c r="B140" s="130" t="s">
        <v>847</v>
      </c>
      <c r="C140" s="130" t="s">
        <v>415</v>
      </c>
      <c r="D140" s="130" t="s">
        <v>848</v>
      </c>
      <c r="E140" s="130"/>
      <c r="F140" s="144" t="s">
        <v>35</v>
      </c>
      <c r="G140" s="156" t="s">
        <v>189</v>
      </c>
      <c r="H140" s="157"/>
      <c r="I140" s="144" t="s">
        <v>166</v>
      </c>
      <c r="J140" s="156" t="s">
        <v>190</v>
      </c>
      <c r="K140" s="158"/>
      <c r="L140" s="144" t="s">
        <v>38</v>
      </c>
      <c r="M140" s="157" t="s">
        <v>276</v>
      </c>
      <c r="N140" s="158"/>
      <c r="O140" s="144" t="s">
        <v>277</v>
      </c>
      <c r="P140" s="157" t="s">
        <v>278</v>
      </c>
      <c r="R140" s="157" t="s">
        <v>849</v>
      </c>
      <c r="U140" s="157" t="s">
        <v>941</v>
      </c>
      <c r="V140" s="131" t="s">
        <v>782</v>
      </c>
      <c r="W140" s="131" t="s">
        <v>786</v>
      </c>
      <c r="Y140" s="132"/>
      <c r="Z140" s="132"/>
      <c r="AA140" s="132"/>
      <c r="AD140" s="130"/>
      <c r="AE140" s="130"/>
    </row>
    <row r="141" spans="1:32" ht="15.6" x14ac:dyDescent="0.35">
      <c r="A141" s="104">
        <v>85</v>
      </c>
      <c r="B141" s="74" t="s">
        <v>847</v>
      </c>
      <c r="C141" s="74" t="s">
        <v>415</v>
      </c>
      <c r="D141" s="74" t="s">
        <v>848</v>
      </c>
      <c r="F141" s="12" t="s">
        <v>35</v>
      </c>
      <c r="G141" s="36" t="s">
        <v>189</v>
      </c>
      <c r="H141" s="11"/>
      <c r="I141" s="12" t="s">
        <v>166</v>
      </c>
      <c r="J141" s="36" t="s">
        <v>190</v>
      </c>
      <c r="K141" s="154"/>
      <c r="L141" s="12" t="s">
        <v>38</v>
      </c>
      <c r="M141" s="11" t="s">
        <v>276</v>
      </c>
      <c r="N141" s="154"/>
      <c r="O141" s="12" t="s">
        <v>277</v>
      </c>
      <c r="P141" s="11" t="s">
        <v>278</v>
      </c>
      <c r="R141" s="30" t="s">
        <v>849</v>
      </c>
      <c r="U141" s="30" t="s">
        <v>942</v>
      </c>
      <c r="V141" t="s">
        <v>782</v>
      </c>
      <c r="X141" t="s">
        <v>783</v>
      </c>
      <c r="Y141" s="138">
        <v>44337</v>
      </c>
      <c r="Z141" s="164">
        <v>2</v>
      </c>
      <c r="AA141" s="129">
        <v>31</v>
      </c>
      <c r="AD141" s="74" t="s">
        <v>807</v>
      </c>
      <c r="AE141" s="74">
        <v>0</v>
      </c>
      <c r="AF141" t="s">
        <v>943</v>
      </c>
    </row>
    <row r="142" spans="1:32" ht="15.6" x14ac:dyDescent="0.35">
      <c r="A142" s="104">
        <v>86</v>
      </c>
      <c r="B142" s="74" t="s">
        <v>847</v>
      </c>
      <c r="C142" s="74" t="s">
        <v>415</v>
      </c>
      <c r="D142" s="74" t="s">
        <v>848</v>
      </c>
      <c r="F142" s="12" t="s">
        <v>35</v>
      </c>
      <c r="G142" s="36" t="s">
        <v>189</v>
      </c>
      <c r="H142" s="11"/>
      <c r="I142" s="12" t="s">
        <v>166</v>
      </c>
      <c r="J142" s="36" t="s">
        <v>190</v>
      </c>
      <c r="K142" s="154"/>
      <c r="L142" s="12" t="s">
        <v>38</v>
      </c>
      <c r="M142" s="11" t="s">
        <v>276</v>
      </c>
      <c r="N142" s="154"/>
      <c r="O142" s="12" t="s">
        <v>277</v>
      </c>
      <c r="P142" s="11" t="s">
        <v>278</v>
      </c>
      <c r="R142" s="30" t="s">
        <v>849</v>
      </c>
      <c r="U142" s="30" t="s">
        <v>944</v>
      </c>
      <c r="V142" t="s">
        <v>782</v>
      </c>
      <c r="X142" t="s">
        <v>783</v>
      </c>
      <c r="Y142" s="127">
        <v>44338</v>
      </c>
      <c r="Z142" s="128">
        <v>1</v>
      </c>
      <c r="AA142" s="129">
        <v>43</v>
      </c>
    </row>
    <row r="143" spans="1:32" ht="15.6" x14ac:dyDescent="0.35">
      <c r="A143" s="104">
        <v>87</v>
      </c>
      <c r="B143" s="74" t="s">
        <v>847</v>
      </c>
      <c r="C143" s="74" t="s">
        <v>415</v>
      </c>
      <c r="D143" s="74" t="s">
        <v>848</v>
      </c>
      <c r="F143" s="12" t="s">
        <v>35</v>
      </c>
      <c r="G143" s="36" t="s">
        <v>189</v>
      </c>
      <c r="H143" s="11"/>
      <c r="I143" s="12" t="s">
        <v>166</v>
      </c>
      <c r="J143" s="36" t="s">
        <v>190</v>
      </c>
      <c r="K143" s="154"/>
      <c r="L143" s="12" t="s">
        <v>38</v>
      </c>
      <c r="M143" s="11" t="s">
        <v>276</v>
      </c>
      <c r="N143" s="154"/>
      <c r="O143" s="12" t="s">
        <v>277</v>
      </c>
      <c r="P143" s="11" t="s">
        <v>278</v>
      </c>
      <c r="R143" s="30" t="s">
        <v>849</v>
      </c>
      <c r="U143" s="30" t="s">
        <v>945</v>
      </c>
      <c r="V143" t="s">
        <v>782</v>
      </c>
      <c r="X143" t="s">
        <v>783</v>
      </c>
      <c r="Y143" s="127">
        <v>44339</v>
      </c>
      <c r="Z143" s="128">
        <v>1</v>
      </c>
      <c r="AA143" s="129">
        <v>25</v>
      </c>
    </row>
    <row r="144" spans="1:32" ht="15.6" x14ac:dyDescent="0.35">
      <c r="A144" s="104">
        <v>88</v>
      </c>
      <c r="B144" s="74" t="s">
        <v>847</v>
      </c>
      <c r="C144" s="74" t="s">
        <v>415</v>
      </c>
      <c r="D144" s="74" t="s">
        <v>848</v>
      </c>
      <c r="F144" s="12" t="s">
        <v>35</v>
      </c>
      <c r="G144" s="36" t="s">
        <v>189</v>
      </c>
      <c r="H144" s="11"/>
      <c r="I144" s="12" t="s">
        <v>166</v>
      </c>
      <c r="J144" s="36" t="s">
        <v>190</v>
      </c>
      <c r="K144" s="154"/>
      <c r="L144" s="12" t="s">
        <v>38</v>
      </c>
      <c r="M144" s="11" t="s">
        <v>276</v>
      </c>
      <c r="N144" s="154"/>
      <c r="O144" s="12" t="s">
        <v>277</v>
      </c>
      <c r="P144" s="11" t="s">
        <v>278</v>
      </c>
      <c r="R144" s="30" t="s">
        <v>849</v>
      </c>
      <c r="U144" s="30" t="s">
        <v>946</v>
      </c>
      <c r="V144" t="s">
        <v>782</v>
      </c>
      <c r="X144" t="s">
        <v>783</v>
      </c>
      <c r="Y144" s="127">
        <v>44353</v>
      </c>
      <c r="Z144" s="129">
        <v>2</v>
      </c>
      <c r="AA144" s="129">
        <v>26</v>
      </c>
    </row>
    <row r="145" spans="1:32" ht="15.6" x14ac:dyDescent="0.35">
      <c r="A145" s="104">
        <v>89</v>
      </c>
      <c r="B145" s="74" t="s">
        <v>847</v>
      </c>
      <c r="C145" s="74" t="s">
        <v>415</v>
      </c>
      <c r="D145" s="74" t="s">
        <v>848</v>
      </c>
      <c r="F145" s="12" t="s">
        <v>35</v>
      </c>
      <c r="G145" s="36" t="s">
        <v>189</v>
      </c>
      <c r="H145" s="11"/>
      <c r="I145" s="12" t="s">
        <v>166</v>
      </c>
      <c r="J145" s="36" t="s">
        <v>190</v>
      </c>
      <c r="K145" s="154"/>
      <c r="L145" s="12" t="s">
        <v>38</v>
      </c>
      <c r="M145" s="11" t="s">
        <v>276</v>
      </c>
      <c r="N145" s="154"/>
      <c r="O145" s="12" t="s">
        <v>277</v>
      </c>
      <c r="P145" s="11" t="s">
        <v>278</v>
      </c>
      <c r="R145" s="30" t="s">
        <v>849</v>
      </c>
      <c r="U145" s="30" t="s">
        <v>947</v>
      </c>
      <c r="V145" t="s">
        <v>782</v>
      </c>
      <c r="X145" t="s">
        <v>783</v>
      </c>
      <c r="Y145" s="127">
        <v>44338</v>
      </c>
      <c r="Z145" s="137">
        <v>2</v>
      </c>
      <c r="AA145" s="129">
        <v>32</v>
      </c>
    </row>
    <row r="146" spans="1:32" ht="15.6" x14ac:dyDescent="0.35">
      <c r="A146" s="104">
        <v>90</v>
      </c>
      <c r="B146" s="74" t="s">
        <v>847</v>
      </c>
      <c r="C146" s="74" t="s">
        <v>415</v>
      </c>
      <c r="D146" s="74" t="s">
        <v>848</v>
      </c>
      <c r="F146" s="12" t="s">
        <v>35</v>
      </c>
      <c r="G146" s="36" t="s">
        <v>189</v>
      </c>
      <c r="H146" s="11"/>
      <c r="I146" s="12" t="s">
        <v>166</v>
      </c>
      <c r="J146" s="36" t="s">
        <v>190</v>
      </c>
      <c r="K146" s="154"/>
      <c r="L146" s="12" t="s">
        <v>38</v>
      </c>
      <c r="M146" s="11" t="s">
        <v>276</v>
      </c>
      <c r="N146" s="154"/>
      <c r="O146" s="12" t="s">
        <v>277</v>
      </c>
      <c r="P146" s="11" t="s">
        <v>278</v>
      </c>
      <c r="R146" s="30" t="s">
        <v>849</v>
      </c>
      <c r="U146" s="30" t="s">
        <v>948</v>
      </c>
      <c r="V146" t="s">
        <v>782</v>
      </c>
      <c r="X146" t="s">
        <v>783</v>
      </c>
      <c r="Y146" s="127">
        <v>44336</v>
      </c>
      <c r="Z146" s="137">
        <v>2</v>
      </c>
      <c r="AA146" s="129">
        <v>38</v>
      </c>
    </row>
    <row r="147" spans="1:32" ht="15.6" x14ac:dyDescent="0.35">
      <c r="A147" s="104">
        <v>91</v>
      </c>
      <c r="B147" s="74" t="s">
        <v>847</v>
      </c>
      <c r="C147" s="74" t="s">
        <v>415</v>
      </c>
      <c r="D147" s="74" t="s">
        <v>848</v>
      </c>
      <c r="F147" s="12" t="s">
        <v>35</v>
      </c>
      <c r="G147" s="36" t="s">
        <v>189</v>
      </c>
      <c r="H147" s="11"/>
      <c r="I147" s="12" t="s">
        <v>166</v>
      </c>
      <c r="J147" s="36" t="s">
        <v>190</v>
      </c>
      <c r="K147" s="154"/>
      <c r="L147" s="12" t="s">
        <v>38</v>
      </c>
      <c r="M147" s="11" t="s">
        <v>276</v>
      </c>
      <c r="N147" s="154"/>
      <c r="O147" s="12" t="s">
        <v>277</v>
      </c>
      <c r="P147" s="11" t="s">
        <v>278</v>
      </c>
      <c r="R147" s="30" t="s">
        <v>849</v>
      </c>
      <c r="U147" s="30" t="s">
        <v>949</v>
      </c>
      <c r="V147" t="s">
        <v>782</v>
      </c>
      <c r="X147" t="s">
        <v>783</v>
      </c>
      <c r="Y147" s="127">
        <v>44340</v>
      </c>
      <c r="Z147" s="137">
        <v>2</v>
      </c>
      <c r="AA147" s="129">
        <v>27</v>
      </c>
    </row>
    <row r="148" spans="1:32" ht="15.6" x14ac:dyDescent="0.35">
      <c r="A148" s="104">
        <v>92</v>
      </c>
      <c r="B148" s="74" t="s">
        <v>847</v>
      </c>
      <c r="C148" s="74" t="s">
        <v>415</v>
      </c>
      <c r="D148" s="74" t="s">
        <v>848</v>
      </c>
      <c r="F148" s="12" t="s">
        <v>35</v>
      </c>
      <c r="G148" s="36" t="s">
        <v>189</v>
      </c>
      <c r="H148" s="11"/>
      <c r="I148" s="12" t="s">
        <v>166</v>
      </c>
      <c r="J148" s="36" t="s">
        <v>190</v>
      </c>
      <c r="K148" s="154"/>
      <c r="L148" s="12" t="s">
        <v>38</v>
      </c>
      <c r="M148" s="11" t="s">
        <v>276</v>
      </c>
      <c r="N148" s="154"/>
      <c r="O148" s="12" t="s">
        <v>277</v>
      </c>
      <c r="P148" s="11" t="s">
        <v>278</v>
      </c>
      <c r="R148" s="30" t="s">
        <v>849</v>
      </c>
      <c r="U148" s="30" t="s">
        <v>950</v>
      </c>
      <c r="V148" t="s">
        <v>782</v>
      </c>
      <c r="X148" t="s">
        <v>783</v>
      </c>
      <c r="Y148" s="127">
        <v>44338</v>
      </c>
      <c r="Z148" s="129">
        <v>3</v>
      </c>
      <c r="AA148" s="129">
        <v>28</v>
      </c>
    </row>
    <row r="149" spans="1:32" ht="15.6" x14ac:dyDescent="0.35">
      <c r="A149" s="104">
        <v>93</v>
      </c>
      <c r="B149" s="74" t="s">
        <v>847</v>
      </c>
      <c r="C149" s="74" t="s">
        <v>415</v>
      </c>
      <c r="D149" s="74" t="s">
        <v>848</v>
      </c>
      <c r="F149" s="12" t="s">
        <v>35</v>
      </c>
      <c r="G149" s="36" t="s">
        <v>189</v>
      </c>
      <c r="H149" s="11"/>
      <c r="I149" s="12" t="s">
        <v>166</v>
      </c>
      <c r="J149" s="36" t="s">
        <v>190</v>
      </c>
      <c r="K149" s="154"/>
      <c r="L149" s="12" t="s">
        <v>38</v>
      </c>
      <c r="M149" s="11" t="s">
        <v>276</v>
      </c>
      <c r="N149" s="154"/>
      <c r="O149" s="12" t="s">
        <v>277</v>
      </c>
      <c r="P149" s="11" t="s">
        <v>278</v>
      </c>
      <c r="R149" s="30" t="s">
        <v>849</v>
      </c>
      <c r="U149" s="30" t="s">
        <v>951</v>
      </c>
      <c r="V149" t="s">
        <v>782</v>
      </c>
      <c r="X149" t="s">
        <v>783</v>
      </c>
      <c r="Y149" s="127">
        <v>44334</v>
      </c>
      <c r="Z149" s="137">
        <v>2</v>
      </c>
      <c r="AA149" s="129">
        <v>38</v>
      </c>
    </row>
    <row r="150" spans="1:32" ht="15.6" x14ac:dyDescent="0.35">
      <c r="A150" s="104">
        <v>94</v>
      </c>
      <c r="B150" s="74" t="s">
        <v>847</v>
      </c>
      <c r="C150" s="74" t="s">
        <v>415</v>
      </c>
      <c r="D150" s="74" t="s">
        <v>848</v>
      </c>
      <c r="F150" s="12" t="s">
        <v>35</v>
      </c>
      <c r="G150" s="36" t="s">
        <v>189</v>
      </c>
      <c r="H150" s="11"/>
      <c r="I150" s="12" t="s">
        <v>166</v>
      </c>
      <c r="J150" s="36" t="s">
        <v>190</v>
      </c>
      <c r="K150" s="154"/>
      <c r="L150" s="12" t="s">
        <v>38</v>
      </c>
      <c r="M150" s="11" t="s">
        <v>276</v>
      </c>
      <c r="N150" s="154"/>
      <c r="O150" s="12" t="s">
        <v>277</v>
      </c>
      <c r="P150" s="11" t="s">
        <v>278</v>
      </c>
      <c r="R150" s="30" t="s">
        <v>849</v>
      </c>
      <c r="U150" s="30" t="s">
        <v>952</v>
      </c>
      <c r="V150" t="s">
        <v>782</v>
      </c>
      <c r="X150" t="s">
        <v>783</v>
      </c>
      <c r="Y150" s="127">
        <v>44344</v>
      </c>
      <c r="Z150" s="137">
        <v>2</v>
      </c>
      <c r="AA150" s="129">
        <v>12</v>
      </c>
      <c r="AD150" s="74" t="s">
        <v>807</v>
      </c>
      <c r="AE150" s="74">
        <v>0</v>
      </c>
      <c r="AF150" t="s">
        <v>451</v>
      </c>
    </row>
    <row r="151" spans="1:32" ht="15.6" x14ac:dyDescent="0.35">
      <c r="A151" s="104">
        <v>95</v>
      </c>
      <c r="B151" s="74" t="s">
        <v>847</v>
      </c>
      <c r="C151" s="74" t="s">
        <v>415</v>
      </c>
      <c r="D151" s="74" t="s">
        <v>848</v>
      </c>
      <c r="F151" s="12" t="s">
        <v>35</v>
      </c>
      <c r="G151" s="36" t="s">
        <v>189</v>
      </c>
      <c r="H151" s="11"/>
      <c r="I151" s="12" t="s">
        <v>166</v>
      </c>
      <c r="J151" s="36" t="s">
        <v>190</v>
      </c>
      <c r="K151" s="154"/>
      <c r="L151" s="12" t="s">
        <v>38</v>
      </c>
      <c r="M151" s="11" t="s">
        <v>276</v>
      </c>
      <c r="N151" s="154"/>
      <c r="O151" s="12" t="s">
        <v>277</v>
      </c>
      <c r="P151" s="11" t="s">
        <v>278</v>
      </c>
      <c r="R151" s="30" t="s">
        <v>849</v>
      </c>
      <c r="U151" s="30" t="s">
        <v>953</v>
      </c>
      <c r="V151" t="s">
        <v>782</v>
      </c>
      <c r="X151" t="s">
        <v>783</v>
      </c>
      <c r="Y151" s="127">
        <v>44336</v>
      </c>
      <c r="Z151" s="128">
        <v>1</v>
      </c>
      <c r="AA151" s="129">
        <v>27</v>
      </c>
    </row>
    <row r="152" spans="1:32" ht="15.6" x14ac:dyDescent="0.35">
      <c r="A152" s="104">
        <v>96</v>
      </c>
      <c r="B152" s="74" t="s">
        <v>847</v>
      </c>
      <c r="C152" s="74" t="s">
        <v>415</v>
      </c>
      <c r="D152" s="74" t="s">
        <v>848</v>
      </c>
      <c r="F152" s="12" t="s">
        <v>35</v>
      </c>
      <c r="G152" s="36" t="s">
        <v>189</v>
      </c>
      <c r="H152" s="11"/>
      <c r="I152" s="12" t="s">
        <v>166</v>
      </c>
      <c r="J152" s="36" t="s">
        <v>190</v>
      </c>
      <c r="K152" s="154"/>
      <c r="L152" s="12" t="s">
        <v>38</v>
      </c>
      <c r="M152" s="11" t="s">
        <v>276</v>
      </c>
      <c r="N152" s="154"/>
      <c r="O152" s="12" t="s">
        <v>277</v>
      </c>
      <c r="P152" s="11" t="s">
        <v>278</v>
      </c>
      <c r="R152" s="30" t="s">
        <v>849</v>
      </c>
      <c r="U152" s="30" t="s">
        <v>954</v>
      </c>
      <c r="V152" t="s">
        <v>782</v>
      </c>
      <c r="X152" t="s">
        <v>783</v>
      </c>
      <c r="Y152" s="127">
        <v>44340</v>
      </c>
      <c r="Z152" s="128">
        <v>1</v>
      </c>
      <c r="AA152" s="129">
        <v>24</v>
      </c>
    </row>
    <row r="153" spans="1:32" ht="15.6" x14ac:dyDescent="0.35">
      <c r="A153" s="104">
        <v>97</v>
      </c>
      <c r="B153" s="74" t="s">
        <v>847</v>
      </c>
      <c r="C153" s="74" t="s">
        <v>415</v>
      </c>
      <c r="D153" s="74" t="s">
        <v>848</v>
      </c>
      <c r="F153" s="12" t="s">
        <v>35</v>
      </c>
      <c r="G153" s="36" t="s">
        <v>189</v>
      </c>
      <c r="H153" s="11"/>
      <c r="I153" s="12" t="s">
        <v>166</v>
      </c>
      <c r="J153" s="36" t="s">
        <v>190</v>
      </c>
      <c r="K153" s="154"/>
      <c r="L153" s="12" t="s">
        <v>38</v>
      </c>
      <c r="M153" s="11" t="s">
        <v>276</v>
      </c>
      <c r="N153" s="154"/>
      <c r="O153" s="12" t="s">
        <v>277</v>
      </c>
      <c r="P153" s="11" t="s">
        <v>278</v>
      </c>
      <c r="R153" s="30" t="s">
        <v>849</v>
      </c>
      <c r="U153" s="30" t="s">
        <v>955</v>
      </c>
      <c r="V153" t="s">
        <v>782</v>
      </c>
      <c r="X153" t="s">
        <v>783</v>
      </c>
      <c r="Y153" s="127">
        <v>44338</v>
      </c>
      <c r="Z153" s="129">
        <v>3</v>
      </c>
      <c r="AA153" s="129">
        <v>33</v>
      </c>
    </row>
    <row r="154" spans="1:32" s="131" customFormat="1" ht="15.6" x14ac:dyDescent="0.35">
      <c r="A154" s="130">
        <v>98</v>
      </c>
      <c r="B154" s="130" t="s">
        <v>847</v>
      </c>
      <c r="C154" s="130" t="s">
        <v>415</v>
      </c>
      <c r="D154" s="130" t="s">
        <v>848</v>
      </c>
      <c r="E154" s="130"/>
      <c r="F154" s="144" t="s">
        <v>35</v>
      </c>
      <c r="G154" s="156" t="s">
        <v>189</v>
      </c>
      <c r="H154" s="157"/>
      <c r="I154" s="144" t="s">
        <v>166</v>
      </c>
      <c r="J154" s="156" t="s">
        <v>190</v>
      </c>
      <c r="K154" s="158"/>
      <c r="L154" s="144" t="s">
        <v>38</v>
      </c>
      <c r="M154" s="157" t="s">
        <v>276</v>
      </c>
      <c r="N154" s="158"/>
      <c r="O154" s="144" t="s">
        <v>277</v>
      </c>
      <c r="P154" s="157" t="s">
        <v>278</v>
      </c>
      <c r="R154" s="157" t="s">
        <v>849</v>
      </c>
      <c r="U154" s="157" t="s">
        <v>956</v>
      </c>
      <c r="V154" s="131" t="s">
        <v>782</v>
      </c>
      <c r="W154" s="131" t="s">
        <v>786</v>
      </c>
      <c r="Y154" s="132"/>
      <c r="Z154" s="132"/>
      <c r="AA154" s="132"/>
      <c r="AD154" s="130"/>
      <c r="AE154" s="130"/>
    </row>
    <row r="155" spans="1:32" ht="15.6" x14ac:dyDescent="0.35">
      <c r="A155" s="104">
        <v>99</v>
      </c>
      <c r="B155" s="74" t="s">
        <v>847</v>
      </c>
      <c r="C155" s="74" t="s">
        <v>415</v>
      </c>
      <c r="D155" s="74" t="s">
        <v>848</v>
      </c>
      <c r="F155" s="12" t="s">
        <v>35</v>
      </c>
      <c r="G155" s="36" t="s">
        <v>189</v>
      </c>
      <c r="H155" s="11"/>
      <c r="I155" s="12" t="s">
        <v>166</v>
      </c>
      <c r="J155" s="36" t="s">
        <v>190</v>
      </c>
      <c r="K155" s="154"/>
      <c r="L155" s="12" t="s">
        <v>38</v>
      </c>
      <c r="M155" s="11" t="s">
        <v>276</v>
      </c>
      <c r="N155" s="154"/>
      <c r="O155" s="12" t="s">
        <v>277</v>
      </c>
      <c r="P155" s="11" t="s">
        <v>278</v>
      </c>
      <c r="R155" s="30" t="s">
        <v>849</v>
      </c>
      <c r="U155" s="30" t="s">
        <v>957</v>
      </c>
      <c r="V155" t="s">
        <v>782</v>
      </c>
      <c r="X155" t="s">
        <v>783</v>
      </c>
      <c r="Y155" s="127">
        <v>44338</v>
      </c>
      <c r="Z155" s="137">
        <v>2</v>
      </c>
      <c r="AA155" s="129">
        <v>33</v>
      </c>
    </row>
    <row r="156" spans="1:32" ht="15.6" x14ac:dyDescent="0.35">
      <c r="A156" s="104">
        <v>100</v>
      </c>
      <c r="B156" s="74" t="s">
        <v>847</v>
      </c>
      <c r="C156" s="74" t="s">
        <v>415</v>
      </c>
      <c r="D156" s="74" t="s">
        <v>848</v>
      </c>
      <c r="F156" s="12" t="s">
        <v>35</v>
      </c>
      <c r="G156" s="36" t="s">
        <v>189</v>
      </c>
      <c r="H156" s="11"/>
      <c r="I156" s="12" t="s">
        <v>166</v>
      </c>
      <c r="J156" s="36" t="s">
        <v>190</v>
      </c>
      <c r="K156" s="154"/>
      <c r="L156" s="12" t="s">
        <v>38</v>
      </c>
      <c r="M156" s="11" t="s">
        <v>276</v>
      </c>
      <c r="N156" s="154"/>
      <c r="O156" s="12" t="s">
        <v>277</v>
      </c>
      <c r="P156" s="11" t="s">
        <v>278</v>
      </c>
      <c r="R156" s="30" t="s">
        <v>849</v>
      </c>
      <c r="U156" s="30" t="s">
        <v>958</v>
      </c>
      <c r="V156" t="s">
        <v>782</v>
      </c>
      <c r="X156" t="s">
        <v>783</v>
      </c>
      <c r="Y156" s="127">
        <v>44340</v>
      </c>
      <c r="Z156" s="137">
        <v>2</v>
      </c>
      <c r="AA156" s="129">
        <v>8</v>
      </c>
      <c r="AC156" t="s">
        <v>382</v>
      </c>
      <c r="AD156" s="74" t="s">
        <v>927</v>
      </c>
      <c r="AE156" s="74">
        <v>0</v>
      </c>
      <c r="AF156" t="s">
        <v>928</v>
      </c>
    </row>
    <row r="157" spans="1:32" ht="15.6" x14ac:dyDescent="0.35">
      <c r="A157" s="104">
        <v>101</v>
      </c>
      <c r="B157" s="74" t="s">
        <v>847</v>
      </c>
      <c r="C157" s="74" t="s">
        <v>415</v>
      </c>
      <c r="D157" s="74" t="s">
        <v>848</v>
      </c>
      <c r="F157" s="12" t="s">
        <v>35</v>
      </c>
      <c r="G157" s="36" t="s">
        <v>189</v>
      </c>
      <c r="H157" s="11"/>
      <c r="I157" s="12" t="s">
        <v>166</v>
      </c>
      <c r="J157" s="36" t="s">
        <v>190</v>
      </c>
      <c r="K157" s="154"/>
      <c r="L157" s="12" t="s">
        <v>38</v>
      </c>
      <c r="M157" s="11" t="s">
        <v>276</v>
      </c>
      <c r="N157" s="154"/>
      <c r="O157" s="12" t="s">
        <v>277</v>
      </c>
      <c r="P157" s="11" t="s">
        <v>278</v>
      </c>
      <c r="R157" s="30" t="s">
        <v>849</v>
      </c>
      <c r="U157" s="30" t="s">
        <v>959</v>
      </c>
      <c r="V157" t="s">
        <v>782</v>
      </c>
      <c r="X157" t="s">
        <v>783</v>
      </c>
      <c r="Y157" s="127">
        <v>44332</v>
      </c>
      <c r="Z157" s="137">
        <v>2</v>
      </c>
      <c r="AA157" s="129">
        <v>22</v>
      </c>
    </row>
    <row r="158" spans="1:32" ht="15.6" x14ac:dyDescent="0.35">
      <c r="A158" s="104">
        <v>102</v>
      </c>
      <c r="B158" s="74" t="s">
        <v>847</v>
      </c>
      <c r="C158" s="74" t="s">
        <v>415</v>
      </c>
      <c r="D158" s="74" t="s">
        <v>848</v>
      </c>
      <c r="F158" s="12" t="s">
        <v>35</v>
      </c>
      <c r="G158" s="36" t="s">
        <v>189</v>
      </c>
      <c r="H158" s="11"/>
      <c r="I158" s="12" t="s">
        <v>166</v>
      </c>
      <c r="J158" s="36" t="s">
        <v>190</v>
      </c>
      <c r="K158" s="154"/>
      <c r="L158" s="12" t="s">
        <v>38</v>
      </c>
      <c r="M158" s="11" t="s">
        <v>276</v>
      </c>
      <c r="N158" s="154"/>
      <c r="O158" s="12" t="s">
        <v>277</v>
      </c>
      <c r="P158" s="11" t="s">
        <v>278</v>
      </c>
      <c r="R158" s="30" t="s">
        <v>849</v>
      </c>
      <c r="U158" s="30" t="s">
        <v>960</v>
      </c>
      <c r="V158" t="s">
        <v>782</v>
      </c>
      <c r="X158" t="s">
        <v>783</v>
      </c>
      <c r="Y158" s="127">
        <v>44351</v>
      </c>
      <c r="Z158" s="129">
        <v>2</v>
      </c>
      <c r="AA158" s="129">
        <v>44</v>
      </c>
    </row>
    <row r="159" spans="1:32" ht="15.6" x14ac:dyDescent="0.35">
      <c r="A159" s="104">
        <v>103</v>
      </c>
      <c r="B159" s="74" t="s">
        <v>847</v>
      </c>
      <c r="C159" s="74" t="s">
        <v>415</v>
      </c>
      <c r="D159" s="74" t="s">
        <v>848</v>
      </c>
      <c r="F159" s="12" t="s">
        <v>35</v>
      </c>
      <c r="G159" s="36" t="s">
        <v>189</v>
      </c>
      <c r="H159" s="11"/>
      <c r="I159" s="12" t="s">
        <v>166</v>
      </c>
      <c r="J159" s="36" t="s">
        <v>190</v>
      </c>
      <c r="K159" s="154"/>
      <c r="L159" s="12" t="s">
        <v>38</v>
      </c>
      <c r="M159" s="11" t="s">
        <v>276</v>
      </c>
      <c r="N159" s="154"/>
      <c r="O159" s="12" t="s">
        <v>277</v>
      </c>
      <c r="P159" s="11" t="s">
        <v>278</v>
      </c>
      <c r="R159" s="30" t="s">
        <v>849</v>
      </c>
      <c r="U159" s="30" t="s">
        <v>961</v>
      </c>
      <c r="V159" t="s">
        <v>782</v>
      </c>
      <c r="X159" t="s">
        <v>783</v>
      </c>
      <c r="Y159" s="127">
        <v>44338</v>
      </c>
      <c r="Z159" s="129">
        <v>3</v>
      </c>
      <c r="AA159" s="129">
        <v>38</v>
      </c>
    </row>
    <row r="160" spans="1:32" ht="15.6" x14ac:dyDescent="0.35">
      <c r="A160" s="104">
        <v>104</v>
      </c>
      <c r="B160" s="74" t="s">
        <v>847</v>
      </c>
      <c r="C160" s="74" t="s">
        <v>415</v>
      </c>
      <c r="D160" s="74" t="s">
        <v>848</v>
      </c>
      <c r="F160" s="12" t="s">
        <v>35</v>
      </c>
      <c r="G160" s="36" t="s">
        <v>189</v>
      </c>
      <c r="H160" s="11"/>
      <c r="I160" s="12" t="s">
        <v>166</v>
      </c>
      <c r="J160" s="36" t="s">
        <v>190</v>
      </c>
      <c r="K160" s="154"/>
      <c r="L160" s="12" t="s">
        <v>38</v>
      </c>
      <c r="M160" s="11" t="s">
        <v>276</v>
      </c>
      <c r="N160" s="154"/>
      <c r="O160" s="12" t="s">
        <v>277</v>
      </c>
      <c r="P160" s="11" t="s">
        <v>278</v>
      </c>
      <c r="R160" s="30" t="s">
        <v>849</v>
      </c>
      <c r="U160" s="30" t="s">
        <v>962</v>
      </c>
      <c r="V160" t="s">
        <v>782</v>
      </c>
      <c r="X160" t="s">
        <v>783</v>
      </c>
      <c r="Y160" s="127">
        <v>44343</v>
      </c>
      <c r="Z160" s="128">
        <v>1</v>
      </c>
      <c r="AA160" s="129">
        <v>44</v>
      </c>
    </row>
    <row r="161" spans="1:32" ht="15.6" x14ac:dyDescent="0.35">
      <c r="A161" s="104">
        <v>105</v>
      </c>
      <c r="B161" s="74" t="s">
        <v>847</v>
      </c>
      <c r="C161" s="74" t="s">
        <v>415</v>
      </c>
      <c r="D161" s="74" t="s">
        <v>848</v>
      </c>
      <c r="F161" s="12" t="s">
        <v>35</v>
      </c>
      <c r="G161" s="36" t="s">
        <v>189</v>
      </c>
      <c r="H161" s="11"/>
      <c r="I161" s="12" t="s">
        <v>166</v>
      </c>
      <c r="J161" s="36" t="s">
        <v>190</v>
      </c>
      <c r="K161" s="154"/>
      <c r="L161" s="12" t="s">
        <v>38</v>
      </c>
      <c r="M161" s="11" t="s">
        <v>276</v>
      </c>
      <c r="N161" s="154"/>
      <c r="O161" s="12" t="s">
        <v>277</v>
      </c>
      <c r="P161" s="11" t="s">
        <v>278</v>
      </c>
      <c r="R161" s="30" t="s">
        <v>849</v>
      </c>
      <c r="U161" s="30" t="s">
        <v>963</v>
      </c>
      <c r="V161" t="s">
        <v>782</v>
      </c>
      <c r="X161" t="s">
        <v>783</v>
      </c>
      <c r="Y161" s="127">
        <v>44335</v>
      </c>
      <c r="Z161" s="137">
        <v>2</v>
      </c>
      <c r="AA161" s="129">
        <v>51</v>
      </c>
    </row>
    <row r="162" spans="1:32" ht="15.6" x14ac:dyDescent="0.35">
      <c r="A162" s="104">
        <v>106</v>
      </c>
      <c r="B162" s="74" t="s">
        <v>847</v>
      </c>
      <c r="C162" s="74" t="s">
        <v>415</v>
      </c>
      <c r="D162" s="74" t="s">
        <v>848</v>
      </c>
      <c r="F162" s="12" t="s">
        <v>35</v>
      </c>
      <c r="G162" s="36" t="s">
        <v>189</v>
      </c>
      <c r="H162" s="11"/>
      <c r="I162" s="12" t="s">
        <v>166</v>
      </c>
      <c r="J162" s="36" t="s">
        <v>190</v>
      </c>
      <c r="K162" s="154"/>
      <c r="L162" s="12" t="s">
        <v>38</v>
      </c>
      <c r="M162" s="11" t="s">
        <v>276</v>
      </c>
      <c r="N162" s="154"/>
      <c r="O162" s="12" t="s">
        <v>277</v>
      </c>
      <c r="P162" s="11" t="s">
        <v>278</v>
      </c>
      <c r="R162" s="30" t="s">
        <v>849</v>
      </c>
      <c r="U162" s="30" t="s">
        <v>964</v>
      </c>
      <c r="V162" t="s">
        <v>782</v>
      </c>
      <c r="X162" t="s">
        <v>783</v>
      </c>
      <c r="Y162" s="127">
        <v>44332</v>
      </c>
      <c r="Z162" s="129">
        <v>3</v>
      </c>
      <c r="AA162" s="129">
        <v>40</v>
      </c>
    </row>
    <row r="163" spans="1:32" ht="15.6" x14ac:dyDescent="0.35">
      <c r="A163" s="104">
        <v>107</v>
      </c>
      <c r="B163" s="74" t="s">
        <v>847</v>
      </c>
      <c r="C163" s="74" t="s">
        <v>415</v>
      </c>
      <c r="D163" s="74" t="s">
        <v>848</v>
      </c>
      <c r="F163" s="12" t="s">
        <v>35</v>
      </c>
      <c r="G163" s="36" t="s">
        <v>189</v>
      </c>
      <c r="H163" s="11"/>
      <c r="I163" s="12" t="s">
        <v>166</v>
      </c>
      <c r="J163" s="36" t="s">
        <v>190</v>
      </c>
      <c r="K163" s="154"/>
      <c r="L163" s="12" t="s">
        <v>38</v>
      </c>
      <c r="M163" s="11" t="s">
        <v>276</v>
      </c>
      <c r="N163" s="154"/>
      <c r="O163" s="12" t="s">
        <v>277</v>
      </c>
      <c r="P163" s="11" t="s">
        <v>278</v>
      </c>
      <c r="R163" s="30" t="s">
        <v>849</v>
      </c>
      <c r="U163" s="30" t="s">
        <v>965</v>
      </c>
      <c r="V163" t="s">
        <v>782</v>
      </c>
      <c r="X163" t="s">
        <v>783</v>
      </c>
      <c r="Y163" s="141" t="s">
        <v>810</v>
      </c>
      <c r="Z163" s="129">
        <v>2</v>
      </c>
      <c r="AA163" s="129">
        <v>35</v>
      </c>
    </row>
    <row r="164" spans="1:32" ht="15.6" x14ac:dyDescent="0.35">
      <c r="A164" s="104">
        <v>108</v>
      </c>
      <c r="B164" s="74" t="s">
        <v>847</v>
      </c>
      <c r="C164" s="74" t="s">
        <v>415</v>
      </c>
      <c r="D164" s="74" t="s">
        <v>848</v>
      </c>
      <c r="F164" s="12" t="s">
        <v>35</v>
      </c>
      <c r="G164" s="36" t="s">
        <v>189</v>
      </c>
      <c r="H164" s="11"/>
      <c r="I164" s="12" t="s">
        <v>166</v>
      </c>
      <c r="J164" s="36" t="s">
        <v>190</v>
      </c>
      <c r="K164" s="154"/>
      <c r="L164" s="12" t="s">
        <v>38</v>
      </c>
      <c r="M164" s="11" t="s">
        <v>276</v>
      </c>
      <c r="N164" s="154"/>
      <c r="O164" s="12" t="s">
        <v>277</v>
      </c>
      <c r="P164" s="11" t="s">
        <v>278</v>
      </c>
      <c r="R164" s="30" t="s">
        <v>849</v>
      </c>
      <c r="U164" s="30" t="s">
        <v>966</v>
      </c>
      <c r="V164" t="s">
        <v>782</v>
      </c>
      <c r="X164" t="s">
        <v>783</v>
      </c>
      <c r="Y164" s="127">
        <v>44339</v>
      </c>
      <c r="Z164" s="137">
        <v>2</v>
      </c>
      <c r="AA164" s="129">
        <v>35</v>
      </c>
      <c r="AE164" s="74">
        <v>0</v>
      </c>
      <c r="AF164" t="s">
        <v>451</v>
      </c>
    </row>
    <row r="165" spans="1:32" ht="15.6" x14ac:dyDescent="0.35">
      <c r="A165" s="104">
        <v>109</v>
      </c>
      <c r="B165" s="74" t="s">
        <v>847</v>
      </c>
      <c r="C165" s="74" t="s">
        <v>415</v>
      </c>
      <c r="D165" s="74" t="s">
        <v>848</v>
      </c>
      <c r="F165" s="12" t="s">
        <v>35</v>
      </c>
      <c r="G165" s="36" t="s">
        <v>189</v>
      </c>
      <c r="H165" s="11"/>
      <c r="I165" s="12" t="s">
        <v>166</v>
      </c>
      <c r="J165" s="36" t="s">
        <v>190</v>
      </c>
      <c r="K165" s="154"/>
      <c r="L165" s="12" t="s">
        <v>38</v>
      </c>
      <c r="M165" s="11" t="s">
        <v>276</v>
      </c>
      <c r="N165" s="154"/>
      <c r="O165" s="12" t="s">
        <v>277</v>
      </c>
      <c r="P165" s="11" t="s">
        <v>278</v>
      </c>
      <c r="R165" s="30" t="s">
        <v>849</v>
      </c>
      <c r="U165" s="30" t="s">
        <v>967</v>
      </c>
      <c r="V165" t="s">
        <v>782</v>
      </c>
      <c r="X165" t="s">
        <v>783</v>
      </c>
      <c r="Y165" s="127">
        <v>44340</v>
      </c>
      <c r="Z165" s="129">
        <v>3</v>
      </c>
      <c r="AA165" s="129">
        <v>42</v>
      </c>
    </row>
    <row r="166" spans="1:32" ht="15.6" x14ac:dyDescent="0.35">
      <c r="A166" s="104">
        <v>110</v>
      </c>
      <c r="B166" s="74" t="s">
        <v>847</v>
      </c>
      <c r="C166" s="74" t="s">
        <v>415</v>
      </c>
      <c r="D166" s="74" t="s">
        <v>848</v>
      </c>
      <c r="F166" s="12" t="s">
        <v>35</v>
      </c>
      <c r="G166" s="36" t="s">
        <v>189</v>
      </c>
      <c r="H166" s="11"/>
      <c r="I166" s="12" t="s">
        <v>166</v>
      </c>
      <c r="J166" s="36" t="s">
        <v>190</v>
      </c>
      <c r="K166" s="154"/>
      <c r="L166" s="12" t="s">
        <v>38</v>
      </c>
      <c r="M166" s="11" t="s">
        <v>276</v>
      </c>
      <c r="N166" s="154"/>
      <c r="O166" s="12" t="s">
        <v>277</v>
      </c>
      <c r="P166" s="11" t="s">
        <v>278</v>
      </c>
      <c r="R166" s="30" t="s">
        <v>849</v>
      </c>
      <c r="U166" s="30" t="s">
        <v>968</v>
      </c>
      <c r="V166" t="s">
        <v>782</v>
      </c>
      <c r="X166" t="s">
        <v>783</v>
      </c>
      <c r="Y166" s="127">
        <v>44335</v>
      </c>
      <c r="Z166" s="128">
        <v>1</v>
      </c>
      <c r="AA166" s="129">
        <v>48</v>
      </c>
    </row>
    <row r="167" spans="1:32" ht="15.6" x14ac:dyDescent="0.35">
      <c r="A167" s="104">
        <v>111</v>
      </c>
      <c r="B167" s="74" t="s">
        <v>847</v>
      </c>
      <c r="C167" s="74" t="s">
        <v>415</v>
      </c>
      <c r="D167" s="74" t="s">
        <v>848</v>
      </c>
      <c r="F167" s="12" t="s">
        <v>35</v>
      </c>
      <c r="G167" s="36" t="s">
        <v>189</v>
      </c>
      <c r="H167" s="11"/>
      <c r="I167" s="12" t="s">
        <v>166</v>
      </c>
      <c r="J167" s="36" t="s">
        <v>190</v>
      </c>
      <c r="K167" s="154"/>
      <c r="L167" s="12" t="s">
        <v>38</v>
      </c>
      <c r="M167" s="11" t="s">
        <v>276</v>
      </c>
      <c r="N167" s="154"/>
      <c r="O167" s="12" t="s">
        <v>277</v>
      </c>
      <c r="P167" s="11" t="s">
        <v>278</v>
      </c>
      <c r="R167" s="30" t="s">
        <v>849</v>
      </c>
      <c r="U167" s="30" t="s">
        <v>969</v>
      </c>
      <c r="V167" t="s">
        <v>782</v>
      </c>
      <c r="X167" t="s">
        <v>783</v>
      </c>
      <c r="Y167" s="127">
        <v>44334</v>
      </c>
      <c r="Z167" s="128">
        <v>1</v>
      </c>
      <c r="AA167" s="129">
        <v>51</v>
      </c>
    </row>
    <row r="168" spans="1:32" ht="15.6" x14ac:dyDescent="0.35">
      <c r="A168" s="104">
        <v>112</v>
      </c>
      <c r="B168" s="74" t="s">
        <v>847</v>
      </c>
      <c r="C168" s="74" t="s">
        <v>415</v>
      </c>
      <c r="D168" s="74" t="s">
        <v>848</v>
      </c>
      <c r="F168" s="12" t="s">
        <v>35</v>
      </c>
      <c r="G168" s="36" t="s">
        <v>189</v>
      </c>
      <c r="H168" s="11"/>
      <c r="I168" s="12" t="s">
        <v>166</v>
      </c>
      <c r="J168" s="36" t="s">
        <v>190</v>
      </c>
      <c r="K168" s="154"/>
      <c r="L168" s="12" t="s">
        <v>38</v>
      </c>
      <c r="M168" s="11" t="s">
        <v>276</v>
      </c>
      <c r="N168" s="154"/>
      <c r="O168" s="12" t="s">
        <v>277</v>
      </c>
      <c r="P168" s="11" t="s">
        <v>278</v>
      </c>
      <c r="R168" s="30" t="s">
        <v>849</v>
      </c>
      <c r="U168" s="30" t="s">
        <v>970</v>
      </c>
      <c r="V168" t="s">
        <v>782</v>
      </c>
      <c r="X168" t="s">
        <v>783</v>
      </c>
      <c r="Y168" s="127">
        <v>44338</v>
      </c>
      <c r="Z168" s="137">
        <v>2</v>
      </c>
      <c r="AA168" s="129">
        <v>43</v>
      </c>
    </row>
    <row r="169" spans="1:32" ht="15.6" x14ac:dyDescent="0.35">
      <c r="A169" s="104">
        <v>113</v>
      </c>
      <c r="B169" s="74" t="s">
        <v>847</v>
      </c>
      <c r="C169" s="74" t="s">
        <v>415</v>
      </c>
      <c r="D169" s="74" t="s">
        <v>848</v>
      </c>
      <c r="F169" s="12" t="s">
        <v>35</v>
      </c>
      <c r="G169" s="36" t="s">
        <v>189</v>
      </c>
      <c r="H169" s="11"/>
      <c r="I169" s="12" t="s">
        <v>166</v>
      </c>
      <c r="J169" s="36" t="s">
        <v>190</v>
      </c>
      <c r="K169" s="154"/>
      <c r="L169" s="12" t="s">
        <v>38</v>
      </c>
      <c r="M169" s="11" t="s">
        <v>276</v>
      </c>
      <c r="N169" s="154"/>
      <c r="O169" s="12" t="s">
        <v>277</v>
      </c>
      <c r="P169" s="11" t="s">
        <v>278</v>
      </c>
      <c r="R169" s="30" t="s">
        <v>849</v>
      </c>
      <c r="U169" s="30" t="s">
        <v>971</v>
      </c>
      <c r="V169" t="s">
        <v>782</v>
      </c>
      <c r="X169" t="s">
        <v>783</v>
      </c>
      <c r="Y169" s="127">
        <v>44335</v>
      </c>
      <c r="Z169" s="137">
        <v>2</v>
      </c>
      <c r="AA169" s="129">
        <v>35</v>
      </c>
    </row>
    <row r="170" spans="1:32" ht="15.6" x14ac:dyDescent="0.35">
      <c r="A170" s="104">
        <v>114</v>
      </c>
      <c r="B170" s="74" t="s">
        <v>847</v>
      </c>
      <c r="C170" s="74" t="s">
        <v>415</v>
      </c>
      <c r="D170" s="74" t="s">
        <v>848</v>
      </c>
      <c r="F170" s="12" t="s">
        <v>35</v>
      </c>
      <c r="G170" s="36" t="s">
        <v>189</v>
      </c>
      <c r="H170" s="11"/>
      <c r="I170" s="12" t="s">
        <v>166</v>
      </c>
      <c r="J170" s="36" t="s">
        <v>190</v>
      </c>
      <c r="K170" s="154"/>
      <c r="L170" s="12" t="s">
        <v>38</v>
      </c>
      <c r="M170" s="11" t="s">
        <v>276</v>
      </c>
      <c r="N170" s="154"/>
      <c r="O170" s="12" t="s">
        <v>277</v>
      </c>
      <c r="P170" s="11" t="s">
        <v>278</v>
      </c>
      <c r="R170" s="30" t="s">
        <v>849</v>
      </c>
      <c r="U170" s="30" t="s">
        <v>972</v>
      </c>
      <c r="V170" t="s">
        <v>782</v>
      </c>
      <c r="X170" t="s">
        <v>783</v>
      </c>
      <c r="Y170" s="127">
        <v>44337</v>
      </c>
      <c r="Z170" s="129">
        <v>3</v>
      </c>
      <c r="AA170" s="129">
        <v>42</v>
      </c>
    </row>
    <row r="171" spans="1:32" ht="15.6" x14ac:dyDescent="0.35">
      <c r="A171" s="104">
        <v>115</v>
      </c>
      <c r="B171" s="74" t="s">
        <v>847</v>
      </c>
      <c r="C171" s="74" t="s">
        <v>415</v>
      </c>
      <c r="D171" s="74" t="s">
        <v>848</v>
      </c>
      <c r="F171" s="12" t="s">
        <v>35</v>
      </c>
      <c r="G171" s="36" t="s">
        <v>189</v>
      </c>
      <c r="H171" s="11"/>
      <c r="I171" s="12" t="s">
        <v>166</v>
      </c>
      <c r="J171" s="36" t="s">
        <v>190</v>
      </c>
      <c r="K171" s="154"/>
      <c r="L171" s="12" t="s">
        <v>38</v>
      </c>
      <c r="M171" s="11" t="s">
        <v>276</v>
      </c>
      <c r="N171" s="154"/>
      <c r="O171" s="12" t="s">
        <v>277</v>
      </c>
      <c r="P171" s="11" t="s">
        <v>278</v>
      </c>
      <c r="R171" s="30" t="s">
        <v>849</v>
      </c>
      <c r="U171" s="30" t="s">
        <v>973</v>
      </c>
      <c r="V171" t="s">
        <v>782</v>
      </c>
      <c r="X171" t="s">
        <v>783</v>
      </c>
      <c r="Y171" s="127">
        <v>44344</v>
      </c>
      <c r="Z171" s="128">
        <v>1</v>
      </c>
      <c r="AA171" s="129">
        <v>30</v>
      </c>
      <c r="AE171" s="74">
        <v>0</v>
      </c>
      <c r="AF171" t="s">
        <v>451</v>
      </c>
    </row>
    <row r="172" spans="1:32" ht="15.6" x14ac:dyDescent="0.35">
      <c r="A172" s="104">
        <v>116</v>
      </c>
      <c r="B172" s="74" t="s">
        <v>847</v>
      </c>
      <c r="C172" s="74" t="s">
        <v>415</v>
      </c>
      <c r="D172" s="74" t="s">
        <v>848</v>
      </c>
      <c r="F172" s="12" t="s">
        <v>35</v>
      </c>
      <c r="G172" s="36" t="s">
        <v>189</v>
      </c>
      <c r="H172" s="11"/>
      <c r="I172" s="12" t="s">
        <v>166</v>
      </c>
      <c r="J172" s="36" t="s">
        <v>190</v>
      </c>
      <c r="K172" s="154"/>
      <c r="L172" s="12" t="s">
        <v>38</v>
      </c>
      <c r="M172" s="11" t="s">
        <v>276</v>
      </c>
      <c r="N172" s="154"/>
      <c r="O172" s="12" t="s">
        <v>277</v>
      </c>
      <c r="P172" s="11" t="s">
        <v>278</v>
      </c>
      <c r="R172" s="30" t="s">
        <v>849</v>
      </c>
      <c r="U172" s="30" t="s">
        <v>974</v>
      </c>
      <c r="V172" t="s">
        <v>782</v>
      </c>
      <c r="X172" t="s">
        <v>783</v>
      </c>
      <c r="Y172" s="127">
        <v>44338</v>
      </c>
      <c r="Z172" s="137">
        <v>2</v>
      </c>
      <c r="AA172" s="129">
        <v>41</v>
      </c>
    </row>
    <row r="173" spans="1:32" ht="15.6" x14ac:dyDescent="0.35">
      <c r="A173" s="104">
        <v>117</v>
      </c>
      <c r="B173" s="74" t="s">
        <v>847</v>
      </c>
      <c r="C173" s="74" t="s">
        <v>415</v>
      </c>
      <c r="D173" s="74" t="s">
        <v>848</v>
      </c>
      <c r="F173" s="12" t="s">
        <v>35</v>
      </c>
      <c r="G173" s="36" t="s">
        <v>189</v>
      </c>
      <c r="H173" s="11"/>
      <c r="I173" s="12" t="s">
        <v>166</v>
      </c>
      <c r="J173" s="36" t="s">
        <v>190</v>
      </c>
      <c r="K173" s="154"/>
      <c r="L173" s="12" t="s">
        <v>38</v>
      </c>
      <c r="M173" s="11" t="s">
        <v>276</v>
      </c>
      <c r="N173" s="154"/>
      <c r="O173" s="12" t="s">
        <v>277</v>
      </c>
      <c r="P173" s="11" t="s">
        <v>278</v>
      </c>
      <c r="R173" s="30" t="s">
        <v>849</v>
      </c>
      <c r="U173" s="30" t="s">
        <v>975</v>
      </c>
      <c r="V173" t="s">
        <v>782</v>
      </c>
      <c r="X173" t="s">
        <v>783</v>
      </c>
      <c r="Y173" s="127">
        <v>44330</v>
      </c>
      <c r="Z173" s="137">
        <v>2</v>
      </c>
      <c r="AA173" s="129">
        <v>43</v>
      </c>
    </row>
    <row r="174" spans="1:32" ht="15.6" x14ac:dyDescent="0.35">
      <c r="A174" s="104">
        <v>118</v>
      </c>
      <c r="B174" s="74" t="s">
        <v>847</v>
      </c>
      <c r="C174" s="74" t="s">
        <v>415</v>
      </c>
      <c r="D174" s="74" t="s">
        <v>848</v>
      </c>
      <c r="F174" s="12" t="s">
        <v>35</v>
      </c>
      <c r="G174" s="36" t="s">
        <v>189</v>
      </c>
      <c r="H174" s="11"/>
      <c r="I174" s="12" t="s">
        <v>166</v>
      </c>
      <c r="J174" s="36" t="s">
        <v>190</v>
      </c>
      <c r="K174" s="154"/>
      <c r="L174" s="12" t="s">
        <v>38</v>
      </c>
      <c r="M174" s="11" t="s">
        <v>276</v>
      </c>
      <c r="N174" s="154"/>
      <c r="O174" s="12" t="s">
        <v>277</v>
      </c>
      <c r="P174" s="11" t="s">
        <v>278</v>
      </c>
      <c r="R174" s="30" t="s">
        <v>849</v>
      </c>
      <c r="U174" s="30" t="s">
        <v>976</v>
      </c>
      <c r="V174" t="s">
        <v>782</v>
      </c>
      <c r="X174" t="s">
        <v>783</v>
      </c>
      <c r="Y174" s="127">
        <v>44342</v>
      </c>
      <c r="Z174" s="128">
        <v>1</v>
      </c>
      <c r="AA174" s="129">
        <v>51</v>
      </c>
    </row>
    <row r="175" spans="1:32" ht="15.6" x14ac:dyDescent="0.35">
      <c r="A175" s="104">
        <v>119</v>
      </c>
      <c r="B175" s="74" t="s">
        <v>847</v>
      </c>
      <c r="C175" s="74" t="s">
        <v>415</v>
      </c>
      <c r="D175" s="74" t="s">
        <v>848</v>
      </c>
      <c r="F175" s="12" t="s">
        <v>35</v>
      </c>
      <c r="G175" s="36" t="s">
        <v>189</v>
      </c>
      <c r="H175" s="11"/>
      <c r="I175" s="12" t="s">
        <v>166</v>
      </c>
      <c r="J175" s="36" t="s">
        <v>190</v>
      </c>
      <c r="K175" s="154"/>
      <c r="L175" s="12" t="s">
        <v>38</v>
      </c>
      <c r="M175" s="11" t="s">
        <v>276</v>
      </c>
      <c r="N175" s="154"/>
      <c r="O175" s="12" t="s">
        <v>277</v>
      </c>
      <c r="P175" s="11" t="s">
        <v>278</v>
      </c>
      <c r="R175" s="30" t="s">
        <v>849</v>
      </c>
      <c r="U175" s="30" t="s">
        <v>977</v>
      </c>
      <c r="V175" t="s">
        <v>782</v>
      </c>
      <c r="X175" t="s">
        <v>783</v>
      </c>
      <c r="Y175" s="127">
        <v>44344</v>
      </c>
      <c r="Z175" s="128">
        <v>1</v>
      </c>
      <c r="AA175" s="129">
        <v>34</v>
      </c>
      <c r="AC175" t="s">
        <v>807</v>
      </c>
    </row>
    <row r="176" spans="1:32" ht="15.6" x14ac:dyDescent="0.35">
      <c r="A176" s="104">
        <v>120</v>
      </c>
      <c r="B176" s="74" t="s">
        <v>847</v>
      </c>
      <c r="C176" s="74" t="s">
        <v>415</v>
      </c>
      <c r="D176" s="74" t="s">
        <v>848</v>
      </c>
      <c r="F176" s="12" t="s">
        <v>35</v>
      </c>
      <c r="G176" s="36" t="s">
        <v>189</v>
      </c>
      <c r="H176" s="11"/>
      <c r="I176" s="12" t="s">
        <v>166</v>
      </c>
      <c r="J176" s="36" t="s">
        <v>190</v>
      </c>
      <c r="K176" s="154"/>
      <c r="L176" s="12" t="s">
        <v>38</v>
      </c>
      <c r="M176" s="11" t="s">
        <v>276</v>
      </c>
      <c r="N176" s="154"/>
      <c r="O176" s="12" t="s">
        <v>277</v>
      </c>
      <c r="P176" s="11" t="s">
        <v>278</v>
      </c>
      <c r="R176" s="30" t="s">
        <v>849</v>
      </c>
      <c r="U176" s="30" t="s">
        <v>978</v>
      </c>
      <c r="V176" t="s">
        <v>782</v>
      </c>
      <c r="X176" t="s">
        <v>783</v>
      </c>
      <c r="Y176" s="127">
        <v>44335</v>
      </c>
      <c r="Z176" s="128">
        <v>1</v>
      </c>
      <c r="AA176" s="129">
        <v>45</v>
      </c>
    </row>
    <row r="177" spans="1:32" ht="15.6" x14ac:dyDescent="0.35">
      <c r="A177" s="104">
        <v>121</v>
      </c>
      <c r="B177" s="74" t="s">
        <v>847</v>
      </c>
      <c r="C177" s="74" t="s">
        <v>415</v>
      </c>
      <c r="D177" s="74" t="s">
        <v>848</v>
      </c>
      <c r="F177" s="12" t="s">
        <v>35</v>
      </c>
      <c r="G177" s="36" t="s">
        <v>189</v>
      </c>
      <c r="H177" s="11"/>
      <c r="I177" s="12" t="s">
        <v>166</v>
      </c>
      <c r="J177" s="36" t="s">
        <v>190</v>
      </c>
      <c r="K177" s="154"/>
      <c r="L177" s="12" t="s">
        <v>38</v>
      </c>
      <c r="M177" s="11" t="s">
        <v>276</v>
      </c>
      <c r="N177" s="154"/>
      <c r="O177" s="12" t="s">
        <v>277</v>
      </c>
      <c r="P177" s="11" t="s">
        <v>278</v>
      </c>
      <c r="R177" s="30" t="s">
        <v>849</v>
      </c>
      <c r="U177" s="30" t="s">
        <v>979</v>
      </c>
      <c r="V177" t="s">
        <v>782</v>
      </c>
      <c r="X177" t="s">
        <v>783</v>
      </c>
      <c r="Y177" s="127">
        <v>44338</v>
      </c>
      <c r="Z177" s="128">
        <v>1</v>
      </c>
      <c r="AA177" s="129">
        <v>48</v>
      </c>
      <c r="AC177" t="s">
        <v>382</v>
      </c>
      <c r="AD177" s="74" t="s">
        <v>792</v>
      </c>
      <c r="AE177" s="74">
        <v>0</v>
      </c>
      <c r="AF177" t="s">
        <v>451</v>
      </c>
    </row>
    <row r="178" spans="1:32" ht="15.6" x14ac:dyDescent="0.35">
      <c r="A178" s="104">
        <v>122</v>
      </c>
      <c r="B178" s="74" t="s">
        <v>847</v>
      </c>
      <c r="C178" s="74" t="s">
        <v>415</v>
      </c>
      <c r="D178" s="74" t="s">
        <v>848</v>
      </c>
      <c r="F178" s="12" t="s">
        <v>35</v>
      </c>
      <c r="G178" s="36" t="s">
        <v>189</v>
      </c>
      <c r="H178" s="11"/>
      <c r="I178" s="12" t="s">
        <v>166</v>
      </c>
      <c r="J178" s="36" t="s">
        <v>190</v>
      </c>
      <c r="K178" s="154"/>
      <c r="L178" s="12" t="s">
        <v>38</v>
      </c>
      <c r="M178" s="11" t="s">
        <v>276</v>
      </c>
      <c r="N178" s="154"/>
      <c r="O178" s="12" t="s">
        <v>277</v>
      </c>
      <c r="P178" s="11" t="s">
        <v>278</v>
      </c>
      <c r="R178" s="30" t="s">
        <v>849</v>
      </c>
      <c r="U178" s="30" t="s">
        <v>980</v>
      </c>
      <c r="V178" t="s">
        <v>782</v>
      </c>
      <c r="X178" t="s">
        <v>783</v>
      </c>
      <c r="Y178" s="127">
        <v>44338</v>
      </c>
      <c r="Z178" s="137">
        <v>2</v>
      </c>
      <c r="AA178" s="129">
        <v>37</v>
      </c>
    </row>
    <row r="179" spans="1:32" ht="15.6" x14ac:dyDescent="0.35">
      <c r="A179" s="104">
        <v>123</v>
      </c>
      <c r="B179" s="74" t="s">
        <v>847</v>
      </c>
      <c r="C179" s="74" t="s">
        <v>415</v>
      </c>
      <c r="D179" s="74" t="s">
        <v>848</v>
      </c>
      <c r="F179" s="12" t="s">
        <v>35</v>
      </c>
      <c r="G179" s="36" t="s">
        <v>189</v>
      </c>
      <c r="H179" s="11"/>
      <c r="I179" s="12" t="s">
        <v>166</v>
      </c>
      <c r="J179" s="36" t="s">
        <v>190</v>
      </c>
      <c r="K179" s="154"/>
      <c r="L179" s="12" t="s">
        <v>38</v>
      </c>
      <c r="M179" s="11" t="s">
        <v>276</v>
      </c>
      <c r="N179" s="154"/>
      <c r="O179" s="12" t="s">
        <v>277</v>
      </c>
      <c r="P179" s="11" t="s">
        <v>278</v>
      </c>
      <c r="R179" s="30" t="s">
        <v>849</v>
      </c>
      <c r="U179" s="30" t="s">
        <v>981</v>
      </c>
      <c r="V179" t="s">
        <v>782</v>
      </c>
      <c r="X179" t="s">
        <v>783</v>
      </c>
      <c r="Y179" s="127">
        <v>44340</v>
      </c>
      <c r="Z179" s="137">
        <v>2</v>
      </c>
      <c r="AA179" s="129">
        <v>27</v>
      </c>
    </row>
    <row r="180" spans="1:32" ht="15.6" x14ac:dyDescent="0.35">
      <c r="A180" s="104">
        <v>124</v>
      </c>
      <c r="B180" s="74" t="s">
        <v>847</v>
      </c>
      <c r="C180" s="74" t="s">
        <v>415</v>
      </c>
      <c r="D180" s="74" t="s">
        <v>848</v>
      </c>
      <c r="F180" s="12" t="s">
        <v>35</v>
      </c>
      <c r="G180" s="36" t="s">
        <v>189</v>
      </c>
      <c r="H180" s="11"/>
      <c r="I180" s="12" t="s">
        <v>166</v>
      </c>
      <c r="J180" s="36" t="s">
        <v>190</v>
      </c>
      <c r="K180" s="154"/>
      <c r="L180" s="12" t="s">
        <v>38</v>
      </c>
      <c r="M180" s="11" t="s">
        <v>276</v>
      </c>
      <c r="N180" s="154"/>
      <c r="O180" s="12" t="s">
        <v>277</v>
      </c>
      <c r="P180" s="11" t="s">
        <v>278</v>
      </c>
      <c r="R180" s="30" t="s">
        <v>849</v>
      </c>
      <c r="U180" s="30" t="s">
        <v>982</v>
      </c>
      <c r="V180" t="s">
        <v>782</v>
      </c>
      <c r="X180" t="s">
        <v>783</v>
      </c>
      <c r="Y180" s="127">
        <v>44343</v>
      </c>
      <c r="Z180" s="137">
        <v>2</v>
      </c>
      <c r="AA180" s="129">
        <v>56</v>
      </c>
    </row>
    <row r="181" spans="1:32" ht="15.6" x14ac:dyDescent="0.35">
      <c r="A181" s="104">
        <v>125</v>
      </c>
      <c r="B181" s="74" t="s">
        <v>847</v>
      </c>
      <c r="C181" s="74" t="s">
        <v>415</v>
      </c>
      <c r="D181" s="74" t="s">
        <v>848</v>
      </c>
      <c r="F181" s="12" t="s">
        <v>35</v>
      </c>
      <c r="G181" s="36" t="s">
        <v>189</v>
      </c>
      <c r="H181" s="11"/>
      <c r="I181" s="12" t="s">
        <v>166</v>
      </c>
      <c r="J181" s="36" t="s">
        <v>190</v>
      </c>
      <c r="K181" s="154"/>
      <c r="L181" s="12" t="s">
        <v>38</v>
      </c>
      <c r="M181" s="11" t="s">
        <v>276</v>
      </c>
      <c r="N181" s="154"/>
      <c r="O181" s="12" t="s">
        <v>277</v>
      </c>
      <c r="P181" s="11" t="s">
        <v>278</v>
      </c>
      <c r="R181" s="30" t="s">
        <v>849</v>
      </c>
      <c r="U181" s="30" t="s">
        <v>983</v>
      </c>
      <c r="V181" t="s">
        <v>782</v>
      </c>
      <c r="X181" t="s">
        <v>783</v>
      </c>
      <c r="Y181" s="127">
        <v>44336</v>
      </c>
      <c r="Z181" s="137">
        <v>2</v>
      </c>
      <c r="AA181" s="129">
        <v>35</v>
      </c>
    </row>
    <row r="182" spans="1:32" ht="15.6" x14ac:dyDescent="0.35">
      <c r="A182" s="104">
        <v>126</v>
      </c>
      <c r="B182" s="74" t="s">
        <v>847</v>
      </c>
      <c r="C182" s="74" t="s">
        <v>415</v>
      </c>
      <c r="D182" s="74" t="s">
        <v>848</v>
      </c>
      <c r="F182" s="12" t="s">
        <v>35</v>
      </c>
      <c r="G182" s="36" t="s">
        <v>189</v>
      </c>
      <c r="H182" s="11"/>
      <c r="I182" s="12" t="s">
        <v>166</v>
      </c>
      <c r="J182" s="36" t="s">
        <v>190</v>
      </c>
      <c r="K182" s="154"/>
      <c r="L182" s="12" t="s">
        <v>38</v>
      </c>
      <c r="M182" s="11" t="s">
        <v>276</v>
      </c>
      <c r="N182" s="154"/>
      <c r="O182" s="12" t="s">
        <v>277</v>
      </c>
      <c r="P182" s="11" t="s">
        <v>278</v>
      </c>
      <c r="R182" s="30" t="s">
        <v>849</v>
      </c>
      <c r="U182" s="30" t="s">
        <v>984</v>
      </c>
      <c r="V182" t="s">
        <v>782</v>
      </c>
      <c r="X182" t="s">
        <v>783</v>
      </c>
      <c r="Y182" s="127">
        <v>44338</v>
      </c>
      <c r="Z182" s="137">
        <v>2</v>
      </c>
      <c r="AA182" s="129">
        <v>35</v>
      </c>
    </row>
    <row r="183" spans="1:32" s="131" customFormat="1" ht="15.6" x14ac:dyDescent="0.35">
      <c r="A183" s="130">
        <v>127</v>
      </c>
      <c r="B183" s="130" t="s">
        <v>847</v>
      </c>
      <c r="C183" s="130" t="s">
        <v>415</v>
      </c>
      <c r="D183" s="130" t="s">
        <v>848</v>
      </c>
      <c r="E183" s="130"/>
      <c r="F183" s="144" t="s">
        <v>35</v>
      </c>
      <c r="G183" s="156" t="s">
        <v>189</v>
      </c>
      <c r="H183" s="157"/>
      <c r="I183" s="144" t="s">
        <v>166</v>
      </c>
      <c r="J183" s="156" t="s">
        <v>190</v>
      </c>
      <c r="K183" s="158"/>
      <c r="L183" s="144" t="s">
        <v>38</v>
      </c>
      <c r="M183" s="157" t="s">
        <v>276</v>
      </c>
      <c r="N183" s="158"/>
      <c r="O183" s="144" t="s">
        <v>277</v>
      </c>
      <c r="P183" s="157" t="s">
        <v>278</v>
      </c>
      <c r="R183" s="157" t="s">
        <v>849</v>
      </c>
      <c r="U183" s="157" t="s">
        <v>985</v>
      </c>
      <c r="V183" s="131" t="s">
        <v>782</v>
      </c>
      <c r="W183" s="131" t="s">
        <v>786</v>
      </c>
      <c r="Y183" s="132"/>
      <c r="Z183" s="132"/>
      <c r="AA183" s="132"/>
      <c r="AD183" s="130"/>
      <c r="AE183" s="130"/>
    </row>
    <row r="184" spans="1:32" ht="15.6" x14ac:dyDescent="0.35">
      <c r="A184" s="104">
        <v>128</v>
      </c>
      <c r="B184" s="74" t="s">
        <v>847</v>
      </c>
      <c r="C184" s="74" t="s">
        <v>415</v>
      </c>
      <c r="D184" s="74" t="s">
        <v>848</v>
      </c>
      <c r="F184" s="12" t="s">
        <v>35</v>
      </c>
      <c r="G184" s="36" t="s">
        <v>189</v>
      </c>
      <c r="H184" s="11"/>
      <c r="I184" s="12" t="s">
        <v>166</v>
      </c>
      <c r="J184" s="36" t="s">
        <v>190</v>
      </c>
      <c r="K184" s="154"/>
      <c r="L184" s="12" t="s">
        <v>38</v>
      </c>
      <c r="M184" s="11" t="s">
        <v>276</v>
      </c>
      <c r="N184" s="154"/>
      <c r="O184" s="12" t="s">
        <v>277</v>
      </c>
      <c r="P184" s="11" t="s">
        <v>278</v>
      </c>
      <c r="R184" s="30" t="s">
        <v>849</v>
      </c>
      <c r="U184" s="30" t="s">
        <v>986</v>
      </c>
      <c r="V184" t="s">
        <v>782</v>
      </c>
      <c r="X184" t="s">
        <v>783</v>
      </c>
      <c r="Y184" s="127">
        <v>44338</v>
      </c>
      <c r="Z184" s="128">
        <v>1</v>
      </c>
      <c r="AA184" s="129" t="s">
        <v>839</v>
      </c>
    </row>
    <row r="185" spans="1:32" s="131" customFormat="1" ht="15.6" x14ac:dyDescent="0.35">
      <c r="A185" s="130">
        <v>129</v>
      </c>
      <c r="B185" s="130" t="s">
        <v>847</v>
      </c>
      <c r="C185" s="130" t="s">
        <v>415</v>
      </c>
      <c r="D185" s="130" t="s">
        <v>848</v>
      </c>
      <c r="E185" s="130"/>
      <c r="F185" s="144" t="s">
        <v>35</v>
      </c>
      <c r="G185" s="156" t="s">
        <v>189</v>
      </c>
      <c r="H185" s="157"/>
      <c r="I185" s="144" t="s">
        <v>166</v>
      </c>
      <c r="J185" s="156" t="s">
        <v>190</v>
      </c>
      <c r="K185" s="158"/>
      <c r="L185" s="144" t="s">
        <v>38</v>
      </c>
      <c r="M185" s="157" t="s">
        <v>276</v>
      </c>
      <c r="N185" s="158"/>
      <c r="O185" s="144" t="s">
        <v>277</v>
      </c>
      <c r="P185" s="157" t="s">
        <v>278</v>
      </c>
      <c r="R185" s="157" t="s">
        <v>849</v>
      </c>
      <c r="U185" s="157" t="s">
        <v>987</v>
      </c>
      <c r="V185" s="131" t="s">
        <v>782</v>
      </c>
      <c r="W185" s="131" t="s">
        <v>988</v>
      </c>
      <c r="Y185" s="132"/>
      <c r="Z185" s="132"/>
      <c r="AA185" s="132"/>
      <c r="AD185" s="130"/>
      <c r="AE185" s="130"/>
    </row>
    <row r="186" spans="1:32" ht="15.6" x14ac:dyDescent="0.35">
      <c r="A186" s="104">
        <v>130</v>
      </c>
      <c r="B186" s="74" t="s">
        <v>847</v>
      </c>
      <c r="C186" s="74" t="s">
        <v>415</v>
      </c>
      <c r="D186" s="74" t="s">
        <v>848</v>
      </c>
      <c r="F186" s="12" t="s">
        <v>35</v>
      </c>
      <c r="G186" s="36" t="s">
        <v>189</v>
      </c>
      <c r="H186" s="11"/>
      <c r="I186" s="12" t="s">
        <v>166</v>
      </c>
      <c r="J186" s="36" t="s">
        <v>190</v>
      </c>
      <c r="K186" s="154"/>
      <c r="L186" s="12" t="s">
        <v>38</v>
      </c>
      <c r="M186" s="11" t="s">
        <v>276</v>
      </c>
      <c r="N186" s="154"/>
      <c r="O186" s="12" t="s">
        <v>277</v>
      </c>
      <c r="P186" s="11" t="s">
        <v>278</v>
      </c>
      <c r="R186" s="30" t="s">
        <v>849</v>
      </c>
      <c r="U186" s="30" t="s">
        <v>989</v>
      </c>
      <c r="V186" t="s">
        <v>782</v>
      </c>
      <c r="X186" t="s">
        <v>783</v>
      </c>
      <c r="Y186" s="127">
        <v>44340</v>
      </c>
      <c r="Z186" s="137">
        <v>2</v>
      </c>
      <c r="AA186" s="129">
        <v>27</v>
      </c>
    </row>
    <row r="187" spans="1:32" ht="15.6" x14ac:dyDescent="0.35">
      <c r="A187" s="104">
        <v>131</v>
      </c>
      <c r="B187" s="74" t="s">
        <v>847</v>
      </c>
      <c r="C187" s="74" t="s">
        <v>415</v>
      </c>
      <c r="D187" s="74" t="s">
        <v>848</v>
      </c>
      <c r="F187" s="12" t="s">
        <v>35</v>
      </c>
      <c r="G187" s="36" t="s">
        <v>189</v>
      </c>
      <c r="H187" s="11"/>
      <c r="I187" s="12" t="s">
        <v>166</v>
      </c>
      <c r="J187" s="36" t="s">
        <v>190</v>
      </c>
      <c r="K187" s="154"/>
      <c r="L187" s="12" t="s">
        <v>38</v>
      </c>
      <c r="M187" s="11" t="s">
        <v>276</v>
      </c>
      <c r="N187" s="154"/>
      <c r="O187" s="12" t="s">
        <v>277</v>
      </c>
      <c r="P187" s="11" t="s">
        <v>278</v>
      </c>
      <c r="R187" s="30" t="s">
        <v>849</v>
      </c>
      <c r="U187" s="30" t="s">
        <v>990</v>
      </c>
      <c r="V187" t="s">
        <v>782</v>
      </c>
      <c r="X187" t="s">
        <v>783</v>
      </c>
      <c r="Y187" s="127">
        <v>44338</v>
      </c>
      <c r="Z187" s="128">
        <v>1</v>
      </c>
      <c r="AA187" s="129">
        <v>50</v>
      </c>
      <c r="AC187" t="s">
        <v>807</v>
      </c>
    </row>
    <row r="188" spans="1:32" ht="15.6" x14ac:dyDescent="0.35">
      <c r="A188" s="104">
        <v>132</v>
      </c>
      <c r="B188" s="74" t="s">
        <v>847</v>
      </c>
      <c r="C188" s="74" t="s">
        <v>415</v>
      </c>
      <c r="D188" s="74" t="s">
        <v>848</v>
      </c>
      <c r="F188" s="12" t="s">
        <v>35</v>
      </c>
      <c r="G188" s="36" t="s">
        <v>189</v>
      </c>
      <c r="H188" s="11"/>
      <c r="I188" s="12" t="s">
        <v>166</v>
      </c>
      <c r="J188" s="36" t="s">
        <v>190</v>
      </c>
      <c r="K188" s="154"/>
      <c r="L188" s="12" t="s">
        <v>38</v>
      </c>
      <c r="M188" s="11" t="s">
        <v>276</v>
      </c>
      <c r="N188" s="154"/>
      <c r="O188" s="12" t="s">
        <v>277</v>
      </c>
      <c r="P188" s="11" t="s">
        <v>278</v>
      </c>
      <c r="R188" s="30" t="s">
        <v>849</v>
      </c>
      <c r="U188" s="30" t="s">
        <v>991</v>
      </c>
      <c r="V188" t="s">
        <v>782</v>
      </c>
      <c r="X188" t="s">
        <v>783</v>
      </c>
      <c r="Y188" s="127">
        <v>44338</v>
      </c>
      <c r="Z188" s="137">
        <v>2</v>
      </c>
      <c r="AA188" s="129">
        <v>51</v>
      </c>
    </row>
    <row r="189" spans="1:32" ht="15.6" x14ac:dyDescent="0.35">
      <c r="A189" s="104">
        <v>133</v>
      </c>
      <c r="B189" s="74" t="s">
        <v>847</v>
      </c>
      <c r="C189" s="74" t="s">
        <v>415</v>
      </c>
      <c r="D189" s="74" t="s">
        <v>848</v>
      </c>
      <c r="F189" s="12" t="s">
        <v>35</v>
      </c>
      <c r="G189" s="36" t="s">
        <v>189</v>
      </c>
      <c r="H189" s="11"/>
      <c r="I189" s="12" t="s">
        <v>166</v>
      </c>
      <c r="J189" s="36" t="s">
        <v>190</v>
      </c>
      <c r="K189" s="154"/>
      <c r="L189" s="12" t="s">
        <v>38</v>
      </c>
      <c r="M189" s="11" t="s">
        <v>276</v>
      </c>
      <c r="N189" s="154"/>
      <c r="O189" s="12" t="s">
        <v>277</v>
      </c>
      <c r="P189" s="11" t="s">
        <v>278</v>
      </c>
      <c r="R189" s="30" t="s">
        <v>849</v>
      </c>
      <c r="U189" s="30" t="s">
        <v>992</v>
      </c>
      <c r="V189" t="s">
        <v>782</v>
      </c>
      <c r="X189" t="s">
        <v>783</v>
      </c>
      <c r="Y189" s="127">
        <v>44336</v>
      </c>
      <c r="Z189" s="137">
        <v>2</v>
      </c>
      <c r="AA189" s="129">
        <v>33</v>
      </c>
    </row>
    <row r="190" spans="1:32" ht="15.6" x14ac:dyDescent="0.35">
      <c r="A190" s="104">
        <v>134</v>
      </c>
      <c r="B190" s="74" t="s">
        <v>847</v>
      </c>
      <c r="C190" s="74" t="s">
        <v>415</v>
      </c>
      <c r="D190" s="74" t="s">
        <v>848</v>
      </c>
      <c r="F190" s="12" t="s">
        <v>35</v>
      </c>
      <c r="G190" s="36" t="s">
        <v>189</v>
      </c>
      <c r="H190" s="11"/>
      <c r="I190" s="12" t="s">
        <v>166</v>
      </c>
      <c r="J190" s="36" t="s">
        <v>190</v>
      </c>
      <c r="K190" s="154"/>
      <c r="L190" s="12" t="s">
        <v>38</v>
      </c>
      <c r="M190" s="11" t="s">
        <v>276</v>
      </c>
      <c r="N190" s="154"/>
      <c r="O190" s="12" t="s">
        <v>277</v>
      </c>
      <c r="P190" s="11" t="s">
        <v>278</v>
      </c>
      <c r="R190" s="30" t="s">
        <v>849</v>
      </c>
      <c r="U190" s="30" t="s">
        <v>993</v>
      </c>
      <c r="V190" t="s">
        <v>782</v>
      </c>
      <c r="X190" t="s">
        <v>783</v>
      </c>
      <c r="Y190" s="141" t="s">
        <v>810</v>
      </c>
      <c r="Z190" s="129">
        <v>2</v>
      </c>
      <c r="AA190" s="129">
        <v>26</v>
      </c>
    </row>
    <row r="191" spans="1:32" ht="15.6" x14ac:dyDescent="0.35">
      <c r="A191" s="104">
        <v>135</v>
      </c>
      <c r="B191" s="74" t="s">
        <v>847</v>
      </c>
      <c r="C191" s="74" t="s">
        <v>415</v>
      </c>
      <c r="D191" s="74" t="s">
        <v>848</v>
      </c>
      <c r="F191" s="12" t="s">
        <v>35</v>
      </c>
      <c r="G191" s="36" t="s">
        <v>189</v>
      </c>
      <c r="H191" s="11"/>
      <c r="I191" s="12" t="s">
        <v>166</v>
      </c>
      <c r="J191" s="36" t="s">
        <v>190</v>
      </c>
      <c r="K191" s="154"/>
      <c r="L191" s="12" t="s">
        <v>38</v>
      </c>
      <c r="M191" s="11" t="s">
        <v>276</v>
      </c>
      <c r="N191" s="154"/>
      <c r="O191" s="12" t="s">
        <v>277</v>
      </c>
      <c r="P191" s="11" t="s">
        <v>278</v>
      </c>
      <c r="R191" s="30" t="s">
        <v>849</v>
      </c>
      <c r="U191" s="30" t="s">
        <v>994</v>
      </c>
      <c r="V191" t="s">
        <v>782</v>
      </c>
      <c r="X191" t="s">
        <v>783</v>
      </c>
      <c r="Y191" s="127">
        <v>44343</v>
      </c>
      <c r="Z191" s="128">
        <v>1</v>
      </c>
      <c r="AA191" s="129">
        <v>18</v>
      </c>
    </row>
    <row r="192" spans="1:32" ht="15.6" x14ac:dyDescent="0.35">
      <c r="A192" s="104">
        <v>136</v>
      </c>
      <c r="B192" s="74" t="s">
        <v>847</v>
      </c>
      <c r="C192" s="74" t="s">
        <v>415</v>
      </c>
      <c r="D192" s="74" t="s">
        <v>848</v>
      </c>
      <c r="F192" s="12" t="s">
        <v>35</v>
      </c>
      <c r="G192" s="36" t="s">
        <v>189</v>
      </c>
      <c r="H192" s="11"/>
      <c r="I192" s="12" t="s">
        <v>166</v>
      </c>
      <c r="J192" s="36" t="s">
        <v>190</v>
      </c>
      <c r="K192" s="154"/>
      <c r="L192" s="12" t="s">
        <v>38</v>
      </c>
      <c r="M192" s="11" t="s">
        <v>276</v>
      </c>
      <c r="N192" s="154"/>
      <c r="O192" s="12" t="s">
        <v>277</v>
      </c>
      <c r="P192" s="11" t="s">
        <v>278</v>
      </c>
      <c r="R192" s="30" t="s">
        <v>849</v>
      </c>
      <c r="U192" s="30" t="s">
        <v>995</v>
      </c>
      <c r="V192" t="s">
        <v>782</v>
      </c>
      <c r="X192" t="s">
        <v>783</v>
      </c>
      <c r="Y192" s="138">
        <v>44337</v>
      </c>
      <c r="Z192" s="139">
        <v>1</v>
      </c>
      <c r="AA192" s="129">
        <v>34</v>
      </c>
    </row>
    <row r="193" spans="1:32" ht="15.6" x14ac:dyDescent="0.35">
      <c r="A193" s="104">
        <v>137</v>
      </c>
      <c r="B193" s="74" t="s">
        <v>847</v>
      </c>
      <c r="C193" s="74" t="s">
        <v>415</v>
      </c>
      <c r="D193" s="74" t="s">
        <v>848</v>
      </c>
      <c r="F193" s="12" t="s">
        <v>35</v>
      </c>
      <c r="G193" s="36" t="s">
        <v>189</v>
      </c>
      <c r="H193" s="11"/>
      <c r="I193" s="12" t="s">
        <v>166</v>
      </c>
      <c r="J193" s="36" t="s">
        <v>190</v>
      </c>
      <c r="K193" s="154"/>
      <c r="L193" s="12" t="s">
        <v>38</v>
      </c>
      <c r="M193" s="11" t="s">
        <v>276</v>
      </c>
      <c r="N193" s="154"/>
      <c r="O193" s="12" t="s">
        <v>277</v>
      </c>
      <c r="P193" s="11" t="s">
        <v>278</v>
      </c>
      <c r="R193" s="30" t="s">
        <v>849</v>
      </c>
      <c r="U193" s="30" t="s">
        <v>996</v>
      </c>
      <c r="V193" t="s">
        <v>782</v>
      </c>
      <c r="X193" t="s">
        <v>783</v>
      </c>
      <c r="Y193" s="127">
        <v>44343</v>
      </c>
      <c r="Z193" s="137">
        <v>2</v>
      </c>
      <c r="AA193" s="129">
        <v>44</v>
      </c>
    </row>
    <row r="194" spans="1:32" ht="15.6" x14ac:dyDescent="0.35">
      <c r="A194" s="104">
        <v>138</v>
      </c>
      <c r="B194" s="74" t="s">
        <v>847</v>
      </c>
      <c r="C194" s="74" t="s">
        <v>415</v>
      </c>
      <c r="D194" s="74" t="s">
        <v>848</v>
      </c>
      <c r="F194" s="12" t="s">
        <v>35</v>
      </c>
      <c r="G194" s="36" t="s">
        <v>189</v>
      </c>
      <c r="H194" s="11"/>
      <c r="I194" s="12" t="s">
        <v>166</v>
      </c>
      <c r="J194" s="36" t="s">
        <v>190</v>
      </c>
      <c r="K194" s="154"/>
      <c r="L194" s="12" t="s">
        <v>38</v>
      </c>
      <c r="M194" s="11" t="s">
        <v>276</v>
      </c>
      <c r="N194" s="154"/>
      <c r="O194" s="12" t="s">
        <v>277</v>
      </c>
      <c r="P194" s="11" t="s">
        <v>278</v>
      </c>
      <c r="R194" s="30" t="s">
        <v>849</v>
      </c>
      <c r="U194" s="30" t="s">
        <v>997</v>
      </c>
      <c r="V194" t="s">
        <v>782</v>
      </c>
      <c r="X194" t="s">
        <v>783</v>
      </c>
      <c r="Y194" s="141" t="s">
        <v>810</v>
      </c>
      <c r="Z194" s="129">
        <v>2</v>
      </c>
      <c r="AA194" s="129" t="s">
        <v>998</v>
      </c>
    </row>
    <row r="195" spans="1:32" ht="15.6" x14ac:dyDescent="0.35">
      <c r="A195" s="104">
        <v>139</v>
      </c>
      <c r="B195" s="74" t="s">
        <v>847</v>
      </c>
      <c r="C195" s="74" t="s">
        <v>415</v>
      </c>
      <c r="D195" s="74" t="s">
        <v>848</v>
      </c>
      <c r="F195" s="12" t="s">
        <v>35</v>
      </c>
      <c r="G195" s="36" t="s">
        <v>189</v>
      </c>
      <c r="H195" s="11"/>
      <c r="I195" s="12" t="s">
        <v>166</v>
      </c>
      <c r="J195" s="36" t="s">
        <v>190</v>
      </c>
      <c r="K195" s="154"/>
      <c r="L195" s="12" t="s">
        <v>38</v>
      </c>
      <c r="M195" s="11" t="s">
        <v>276</v>
      </c>
      <c r="N195" s="154"/>
      <c r="O195" s="12" t="s">
        <v>277</v>
      </c>
      <c r="P195" s="11" t="s">
        <v>278</v>
      </c>
      <c r="R195" s="30" t="s">
        <v>849</v>
      </c>
      <c r="U195" s="30" t="s">
        <v>999</v>
      </c>
      <c r="V195" t="s">
        <v>782</v>
      </c>
      <c r="X195" t="s">
        <v>783</v>
      </c>
      <c r="Y195" s="127">
        <v>44338</v>
      </c>
      <c r="Z195" s="137">
        <v>2</v>
      </c>
      <c r="AA195" s="129">
        <v>31</v>
      </c>
    </row>
    <row r="196" spans="1:32" ht="15.6" x14ac:dyDescent="0.35">
      <c r="A196" s="104">
        <v>140</v>
      </c>
      <c r="B196" s="74" t="s">
        <v>847</v>
      </c>
      <c r="C196" s="74" t="s">
        <v>415</v>
      </c>
      <c r="D196" s="74" t="s">
        <v>848</v>
      </c>
      <c r="F196" s="12" t="s">
        <v>35</v>
      </c>
      <c r="G196" s="36" t="s">
        <v>189</v>
      </c>
      <c r="H196" s="11"/>
      <c r="I196" s="12" t="s">
        <v>166</v>
      </c>
      <c r="J196" s="36" t="s">
        <v>190</v>
      </c>
      <c r="K196" s="154"/>
      <c r="L196" s="12" t="s">
        <v>38</v>
      </c>
      <c r="M196" s="11" t="s">
        <v>276</v>
      </c>
      <c r="N196" s="154"/>
      <c r="O196" s="12" t="s">
        <v>277</v>
      </c>
      <c r="P196" s="11" t="s">
        <v>278</v>
      </c>
      <c r="R196" s="30" t="s">
        <v>849</v>
      </c>
      <c r="U196" s="30" t="s">
        <v>1000</v>
      </c>
      <c r="V196" t="s">
        <v>782</v>
      </c>
      <c r="X196" t="s">
        <v>783</v>
      </c>
      <c r="Y196" s="138">
        <v>44337</v>
      </c>
      <c r="Z196" s="147">
        <v>2</v>
      </c>
      <c r="AA196" s="129">
        <v>34</v>
      </c>
      <c r="AE196" s="74">
        <v>0</v>
      </c>
      <c r="AF196" t="s">
        <v>832</v>
      </c>
    </row>
    <row r="197" spans="1:32" ht="15.6" x14ac:dyDescent="0.35">
      <c r="A197" s="104">
        <v>141</v>
      </c>
      <c r="B197" s="74" t="s">
        <v>847</v>
      </c>
      <c r="C197" s="74" t="s">
        <v>415</v>
      </c>
      <c r="D197" s="74" t="s">
        <v>848</v>
      </c>
      <c r="F197" s="12" t="s">
        <v>35</v>
      </c>
      <c r="G197" s="36" t="s">
        <v>189</v>
      </c>
      <c r="H197" s="11"/>
      <c r="I197" s="12" t="s">
        <v>166</v>
      </c>
      <c r="J197" s="36" t="s">
        <v>190</v>
      </c>
      <c r="K197" s="154"/>
      <c r="L197" s="12" t="s">
        <v>38</v>
      </c>
      <c r="M197" s="11" t="s">
        <v>276</v>
      </c>
      <c r="N197" s="154"/>
      <c r="O197" s="12" t="s">
        <v>277</v>
      </c>
      <c r="P197" s="11" t="s">
        <v>278</v>
      </c>
      <c r="R197" s="30" t="s">
        <v>849</v>
      </c>
      <c r="U197" s="30" t="s">
        <v>1001</v>
      </c>
      <c r="V197" t="s">
        <v>782</v>
      </c>
      <c r="X197" t="s">
        <v>783</v>
      </c>
      <c r="Y197" s="127">
        <v>44344</v>
      </c>
      <c r="Z197" s="129">
        <v>3</v>
      </c>
      <c r="AA197" s="129">
        <v>43</v>
      </c>
      <c r="AE197" s="74">
        <v>0</v>
      </c>
      <c r="AF197" t="s">
        <v>832</v>
      </c>
    </row>
    <row r="198" spans="1:32" ht="15.6" x14ac:dyDescent="0.35">
      <c r="A198" s="104">
        <v>142</v>
      </c>
      <c r="B198" s="74" t="s">
        <v>847</v>
      </c>
      <c r="C198" s="74" t="s">
        <v>415</v>
      </c>
      <c r="D198" s="74" t="s">
        <v>848</v>
      </c>
      <c r="F198" s="12" t="s">
        <v>35</v>
      </c>
      <c r="G198" s="36" t="s">
        <v>189</v>
      </c>
      <c r="H198" s="11"/>
      <c r="I198" s="12" t="s">
        <v>166</v>
      </c>
      <c r="J198" s="36" t="s">
        <v>190</v>
      </c>
      <c r="K198" s="154"/>
      <c r="L198" s="12" t="s">
        <v>38</v>
      </c>
      <c r="M198" s="11" t="s">
        <v>276</v>
      </c>
      <c r="N198" s="154"/>
      <c r="O198" s="12" t="s">
        <v>277</v>
      </c>
      <c r="P198" s="11" t="s">
        <v>278</v>
      </c>
      <c r="R198" s="30" t="s">
        <v>849</v>
      </c>
      <c r="U198" s="30" t="s">
        <v>1002</v>
      </c>
      <c r="V198" t="s">
        <v>782</v>
      </c>
      <c r="X198" t="s">
        <v>783</v>
      </c>
      <c r="Y198" s="127">
        <v>44330</v>
      </c>
      <c r="Z198" s="129">
        <v>3</v>
      </c>
      <c r="AA198" s="129">
        <v>12</v>
      </c>
      <c r="AC198" t="s">
        <v>794</v>
      </c>
    </row>
    <row r="199" spans="1:32" ht="15.6" x14ac:dyDescent="0.35">
      <c r="A199" s="104">
        <v>143</v>
      </c>
      <c r="B199" s="74" t="s">
        <v>847</v>
      </c>
      <c r="C199" s="74" t="s">
        <v>415</v>
      </c>
      <c r="D199" s="74" t="s">
        <v>848</v>
      </c>
      <c r="F199" s="12" t="s">
        <v>35</v>
      </c>
      <c r="G199" s="36" t="s">
        <v>189</v>
      </c>
      <c r="H199" s="11"/>
      <c r="I199" s="12" t="s">
        <v>166</v>
      </c>
      <c r="J199" s="36" t="s">
        <v>190</v>
      </c>
      <c r="K199" s="154"/>
      <c r="L199" s="12" t="s">
        <v>38</v>
      </c>
      <c r="M199" s="11" t="s">
        <v>276</v>
      </c>
      <c r="N199" s="154"/>
      <c r="O199" s="12" t="s">
        <v>277</v>
      </c>
      <c r="P199" s="11" t="s">
        <v>278</v>
      </c>
      <c r="R199" s="30" t="s">
        <v>849</v>
      </c>
      <c r="U199" s="30" t="s">
        <v>1003</v>
      </c>
      <c r="V199" t="s">
        <v>782</v>
      </c>
      <c r="X199" t="s">
        <v>783</v>
      </c>
    </row>
    <row r="200" spans="1:32" ht="15.6" x14ac:dyDescent="0.35">
      <c r="A200" s="104">
        <v>144</v>
      </c>
      <c r="B200" s="74" t="s">
        <v>847</v>
      </c>
      <c r="C200" s="74" t="s">
        <v>415</v>
      </c>
      <c r="D200" s="74" t="s">
        <v>848</v>
      </c>
      <c r="F200" s="12" t="s">
        <v>35</v>
      </c>
      <c r="G200" s="36" t="s">
        <v>189</v>
      </c>
      <c r="H200" s="11"/>
      <c r="I200" s="12" t="s">
        <v>166</v>
      </c>
      <c r="J200" s="36" t="s">
        <v>190</v>
      </c>
      <c r="K200" s="154"/>
      <c r="L200" s="12" t="s">
        <v>38</v>
      </c>
      <c r="M200" s="11" t="s">
        <v>276</v>
      </c>
      <c r="N200" s="154"/>
      <c r="O200" s="12" t="s">
        <v>277</v>
      </c>
      <c r="P200" s="11" t="s">
        <v>278</v>
      </c>
      <c r="R200" s="30" t="s">
        <v>849</v>
      </c>
      <c r="U200" s="30" t="s">
        <v>1004</v>
      </c>
      <c r="V200" t="s">
        <v>782</v>
      </c>
      <c r="X200" t="s">
        <v>783</v>
      </c>
      <c r="Y200" s="127">
        <v>44347</v>
      </c>
      <c r="Z200" s="137">
        <v>2</v>
      </c>
      <c r="AA200" s="129">
        <v>33</v>
      </c>
      <c r="AC200" t="s">
        <v>807</v>
      </c>
    </row>
    <row r="201" spans="1:32" ht="15.6" x14ac:dyDescent="0.35">
      <c r="A201" s="104">
        <v>145</v>
      </c>
      <c r="B201" s="74" t="s">
        <v>847</v>
      </c>
      <c r="C201" s="74" t="s">
        <v>415</v>
      </c>
      <c r="D201" s="74" t="s">
        <v>848</v>
      </c>
      <c r="F201" s="12" t="s">
        <v>35</v>
      </c>
      <c r="G201" s="36" t="s">
        <v>189</v>
      </c>
      <c r="H201" s="11"/>
      <c r="I201" s="12" t="s">
        <v>166</v>
      </c>
      <c r="J201" s="36" t="s">
        <v>190</v>
      </c>
      <c r="K201" s="154"/>
      <c r="L201" s="12" t="s">
        <v>38</v>
      </c>
      <c r="M201" s="11" t="s">
        <v>276</v>
      </c>
      <c r="N201" s="154"/>
      <c r="O201" s="12" t="s">
        <v>277</v>
      </c>
      <c r="P201" s="11" t="s">
        <v>278</v>
      </c>
      <c r="R201" s="30" t="s">
        <v>849</v>
      </c>
      <c r="U201" s="30" t="s">
        <v>1005</v>
      </c>
      <c r="V201" t="s">
        <v>782</v>
      </c>
      <c r="X201" t="s">
        <v>783</v>
      </c>
      <c r="Y201" s="138">
        <v>44337</v>
      </c>
      <c r="Z201" s="164">
        <v>2</v>
      </c>
      <c r="AA201" s="129">
        <v>23</v>
      </c>
    </row>
    <row r="202" spans="1:32" ht="15.6" x14ac:dyDescent="0.35">
      <c r="A202" s="104">
        <v>146</v>
      </c>
      <c r="B202" s="74" t="s">
        <v>847</v>
      </c>
      <c r="C202" s="74" t="s">
        <v>415</v>
      </c>
      <c r="D202" s="74" t="s">
        <v>848</v>
      </c>
      <c r="F202" s="12" t="s">
        <v>35</v>
      </c>
      <c r="G202" s="36" t="s">
        <v>189</v>
      </c>
      <c r="H202" s="11"/>
      <c r="I202" s="12" t="s">
        <v>166</v>
      </c>
      <c r="J202" s="36" t="s">
        <v>190</v>
      </c>
      <c r="K202" s="154"/>
      <c r="L202" s="12" t="s">
        <v>38</v>
      </c>
      <c r="M202" s="11" t="s">
        <v>276</v>
      </c>
      <c r="N202" s="154"/>
      <c r="O202" s="12" t="s">
        <v>277</v>
      </c>
      <c r="P202" s="11" t="s">
        <v>278</v>
      </c>
      <c r="R202" s="30" t="s">
        <v>849</v>
      </c>
      <c r="U202" s="30" t="s">
        <v>1006</v>
      </c>
      <c r="V202" t="s">
        <v>782</v>
      </c>
      <c r="X202" t="s">
        <v>783</v>
      </c>
      <c r="Y202" s="127">
        <v>44340</v>
      </c>
      <c r="Z202" s="137">
        <v>2</v>
      </c>
      <c r="AA202" s="129">
        <v>26</v>
      </c>
    </row>
    <row r="203" spans="1:32" ht="15.6" x14ac:dyDescent="0.35">
      <c r="A203" s="104">
        <v>147</v>
      </c>
      <c r="B203" s="74" t="s">
        <v>847</v>
      </c>
      <c r="C203" s="74" t="s">
        <v>415</v>
      </c>
      <c r="D203" s="74" t="s">
        <v>848</v>
      </c>
      <c r="F203" s="12" t="s">
        <v>35</v>
      </c>
      <c r="G203" s="36" t="s">
        <v>189</v>
      </c>
      <c r="H203" s="11"/>
      <c r="I203" s="12" t="s">
        <v>166</v>
      </c>
      <c r="J203" s="36" t="s">
        <v>190</v>
      </c>
      <c r="K203" s="154"/>
      <c r="L203" s="12" t="s">
        <v>38</v>
      </c>
      <c r="M203" s="11" t="s">
        <v>276</v>
      </c>
      <c r="N203" s="154"/>
      <c r="O203" s="12" t="s">
        <v>277</v>
      </c>
      <c r="P203" s="11" t="s">
        <v>278</v>
      </c>
      <c r="R203" s="30" t="s">
        <v>849</v>
      </c>
      <c r="U203" s="30" t="s">
        <v>1007</v>
      </c>
      <c r="V203" t="s">
        <v>782</v>
      </c>
      <c r="X203" t="s">
        <v>783</v>
      </c>
      <c r="Y203" s="141" t="s">
        <v>810</v>
      </c>
      <c r="Z203" s="129">
        <v>1</v>
      </c>
      <c r="AA203" s="129">
        <v>27</v>
      </c>
      <c r="AE203" s="74">
        <v>0</v>
      </c>
      <c r="AF203" t="s">
        <v>451</v>
      </c>
    </row>
    <row r="204" spans="1:32" ht="15.6" x14ac:dyDescent="0.35">
      <c r="A204" s="104">
        <v>148</v>
      </c>
      <c r="B204" s="74" t="s">
        <v>847</v>
      </c>
      <c r="C204" s="74" t="s">
        <v>415</v>
      </c>
      <c r="D204" s="74" t="s">
        <v>848</v>
      </c>
      <c r="F204" s="12" t="s">
        <v>35</v>
      </c>
      <c r="G204" s="36" t="s">
        <v>189</v>
      </c>
      <c r="H204" s="11"/>
      <c r="I204" s="12" t="s">
        <v>166</v>
      </c>
      <c r="J204" s="36" t="s">
        <v>190</v>
      </c>
      <c r="K204" s="154"/>
      <c r="L204" s="12" t="s">
        <v>38</v>
      </c>
      <c r="M204" s="11" t="s">
        <v>276</v>
      </c>
      <c r="N204" s="154"/>
      <c r="O204" s="12" t="s">
        <v>277</v>
      </c>
      <c r="P204" s="11" t="s">
        <v>278</v>
      </c>
      <c r="R204" s="30" t="s">
        <v>849</v>
      </c>
      <c r="U204" s="30" t="s">
        <v>1008</v>
      </c>
      <c r="V204" t="s">
        <v>782</v>
      </c>
      <c r="X204" t="s">
        <v>783</v>
      </c>
      <c r="Y204" s="127">
        <v>44343</v>
      </c>
      <c r="Z204" s="137">
        <v>2</v>
      </c>
      <c r="AA204" s="129">
        <v>30</v>
      </c>
    </row>
    <row r="205" spans="1:32" ht="15.6" x14ac:dyDescent="0.35">
      <c r="A205" s="104">
        <v>149</v>
      </c>
      <c r="B205" s="74" t="s">
        <v>847</v>
      </c>
      <c r="C205" s="74" t="s">
        <v>415</v>
      </c>
      <c r="D205" s="74" t="s">
        <v>848</v>
      </c>
      <c r="F205" s="12" t="s">
        <v>35</v>
      </c>
      <c r="G205" s="36" t="s">
        <v>189</v>
      </c>
      <c r="H205" s="11"/>
      <c r="I205" s="12" t="s">
        <v>166</v>
      </c>
      <c r="J205" s="36" t="s">
        <v>190</v>
      </c>
      <c r="K205" s="154"/>
      <c r="L205" s="12" t="s">
        <v>38</v>
      </c>
      <c r="M205" s="11" t="s">
        <v>276</v>
      </c>
      <c r="N205" s="154"/>
      <c r="O205" s="12" t="s">
        <v>277</v>
      </c>
      <c r="P205" s="11" t="s">
        <v>278</v>
      </c>
      <c r="R205" s="30" t="s">
        <v>849</v>
      </c>
      <c r="U205" s="30" t="s">
        <v>1009</v>
      </c>
      <c r="V205" t="s">
        <v>782</v>
      </c>
      <c r="X205" t="s">
        <v>783</v>
      </c>
      <c r="Y205" s="127">
        <v>44338</v>
      </c>
      <c r="Z205" s="128">
        <v>1</v>
      </c>
      <c r="AA205" s="129">
        <v>38</v>
      </c>
    </row>
    <row r="206" spans="1:32" ht="15.6" x14ac:dyDescent="0.35">
      <c r="A206" s="104">
        <v>150</v>
      </c>
      <c r="B206" s="74" t="s">
        <v>847</v>
      </c>
      <c r="C206" s="74" t="s">
        <v>415</v>
      </c>
      <c r="D206" s="74" t="s">
        <v>848</v>
      </c>
      <c r="F206" s="12" t="s">
        <v>35</v>
      </c>
      <c r="G206" s="36" t="s">
        <v>189</v>
      </c>
      <c r="H206" s="11"/>
      <c r="I206" s="12" t="s">
        <v>166</v>
      </c>
      <c r="J206" s="36" t="s">
        <v>190</v>
      </c>
      <c r="K206" s="154"/>
      <c r="L206" s="12" t="s">
        <v>38</v>
      </c>
      <c r="M206" s="11" t="s">
        <v>276</v>
      </c>
      <c r="N206" s="154"/>
      <c r="O206" s="12" t="s">
        <v>277</v>
      </c>
      <c r="P206" s="11" t="s">
        <v>278</v>
      </c>
      <c r="R206" s="30" t="s">
        <v>849</v>
      </c>
      <c r="U206" s="30" t="s">
        <v>1010</v>
      </c>
      <c r="V206" t="s">
        <v>782</v>
      </c>
      <c r="X206" t="s">
        <v>783</v>
      </c>
      <c r="Y206" s="132"/>
      <c r="Z206" s="132"/>
      <c r="AA206" s="132"/>
    </row>
    <row r="207" spans="1:32" ht="15.6" x14ac:dyDescent="0.35">
      <c r="A207" s="104">
        <v>151</v>
      </c>
      <c r="B207" s="74" t="s">
        <v>847</v>
      </c>
      <c r="C207" s="74" t="s">
        <v>415</v>
      </c>
      <c r="D207" s="74" t="s">
        <v>848</v>
      </c>
      <c r="F207" s="12" t="s">
        <v>35</v>
      </c>
      <c r="G207" s="36" t="s">
        <v>189</v>
      </c>
      <c r="H207" s="11"/>
      <c r="I207" s="12" t="s">
        <v>166</v>
      </c>
      <c r="J207" s="36" t="s">
        <v>190</v>
      </c>
      <c r="K207" s="154"/>
      <c r="L207" s="12" t="s">
        <v>38</v>
      </c>
      <c r="M207" s="11" t="s">
        <v>276</v>
      </c>
      <c r="N207" s="154"/>
      <c r="O207" s="12" t="s">
        <v>277</v>
      </c>
      <c r="P207" s="11" t="s">
        <v>278</v>
      </c>
      <c r="R207" s="30" t="s">
        <v>849</v>
      </c>
      <c r="U207" s="30" t="s">
        <v>1011</v>
      </c>
      <c r="V207" t="s">
        <v>782</v>
      </c>
      <c r="X207" t="s">
        <v>783</v>
      </c>
      <c r="Y207" s="127">
        <v>44339</v>
      </c>
      <c r="Z207" s="129">
        <v>3</v>
      </c>
      <c r="AA207" s="129">
        <v>25</v>
      </c>
    </row>
    <row r="208" spans="1:32" ht="15.6" x14ac:dyDescent="0.35">
      <c r="A208" s="104">
        <v>152</v>
      </c>
      <c r="B208" s="74" t="s">
        <v>847</v>
      </c>
      <c r="C208" s="74" t="s">
        <v>415</v>
      </c>
      <c r="D208" s="74" t="s">
        <v>848</v>
      </c>
      <c r="F208" s="12" t="s">
        <v>35</v>
      </c>
      <c r="G208" s="36" t="s">
        <v>189</v>
      </c>
      <c r="H208" s="11"/>
      <c r="I208" s="12" t="s">
        <v>166</v>
      </c>
      <c r="J208" s="36" t="s">
        <v>190</v>
      </c>
      <c r="K208" s="154"/>
      <c r="L208" s="12" t="s">
        <v>38</v>
      </c>
      <c r="M208" s="11" t="s">
        <v>276</v>
      </c>
      <c r="N208" s="154"/>
      <c r="O208" s="12" t="s">
        <v>277</v>
      </c>
      <c r="P208" s="11" t="s">
        <v>278</v>
      </c>
      <c r="R208" s="30" t="s">
        <v>849</v>
      </c>
      <c r="U208" s="30" t="s">
        <v>1012</v>
      </c>
      <c r="V208" t="s">
        <v>782</v>
      </c>
      <c r="X208" t="s">
        <v>783</v>
      </c>
      <c r="Y208" s="138">
        <v>44337</v>
      </c>
      <c r="Z208" s="147">
        <v>2</v>
      </c>
      <c r="AA208" s="129">
        <v>34</v>
      </c>
    </row>
    <row r="209" spans="1:29" ht="15.6" x14ac:dyDescent="0.35">
      <c r="A209" s="104">
        <v>153</v>
      </c>
      <c r="B209" s="74" t="s">
        <v>847</v>
      </c>
      <c r="C209" s="74" t="s">
        <v>415</v>
      </c>
      <c r="D209" s="74" t="s">
        <v>848</v>
      </c>
      <c r="F209" s="12" t="s">
        <v>35</v>
      </c>
      <c r="G209" s="36" t="s">
        <v>189</v>
      </c>
      <c r="H209" s="11"/>
      <c r="I209" s="12" t="s">
        <v>166</v>
      </c>
      <c r="J209" s="36" t="s">
        <v>190</v>
      </c>
      <c r="K209" s="154"/>
      <c r="L209" s="12" t="s">
        <v>38</v>
      </c>
      <c r="M209" s="11" t="s">
        <v>276</v>
      </c>
      <c r="N209" s="154"/>
      <c r="O209" s="12" t="s">
        <v>277</v>
      </c>
      <c r="P209" s="11" t="s">
        <v>278</v>
      </c>
      <c r="R209" s="30" t="s">
        <v>849</v>
      </c>
      <c r="U209" s="30" t="s">
        <v>1013</v>
      </c>
      <c r="V209" t="s">
        <v>782</v>
      </c>
      <c r="X209" t="s">
        <v>783</v>
      </c>
      <c r="Y209" s="141" t="s">
        <v>810</v>
      </c>
      <c r="Z209" s="129">
        <v>3</v>
      </c>
      <c r="AA209" s="129">
        <v>32</v>
      </c>
      <c r="AC209" t="s">
        <v>807</v>
      </c>
    </row>
    <row r="210" spans="1:29" ht="15.6" x14ac:dyDescent="0.35">
      <c r="A210" s="104">
        <v>154</v>
      </c>
      <c r="B210" s="74" t="s">
        <v>847</v>
      </c>
      <c r="C210" s="74" t="s">
        <v>415</v>
      </c>
      <c r="D210" s="74" t="s">
        <v>848</v>
      </c>
      <c r="F210" s="12" t="s">
        <v>35</v>
      </c>
      <c r="G210" s="36" t="s">
        <v>189</v>
      </c>
      <c r="H210" s="11"/>
      <c r="I210" s="12" t="s">
        <v>166</v>
      </c>
      <c r="J210" s="36" t="s">
        <v>190</v>
      </c>
      <c r="K210" s="154"/>
      <c r="L210" s="12" t="s">
        <v>38</v>
      </c>
      <c r="M210" s="11" t="s">
        <v>276</v>
      </c>
      <c r="N210" s="154"/>
      <c r="O210" s="12" t="s">
        <v>277</v>
      </c>
      <c r="P210" s="11" t="s">
        <v>278</v>
      </c>
      <c r="R210" s="30" t="s">
        <v>849</v>
      </c>
      <c r="U210" s="30" t="s">
        <v>1014</v>
      </c>
      <c r="V210" t="s">
        <v>782</v>
      </c>
      <c r="X210" t="s">
        <v>783</v>
      </c>
      <c r="Y210" s="127">
        <v>44340</v>
      </c>
      <c r="Z210" s="129">
        <v>3</v>
      </c>
      <c r="AA210" s="129">
        <v>17</v>
      </c>
    </row>
    <row r="211" spans="1:29" ht="15.6" x14ac:dyDescent="0.35">
      <c r="A211" s="104">
        <v>155</v>
      </c>
      <c r="B211" s="74" t="s">
        <v>847</v>
      </c>
      <c r="C211" s="74" t="s">
        <v>415</v>
      </c>
      <c r="D211" s="74" t="s">
        <v>848</v>
      </c>
      <c r="F211" s="12" t="s">
        <v>35</v>
      </c>
      <c r="G211" s="36" t="s">
        <v>189</v>
      </c>
      <c r="H211" s="11"/>
      <c r="I211" s="12" t="s">
        <v>166</v>
      </c>
      <c r="J211" s="36" t="s">
        <v>190</v>
      </c>
      <c r="K211" s="154"/>
      <c r="L211" s="12" t="s">
        <v>38</v>
      </c>
      <c r="M211" s="11" t="s">
        <v>276</v>
      </c>
      <c r="N211" s="154"/>
      <c r="O211" s="12" t="s">
        <v>277</v>
      </c>
      <c r="P211" s="11" t="s">
        <v>278</v>
      </c>
      <c r="R211" s="30" t="s">
        <v>849</v>
      </c>
      <c r="U211" s="30" t="s">
        <v>1015</v>
      </c>
      <c r="V211" t="s">
        <v>782</v>
      </c>
      <c r="X211" t="s">
        <v>783</v>
      </c>
      <c r="Y211" s="127">
        <v>44336</v>
      </c>
      <c r="Z211" s="137">
        <v>2</v>
      </c>
      <c r="AA211" s="129">
        <v>22</v>
      </c>
    </row>
    <row r="212" spans="1:29" ht="15.6" x14ac:dyDescent="0.35">
      <c r="A212" s="104">
        <v>156</v>
      </c>
      <c r="B212" s="74" t="s">
        <v>847</v>
      </c>
      <c r="C212" s="74" t="s">
        <v>415</v>
      </c>
      <c r="D212" s="74" t="s">
        <v>848</v>
      </c>
      <c r="F212" s="12" t="s">
        <v>35</v>
      </c>
      <c r="G212" s="36" t="s">
        <v>189</v>
      </c>
      <c r="H212" s="11"/>
      <c r="I212" s="12" t="s">
        <v>166</v>
      </c>
      <c r="J212" s="36" t="s">
        <v>190</v>
      </c>
      <c r="K212" s="154"/>
      <c r="L212" s="12" t="s">
        <v>38</v>
      </c>
      <c r="M212" s="11" t="s">
        <v>276</v>
      </c>
      <c r="N212" s="154"/>
      <c r="O212" s="12" t="s">
        <v>277</v>
      </c>
      <c r="P212" s="11" t="s">
        <v>278</v>
      </c>
      <c r="R212" s="30" t="s">
        <v>849</v>
      </c>
      <c r="U212" s="30" t="s">
        <v>1016</v>
      </c>
      <c r="V212" t="s">
        <v>782</v>
      </c>
      <c r="X212" t="s">
        <v>783</v>
      </c>
      <c r="Y212" s="127">
        <v>44341</v>
      </c>
      <c r="Z212" s="137">
        <v>2</v>
      </c>
      <c r="AA212" s="129">
        <v>22</v>
      </c>
      <c r="AC212" t="s">
        <v>807</v>
      </c>
    </row>
    <row r="213" spans="1:29" ht="15.6" x14ac:dyDescent="0.35">
      <c r="A213" s="104">
        <v>157</v>
      </c>
      <c r="B213" s="74" t="s">
        <v>847</v>
      </c>
      <c r="C213" s="74" t="s">
        <v>415</v>
      </c>
      <c r="D213" s="74" t="s">
        <v>848</v>
      </c>
      <c r="F213" s="12" t="s">
        <v>35</v>
      </c>
      <c r="G213" s="36" t="s">
        <v>189</v>
      </c>
      <c r="H213" s="11"/>
      <c r="I213" s="12" t="s">
        <v>166</v>
      </c>
      <c r="J213" s="36" t="s">
        <v>190</v>
      </c>
      <c r="K213" s="154"/>
      <c r="L213" s="12" t="s">
        <v>38</v>
      </c>
      <c r="M213" s="11" t="s">
        <v>276</v>
      </c>
      <c r="N213" s="154"/>
      <c r="O213" s="12" t="s">
        <v>277</v>
      </c>
      <c r="P213" s="11" t="s">
        <v>278</v>
      </c>
      <c r="R213" s="30" t="s">
        <v>849</v>
      </c>
      <c r="U213" s="30" t="s">
        <v>1017</v>
      </c>
      <c r="V213" t="s">
        <v>782</v>
      </c>
      <c r="X213" t="s">
        <v>783</v>
      </c>
      <c r="Y213" s="127">
        <v>44344</v>
      </c>
      <c r="Z213" s="128">
        <v>1</v>
      </c>
      <c r="AA213" s="129">
        <v>20</v>
      </c>
    </row>
    <row r="214" spans="1:29" ht="15.6" x14ac:dyDescent="0.35">
      <c r="A214" s="104">
        <v>158</v>
      </c>
      <c r="B214" s="74" t="s">
        <v>847</v>
      </c>
      <c r="C214" s="74" t="s">
        <v>415</v>
      </c>
      <c r="D214" s="74" t="s">
        <v>848</v>
      </c>
      <c r="F214" s="12" t="s">
        <v>35</v>
      </c>
      <c r="G214" s="36" t="s">
        <v>189</v>
      </c>
      <c r="H214" s="11"/>
      <c r="I214" s="12" t="s">
        <v>166</v>
      </c>
      <c r="J214" s="36" t="s">
        <v>190</v>
      </c>
      <c r="K214" s="154"/>
      <c r="L214" s="12" t="s">
        <v>38</v>
      </c>
      <c r="M214" s="11" t="s">
        <v>276</v>
      </c>
      <c r="N214" s="154"/>
      <c r="O214" s="12" t="s">
        <v>277</v>
      </c>
      <c r="P214" s="11" t="s">
        <v>278</v>
      </c>
      <c r="R214" s="30" t="s">
        <v>849</v>
      </c>
      <c r="U214" s="30" t="s">
        <v>1018</v>
      </c>
      <c r="V214" t="s">
        <v>782</v>
      </c>
      <c r="X214" t="s">
        <v>783</v>
      </c>
      <c r="Y214" s="127">
        <v>44332</v>
      </c>
      <c r="Z214" s="137">
        <v>2</v>
      </c>
      <c r="AA214" s="129">
        <v>32</v>
      </c>
    </row>
    <row r="215" spans="1:29" ht="15.6" x14ac:dyDescent="0.35">
      <c r="A215" s="104">
        <v>159</v>
      </c>
      <c r="B215" s="74" t="s">
        <v>847</v>
      </c>
      <c r="C215" s="74" t="s">
        <v>415</v>
      </c>
      <c r="D215" s="74" t="s">
        <v>848</v>
      </c>
      <c r="F215" s="12" t="s">
        <v>35</v>
      </c>
      <c r="G215" s="36" t="s">
        <v>189</v>
      </c>
      <c r="H215" s="11"/>
      <c r="I215" s="12" t="s">
        <v>166</v>
      </c>
      <c r="J215" s="36" t="s">
        <v>190</v>
      </c>
      <c r="K215" s="154"/>
      <c r="L215" s="12" t="s">
        <v>38</v>
      </c>
      <c r="M215" s="11" t="s">
        <v>276</v>
      </c>
      <c r="N215" s="154"/>
      <c r="O215" s="12" t="s">
        <v>277</v>
      </c>
      <c r="P215" s="11" t="s">
        <v>278</v>
      </c>
      <c r="R215" s="30" t="s">
        <v>849</v>
      </c>
      <c r="U215" s="30" t="s">
        <v>1019</v>
      </c>
      <c r="V215" t="s">
        <v>782</v>
      </c>
      <c r="X215" t="s">
        <v>783</v>
      </c>
      <c r="Y215" s="127">
        <v>44343</v>
      </c>
      <c r="Z215" s="137">
        <v>2</v>
      </c>
      <c r="AA215" s="129">
        <v>18</v>
      </c>
    </row>
    <row r="216" spans="1:29" ht="15.6" x14ac:dyDescent="0.35">
      <c r="A216" s="104">
        <v>160</v>
      </c>
      <c r="B216" s="74" t="s">
        <v>847</v>
      </c>
      <c r="C216" s="74" t="s">
        <v>415</v>
      </c>
      <c r="D216" s="74" t="s">
        <v>848</v>
      </c>
      <c r="F216" s="12" t="s">
        <v>35</v>
      </c>
      <c r="G216" s="36" t="s">
        <v>189</v>
      </c>
      <c r="H216" s="11"/>
      <c r="I216" s="12" t="s">
        <v>166</v>
      </c>
      <c r="J216" s="36" t="s">
        <v>190</v>
      </c>
      <c r="K216" s="154"/>
      <c r="L216" s="12" t="s">
        <v>38</v>
      </c>
      <c r="M216" s="11" t="s">
        <v>276</v>
      </c>
      <c r="N216" s="154"/>
      <c r="O216" s="12" t="s">
        <v>277</v>
      </c>
      <c r="P216" s="11" t="s">
        <v>278</v>
      </c>
      <c r="R216" s="30" t="s">
        <v>849</v>
      </c>
      <c r="U216" s="30" t="s">
        <v>1020</v>
      </c>
      <c r="V216" t="s">
        <v>782</v>
      </c>
      <c r="X216" t="s">
        <v>783</v>
      </c>
      <c r="Y216" s="127">
        <v>44338</v>
      </c>
      <c r="Z216" s="129">
        <v>3</v>
      </c>
      <c r="AA216" s="129">
        <v>38</v>
      </c>
    </row>
    <row r="217" spans="1:29" ht="15.6" x14ac:dyDescent="0.35">
      <c r="A217" s="104">
        <v>161</v>
      </c>
      <c r="B217" s="74" t="s">
        <v>847</v>
      </c>
      <c r="C217" s="74" t="s">
        <v>415</v>
      </c>
      <c r="D217" s="74" t="s">
        <v>848</v>
      </c>
      <c r="F217" s="12" t="s">
        <v>35</v>
      </c>
      <c r="G217" s="36" t="s">
        <v>189</v>
      </c>
      <c r="H217" s="11"/>
      <c r="I217" s="12" t="s">
        <v>166</v>
      </c>
      <c r="J217" s="36" t="s">
        <v>190</v>
      </c>
      <c r="K217" s="154"/>
      <c r="L217" s="12" t="s">
        <v>38</v>
      </c>
      <c r="M217" s="11" t="s">
        <v>276</v>
      </c>
      <c r="N217" s="154"/>
      <c r="O217" s="12" t="s">
        <v>277</v>
      </c>
      <c r="P217" s="11" t="s">
        <v>278</v>
      </c>
      <c r="R217" s="30" t="s">
        <v>849</v>
      </c>
      <c r="U217" s="30" t="s">
        <v>1021</v>
      </c>
      <c r="V217" t="s">
        <v>782</v>
      </c>
      <c r="X217" t="s">
        <v>783</v>
      </c>
      <c r="Y217" s="127">
        <v>44329</v>
      </c>
      <c r="Z217" s="137">
        <v>2</v>
      </c>
      <c r="AA217" s="129">
        <v>27</v>
      </c>
    </row>
    <row r="218" spans="1:29" ht="15.6" x14ac:dyDescent="0.35">
      <c r="A218" s="104">
        <v>162</v>
      </c>
      <c r="B218" s="74" t="s">
        <v>847</v>
      </c>
      <c r="C218" s="74" t="s">
        <v>415</v>
      </c>
      <c r="D218" s="74" t="s">
        <v>848</v>
      </c>
      <c r="F218" s="12" t="s">
        <v>35</v>
      </c>
      <c r="G218" s="36" t="s">
        <v>189</v>
      </c>
      <c r="H218" s="11"/>
      <c r="I218" s="12" t="s">
        <v>166</v>
      </c>
      <c r="J218" s="36" t="s">
        <v>190</v>
      </c>
      <c r="K218" s="154"/>
      <c r="L218" s="12" t="s">
        <v>38</v>
      </c>
      <c r="M218" s="11" t="s">
        <v>276</v>
      </c>
      <c r="N218" s="154"/>
      <c r="O218" s="12" t="s">
        <v>277</v>
      </c>
      <c r="P218" s="11" t="s">
        <v>278</v>
      </c>
      <c r="R218" s="30" t="s">
        <v>849</v>
      </c>
      <c r="U218" s="30" t="s">
        <v>1022</v>
      </c>
      <c r="V218" t="s">
        <v>782</v>
      </c>
      <c r="X218" t="s">
        <v>783</v>
      </c>
      <c r="Y218" s="127">
        <v>44342</v>
      </c>
      <c r="Z218" s="129">
        <v>3</v>
      </c>
      <c r="AA218" s="129">
        <v>26</v>
      </c>
      <c r="AC218" t="s">
        <v>1023</v>
      </c>
    </row>
    <row r="219" spans="1:29" ht="15.6" x14ac:dyDescent="0.35">
      <c r="A219" s="104">
        <v>163</v>
      </c>
      <c r="B219" s="74" t="s">
        <v>847</v>
      </c>
      <c r="C219" s="74" t="s">
        <v>415</v>
      </c>
      <c r="D219" s="74" t="s">
        <v>848</v>
      </c>
      <c r="F219" s="12" t="s">
        <v>35</v>
      </c>
      <c r="G219" s="36" t="s">
        <v>189</v>
      </c>
      <c r="H219" s="11"/>
      <c r="I219" s="12" t="s">
        <v>166</v>
      </c>
      <c r="J219" s="36" t="s">
        <v>190</v>
      </c>
      <c r="K219" s="154"/>
      <c r="L219" s="12" t="s">
        <v>38</v>
      </c>
      <c r="M219" s="11" t="s">
        <v>276</v>
      </c>
      <c r="N219" s="154"/>
      <c r="O219" s="12" t="s">
        <v>277</v>
      </c>
      <c r="P219" s="11" t="s">
        <v>278</v>
      </c>
      <c r="R219" s="30" t="s">
        <v>849</v>
      </c>
      <c r="U219" s="30" t="s">
        <v>1024</v>
      </c>
      <c r="V219" t="s">
        <v>782</v>
      </c>
      <c r="X219" t="s">
        <v>783</v>
      </c>
      <c r="Y219" s="127">
        <v>44342</v>
      </c>
      <c r="Z219" s="137">
        <v>2</v>
      </c>
      <c r="AA219" s="129">
        <v>27</v>
      </c>
    </row>
    <row r="220" spans="1:29" ht="15.6" x14ac:dyDescent="0.35">
      <c r="A220" s="104">
        <v>164</v>
      </c>
      <c r="B220" s="74" t="s">
        <v>847</v>
      </c>
      <c r="C220" s="74" t="s">
        <v>415</v>
      </c>
      <c r="D220" s="74" t="s">
        <v>848</v>
      </c>
      <c r="F220" s="12" t="s">
        <v>35</v>
      </c>
      <c r="G220" s="36" t="s">
        <v>189</v>
      </c>
      <c r="H220" s="11"/>
      <c r="I220" s="12" t="s">
        <v>166</v>
      </c>
      <c r="J220" s="36" t="s">
        <v>190</v>
      </c>
      <c r="K220" s="154"/>
      <c r="L220" s="12" t="s">
        <v>38</v>
      </c>
      <c r="M220" s="11" t="s">
        <v>276</v>
      </c>
      <c r="N220" s="154"/>
      <c r="O220" s="12" t="s">
        <v>277</v>
      </c>
      <c r="P220" s="11" t="s">
        <v>278</v>
      </c>
      <c r="R220" s="30" t="s">
        <v>849</v>
      </c>
      <c r="U220" s="30" t="s">
        <v>1025</v>
      </c>
      <c r="V220" t="s">
        <v>782</v>
      </c>
      <c r="X220" t="s">
        <v>783</v>
      </c>
      <c r="Y220" s="127">
        <v>44340</v>
      </c>
      <c r="Z220" s="137">
        <v>2</v>
      </c>
      <c r="AA220" s="129">
        <v>24</v>
      </c>
    </row>
    <row r="221" spans="1:29" ht="15.6" x14ac:dyDescent="0.35">
      <c r="A221" s="104">
        <v>165</v>
      </c>
      <c r="B221" s="74" t="s">
        <v>847</v>
      </c>
      <c r="C221" s="74" t="s">
        <v>415</v>
      </c>
      <c r="D221" s="74" t="s">
        <v>848</v>
      </c>
      <c r="F221" s="12" t="s">
        <v>35</v>
      </c>
      <c r="G221" s="36" t="s">
        <v>189</v>
      </c>
      <c r="H221" s="11"/>
      <c r="I221" s="12" t="s">
        <v>166</v>
      </c>
      <c r="J221" s="36" t="s">
        <v>190</v>
      </c>
      <c r="K221" s="154"/>
      <c r="L221" s="12" t="s">
        <v>38</v>
      </c>
      <c r="M221" s="11" t="s">
        <v>276</v>
      </c>
      <c r="N221" s="154"/>
      <c r="O221" s="12" t="s">
        <v>277</v>
      </c>
      <c r="P221" s="11" t="s">
        <v>278</v>
      </c>
      <c r="R221" s="30" t="s">
        <v>849</v>
      </c>
      <c r="U221" s="30" t="s">
        <v>1026</v>
      </c>
      <c r="V221" t="s">
        <v>782</v>
      </c>
      <c r="X221" t="s">
        <v>783</v>
      </c>
      <c r="Y221" s="127">
        <v>44347</v>
      </c>
      <c r="Z221" s="129">
        <v>3</v>
      </c>
      <c r="AA221" s="129">
        <v>39</v>
      </c>
    </row>
    <row r="222" spans="1:29" ht="15.6" x14ac:dyDescent="0.35">
      <c r="A222" s="104">
        <v>166</v>
      </c>
      <c r="B222" s="74" t="s">
        <v>847</v>
      </c>
      <c r="C222" s="74" t="s">
        <v>415</v>
      </c>
      <c r="D222" s="74" t="s">
        <v>848</v>
      </c>
      <c r="F222" s="12" t="s">
        <v>35</v>
      </c>
      <c r="G222" s="36" t="s">
        <v>189</v>
      </c>
      <c r="H222" s="11"/>
      <c r="I222" s="12" t="s">
        <v>166</v>
      </c>
      <c r="J222" s="36" t="s">
        <v>190</v>
      </c>
      <c r="K222" s="154"/>
      <c r="L222" s="12" t="s">
        <v>38</v>
      </c>
      <c r="M222" s="11" t="s">
        <v>276</v>
      </c>
      <c r="N222" s="154"/>
      <c r="O222" s="12" t="s">
        <v>277</v>
      </c>
      <c r="P222" s="11" t="s">
        <v>278</v>
      </c>
      <c r="R222" s="30" t="s">
        <v>849</v>
      </c>
      <c r="U222" s="30" t="s">
        <v>1027</v>
      </c>
      <c r="V222" t="s">
        <v>782</v>
      </c>
      <c r="X222" t="s">
        <v>783</v>
      </c>
      <c r="Y222" s="127">
        <v>44333</v>
      </c>
      <c r="Z222" s="137">
        <v>2</v>
      </c>
      <c r="AA222" s="129">
        <v>15</v>
      </c>
    </row>
    <row r="223" spans="1:29" ht="15.6" x14ac:dyDescent="0.35">
      <c r="A223" s="104">
        <v>167</v>
      </c>
      <c r="B223" s="74" t="s">
        <v>847</v>
      </c>
      <c r="C223" s="74" t="s">
        <v>415</v>
      </c>
      <c r="D223" s="74" t="s">
        <v>848</v>
      </c>
      <c r="F223" s="12" t="s">
        <v>35</v>
      </c>
      <c r="G223" s="36" t="s">
        <v>189</v>
      </c>
      <c r="H223" s="11"/>
      <c r="I223" s="12" t="s">
        <v>166</v>
      </c>
      <c r="J223" s="36" t="s">
        <v>190</v>
      </c>
      <c r="K223" s="154"/>
      <c r="L223" s="12" t="s">
        <v>38</v>
      </c>
      <c r="M223" s="11" t="s">
        <v>276</v>
      </c>
      <c r="N223" s="154"/>
      <c r="O223" s="12" t="s">
        <v>277</v>
      </c>
      <c r="P223" s="11" t="s">
        <v>278</v>
      </c>
      <c r="R223" s="30" t="s">
        <v>849</v>
      </c>
      <c r="U223" s="30" t="s">
        <v>1028</v>
      </c>
      <c r="V223" t="s">
        <v>782</v>
      </c>
      <c r="X223" t="s">
        <v>783</v>
      </c>
      <c r="Y223" s="138">
        <v>44337</v>
      </c>
      <c r="Z223" s="151">
        <v>3</v>
      </c>
      <c r="AA223" s="129">
        <v>25</v>
      </c>
    </row>
    <row r="224" spans="1:29" ht="15.6" x14ac:dyDescent="0.35">
      <c r="A224" s="104">
        <v>168</v>
      </c>
      <c r="B224" s="74" t="s">
        <v>847</v>
      </c>
      <c r="C224" s="74" t="s">
        <v>415</v>
      </c>
      <c r="D224" s="74" t="s">
        <v>848</v>
      </c>
      <c r="F224" s="12" t="s">
        <v>35</v>
      </c>
      <c r="G224" s="36" t="s">
        <v>189</v>
      </c>
      <c r="H224" s="11"/>
      <c r="I224" s="12" t="s">
        <v>166</v>
      </c>
      <c r="J224" s="36" t="s">
        <v>190</v>
      </c>
      <c r="K224" s="154"/>
      <c r="L224" s="12" t="s">
        <v>38</v>
      </c>
      <c r="M224" s="11" t="s">
        <v>276</v>
      </c>
      <c r="N224" s="154"/>
      <c r="O224" s="12" t="s">
        <v>277</v>
      </c>
      <c r="P224" s="11" t="s">
        <v>278</v>
      </c>
      <c r="R224" s="30" t="s">
        <v>849</v>
      </c>
      <c r="U224" s="30" t="s">
        <v>1029</v>
      </c>
      <c r="V224" t="s">
        <v>782</v>
      </c>
      <c r="X224" t="s">
        <v>783</v>
      </c>
      <c r="Y224" s="127">
        <v>44343</v>
      </c>
      <c r="Z224" s="141">
        <v>3</v>
      </c>
      <c r="AA224" s="129">
        <v>12</v>
      </c>
    </row>
    <row r="225" spans="1:32" ht="15.6" x14ac:dyDescent="0.35">
      <c r="A225" s="104">
        <v>169</v>
      </c>
      <c r="B225" s="74" t="s">
        <v>847</v>
      </c>
      <c r="C225" s="74" t="s">
        <v>415</v>
      </c>
      <c r="D225" s="74" t="s">
        <v>848</v>
      </c>
      <c r="F225" s="12" t="s">
        <v>35</v>
      </c>
      <c r="G225" s="36" t="s">
        <v>189</v>
      </c>
      <c r="H225" s="11"/>
      <c r="I225" s="12" t="s">
        <v>166</v>
      </c>
      <c r="J225" s="36" t="s">
        <v>190</v>
      </c>
      <c r="K225" s="154"/>
      <c r="L225" s="12" t="s">
        <v>38</v>
      </c>
      <c r="M225" s="11" t="s">
        <v>276</v>
      </c>
      <c r="N225" s="154"/>
      <c r="O225" s="12" t="s">
        <v>277</v>
      </c>
      <c r="P225" s="11" t="s">
        <v>278</v>
      </c>
      <c r="R225" s="30" t="s">
        <v>849</v>
      </c>
      <c r="U225" s="30" t="s">
        <v>1030</v>
      </c>
      <c r="V225" t="s">
        <v>782</v>
      </c>
      <c r="X225" t="s">
        <v>783</v>
      </c>
      <c r="Y225" s="127">
        <v>44339</v>
      </c>
      <c r="Z225" s="137">
        <v>2</v>
      </c>
      <c r="AA225" s="129">
        <v>35</v>
      </c>
    </row>
    <row r="226" spans="1:32" s="131" customFormat="1" ht="15.6" x14ac:dyDescent="0.35">
      <c r="A226" s="130">
        <v>170</v>
      </c>
      <c r="B226" s="130" t="s">
        <v>847</v>
      </c>
      <c r="C226" s="130" t="s">
        <v>415</v>
      </c>
      <c r="D226" s="130" t="s">
        <v>848</v>
      </c>
      <c r="E226" s="130"/>
      <c r="F226" s="144" t="s">
        <v>35</v>
      </c>
      <c r="G226" s="156" t="s">
        <v>189</v>
      </c>
      <c r="H226" s="157"/>
      <c r="I226" s="144" t="s">
        <v>166</v>
      </c>
      <c r="J226" s="156" t="s">
        <v>190</v>
      </c>
      <c r="K226" s="158"/>
      <c r="L226" s="144" t="s">
        <v>38</v>
      </c>
      <c r="M226" s="157" t="s">
        <v>276</v>
      </c>
      <c r="N226" s="158"/>
      <c r="O226" s="144" t="s">
        <v>277</v>
      </c>
      <c r="P226" s="157" t="s">
        <v>278</v>
      </c>
      <c r="R226" s="157" t="s">
        <v>849</v>
      </c>
      <c r="U226" s="157" t="s">
        <v>1031</v>
      </c>
      <c r="V226" s="131" t="s">
        <v>782</v>
      </c>
      <c r="W226" s="131" t="s">
        <v>786</v>
      </c>
      <c r="Y226" s="132"/>
      <c r="Z226" s="132"/>
      <c r="AA226" s="132"/>
      <c r="AD226" s="130"/>
      <c r="AE226" s="130"/>
    </row>
    <row r="227" spans="1:32" ht="15.6" x14ac:dyDescent="0.35">
      <c r="A227" s="104">
        <v>171</v>
      </c>
      <c r="B227" s="74" t="s">
        <v>847</v>
      </c>
      <c r="C227" s="74" t="s">
        <v>415</v>
      </c>
      <c r="D227" s="74" t="s">
        <v>848</v>
      </c>
      <c r="F227" s="12" t="s">
        <v>35</v>
      </c>
      <c r="G227" s="36" t="s">
        <v>189</v>
      </c>
      <c r="H227" s="11"/>
      <c r="I227" s="12" t="s">
        <v>166</v>
      </c>
      <c r="J227" s="36" t="s">
        <v>190</v>
      </c>
      <c r="K227" s="154"/>
      <c r="L227" s="12" t="s">
        <v>38</v>
      </c>
      <c r="M227" s="11" t="s">
        <v>276</v>
      </c>
      <c r="N227" s="154"/>
      <c r="O227" s="12" t="s">
        <v>277</v>
      </c>
      <c r="P227" s="11" t="s">
        <v>278</v>
      </c>
      <c r="R227" s="30" t="s">
        <v>849</v>
      </c>
      <c r="U227" s="30" t="s">
        <v>1032</v>
      </c>
      <c r="V227" t="s">
        <v>782</v>
      </c>
      <c r="X227" t="s">
        <v>783</v>
      </c>
      <c r="Y227" s="127">
        <v>44350</v>
      </c>
      <c r="Z227" s="129">
        <v>2</v>
      </c>
      <c r="AA227" s="129">
        <v>38</v>
      </c>
    </row>
    <row r="228" spans="1:32" ht="15.6" x14ac:dyDescent="0.35">
      <c r="A228" s="104">
        <v>172</v>
      </c>
      <c r="B228" s="74" t="s">
        <v>847</v>
      </c>
      <c r="C228" s="74" t="s">
        <v>415</v>
      </c>
      <c r="D228" s="74" t="s">
        <v>848</v>
      </c>
      <c r="F228" s="12" t="s">
        <v>35</v>
      </c>
      <c r="G228" s="36" t="s">
        <v>189</v>
      </c>
      <c r="H228" s="11"/>
      <c r="I228" s="12" t="s">
        <v>166</v>
      </c>
      <c r="J228" s="36" t="s">
        <v>190</v>
      </c>
      <c r="K228" s="154"/>
      <c r="L228" s="12" t="s">
        <v>38</v>
      </c>
      <c r="M228" s="11" t="s">
        <v>276</v>
      </c>
      <c r="N228" s="154"/>
      <c r="O228" s="12" t="s">
        <v>277</v>
      </c>
      <c r="P228" s="11" t="s">
        <v>278</v>
      </c>
      <c r="R228" s="30" t="s">
        <v>849</v>
      </c>
      <c r="U228" s="30" t="s">
        <v>1033</v>
      </c>
      <c r="V228" t="s">
        <v>782</v>
      </c>
      <c r="X228" t="s">
        <v>783</v>
      </c>
      <c r="Y228" s="127">
        <v>44344</v>
      </c>
      <c r="Z228" s="137">
        <v>2</v>
      </c>
      <c r="AA228" s="129">
        <v>24</v>
      </c>
    </row>
    <row r="229" spans="1:32" ht="15.6" x14ac:dyDescent="0.35">
      <c r="A229" s="104">
        <v>173</v>
      </c>
      <c r="B229" s="74" t="s">
        <v>847</v>
      </c>
      <c r="C229" s="74" t="s">
        <v>415</v>
      </c>
      <c r="D229" s="74" t="s">
        <v>848</v>
      </c>
      <c r="F229" s="12" t="s">
        <v>35</v>
      </c>
      <c r="G229" s="36" t="s">
        <v>189</v>
      </c>
      <c r="H229" s="11"/>
      <c r="I229" s="12" t="s">
        <v>166</v>
      </c>
      <c r="J229" s="36" t="s">
        <v>190</v>
      </c>
      <c r="K229" s="154"/>
      <c r="L229" s="12" t="s">
        <v>38</v>
      </c>
      <c r="M229" s="11" t="s">
        <v>276</v>
      </c>
      <c r="N229" s="154"/>
      <c r="O229" s="12" t="s">
        <v>277</v>
      </c>
      <c r="P229" s="11" t="s">
        <v>278</v>
      </c>
      <c r="R229" s="30" t="s">
        <v>849</v>
      </c>
      <c r="U229" s="30" t="s">
        <v>1034</v>
      </c>
      <c r="V229" t="s">
        <v>782</v>
      </c>
      <c r="X229" t="s">
        <v>783</v>
      </c>
      <c r="Y229" s="127">
        <v>44343</v>
      </c>
      <c r="Z229" s="137">
        <v>2</v>
      </c>
      <c r="AA229" s="129">
        <v>39</v>
      </c>
    </row>
    <row r="230" spans="1:32" ht="15.6" x14ac:dyDescent="0.35">
      <c r="A230" s="104">
        <v>174</v>
      </c>
      <c r="B230" s="74" t="s">
        <v>847</v>
      </c>
      <c r="C230" s="74" t="s">
        <v>415</v>
      </c>
      <c r="D230" s="74" t="s">
        <v>848</v>
      </c>
      <c r="F230" s="12" t="s">
        <v>35</v>
      </c>
      <c r="G230" s="36" t="s">
        <v>189</v>
      </c>
      <c r="H230" s="11"/>
      <c r="I230" s="12" t="s">
        <v>166</v>
      </c>
      <c r="J230" s="36" t="s">
        <v>190</v>
      </c>
      <c r="K230" s="154"/>
      <c r="L230" s="12" t="s">
        <v>38</v>
      </c>
      <c r="M230" s="11" t="s">
        <v>276</v>
      </c>
      <c r="N230" s="154"/>
      <c r="O230" s="12" t="s">
        <v>277</v>
      </c>
      <c r="P230" s="11" t="s">
        <v>278</v>
      </c>
      <c r="R230" s="30" t="s">
        <v>849</v>
      </c>
      <c r="U230" s="30" t="s">
        <v>1035</v>
      </c>
      <c r="V230" t="s">
        <v>782</v>
      </c>
      <c r="X230" t="s">
        <v>783</v>
      </c>
      <c r="Y230" s="127">
        <v>44336</v>
      </c>
      <c r="Z230" s="128">
        <v>1</v>
      </c>
      <c r="AA230" s="129">
        <v>19</v>
      </c>
    </row>
    <row r="231" spans="1:32" ht="15.6" x14ac:dyDescent="0.35">
      <c r="A231" s="104">
        <v>175</v>
      </c>
      <c r="B231" s="74" t="s">
        <v>847</v>
      </c>
      <c r="C231" s="74" t="s">
        <v>415</v>
      </c>
      <c r="D231" s="74" t="s">
        <v>848</v>
      </c>
      <c r="F231" s="12" t="s">
        <v>35</v>
      </c>
      <c r="G231" s="36" t="s">
        <v>189</v>
      </c>
      <c r="H231" s="11"/>
      <c r="I231" s="12" t="s">
        <v>166</v>
      </c>
      <c r="J231" s="36" t="s">
        <v>190</v>
      </c>
      <c r="K231" s="154"/>
      <c r="L231" s="12" t="s">
        <v>38</v>
      </c>
      <c r="M231" s="11" t="s">
        <v>276</v>
      </c>
      <c r="N231" s="154"/>
      <c r="O231" s="12" t="s">
        <v>277</v>
      </c>
      <c r="P231" s="11" t="s">
        <v>278</v>
      </c>
      <c r="R231" s="30" t="s">
        <v>849</v>
      </c>
      <c r="U231" s="30" t="s">
        <v>1036</v>
      </c>
      <c r="V231" t="s">
        <v>782</v>
      </c>
      <c r="X231" t="s">
        <v>783</v>
      </c>
      <c r="Y231" s="127">
        <v>44341</v>
      </c>
      <c r="Z231" s="137">
        <v>2</v>
      </c>
      <c r="AA231" s="129">
        <v>55</v>
      </c>
    </row>
    <row r="232" spans="1:32" ht="15.6" x14ac:dyDescent="0.35">
      <c r="A232" s="104">
        <v>176</v>
      </c>
      <c r="B232" s="74" t="s">
        <v>847</v>
      </c>
      <c r="C232" s="74" t="s">
        <v>415</v>
      </c>
      <c r="D232" s="74" t="s">
        <v>848</v>
      </c>
      <c r="F232" s="12" t="s">
        <v>35</v>
      </c>
      <c r="G232" s="36" t="s">
        <v>189</v>
      </c>
      <c r="H232" s="11"/>
      <c r="I232" s="12" t="s">
        <v>166</v>
      </c>
      <c r="J232" s="36" t="s">
        <v>190</v>
      </c>
      <c r="K232" s="154"/>
      <c r="L232" s="12" t="s">
        <v>38</v>
      </c>
      <c r="M232" s="11" t="s">
        <v>276</v>
      </c>
      <c r="N232" s="154"/>
      <c r="O232" s="12" t="s">
        <v>277</v>
      </c>
      <c r="P232" s="11" t="s">
        <v>278</v>
      </c>
      <c r="R232" s="30" t="s">
        <v>849</v>
      </c>
      <c r="U232" s="30" t="s">
        <v>1037</v>
      </c>
      <c r="V232" t="s">
        <v>782</v>
      </c>
      <c r="X232" t="s">
        <v>783</v>
      </c>
      <c r="Y232" s="127">
        <v>44338</v>
      </c>
      <c r="Z232" s="137">
        <v>2</v>
      </c>
      <c r="AA232" s="129">
        <v>37</v>
      </c>
    </row>
    <row r="233" spans="1:32" ht="15.6" x14ac:dyDescent="0.35">
      <c r="A233" s="104">
        <v>177</v>
      </c>
      <c r="B233" s="74" t="s">
        <v>847</v>
      </c>
      <c r="C233" s="74" t="s">
        <v>415</v>
      </c>
      <c r="D233" s="74" t="s">
        <v>848</v>
      </c>
      <c r="F233" s="12" t="s">
        <v>35</v>
      </c>
      <c r="G233" s="36" t="s">
        <v>189</v>
      </c>
      <c r="H233" s="11"/>
      <c r="I233" s="12" t="s">
        <v>166</v>
      </c>
      <c r="J233" s="36" t="s">
        <v>190</v>
      </c>
      <c r="K233" s="154"/>
      <c r="L233" s="12" t="s">
        <v>38</v>
      </c>
      <c r="M233" s="11" t="s">
        <v>276</v>
      </c>
      <c r="N233" s="154"/>
      <c r="O233" s="12" t="s">
        <v>277</v>
      </c>
      <c r="P233" s="11" t="s">
        <v>278</v>
      </c>
      <c r="R233" s="30" t="s">
        <v>849</v>
      </c>
      <c r="U233" s="30" t="s">
        <v>1038</v>
      </c>
      <c r="V233" t="s">
        <v>782</v>
      </c>
      <c r="X233" t="s">
        <v>783</v>
      </c>
      <c r="Y233" s="127">
        <v>44338</v>
      </c>
      <c r="Z233" s="129">
        <v>3</v>
      </c>
      <c r="AA233" s="129">
        <v>39</v>
      </c>
    </row>
    <row r="234" spans="1:32" ht="15.6" x14ac:dyDescent="0.35">
      <c r="A234" s="104">
        <v>178</v>
      </c>
      <c r="B234" s="74" t="s">
        <v>847</v>
      </c>
      <c r="C234" s="74" t="s">
        <v>415</v>
      </c>
      <c r="D234" s="74" t="s">
        <v>848</v>
      </c>
      <c r="F234" s="12" t="s">
        <v>35</v>
      </c>
      <c r="G234" s="36" t="s">
        <v>189</v>
      </c>
      <c r="H234" s="11"/>
      <c r="I234" s="12" t="s">
        <v>166</v>
      </c>
      <c r="J234" s="36" t="s">
        <v>190</v>
      </c>
      <c r="K234" s="154"/>
      <c r="L234" s="12" t="s">
        <v>38</v>
      </c>
      <c r="M234" s="11" t="s">
        <v>276</v>
      </c>
      <c r="N234" s="154"/>
      <c r="O234" s="12" t="s">
        <v>277</v>
      </c>
      <c r="P234" s="11" t="s">
        <v>278</v>
      </c>
      <c r="R234" s="30" t="s">
        <v>849</v>
      </c>
      <c r="U234" s="30" t="s">
        <v>1039</v>
      </c>
      <c r="V234" t="s">
        <v>782</v>
      </c>
      <c r="X234" t="s">
        <v>783</v>
      </c>
      <c r="Y234" s="127">
        <v>44339</v>
      </c>
      <c r="Z234" s="137">
        <v>2</v>
      </c>
      <c r="AA234" s="129" t="s">
        <v>839</v>
      </c>
    </row>
    <row r="235" spans="1:32" ht="15.6" x14ac:dyDescent="0.35">
      <c r="A235" s="104">
        <v>179</v>
      </c>
      <c r="B235" s="74" t="s">
        <v>847</v>
      </c>
      <c r="C235" s="74" t="s">
        <v>415</v>
      </c>
      <c r="D235" s="74" t="s">
        <v>848</v>
      </c>
      <c r="F235" s="12" t="s">
        <v>35</v>
      </c>
      <c r="G235" s="36" t="s">
        <v>189</v>
      </c>
      <c r="H235" s="11"/>
      <c r="I235" s="12" t="s">
        <v>166</v>
      </c>
      <c r="J235" s="36" t="s">
        <v>190</v>
      </c>
      <c r="K235" s="154"/>
      <c r="L235" s="12" t="s">
        <v>38</v>
      </c>
      <c r="M235" s="11" t="s">
        <v>276</v>
      </c>
      <c r="N235" s="154"/>
      <c r="O235" s="12" t="s">
        <v>277</v>
      </c>
      <c r="P235" s="11" t="s">
        <v>278</v>
      </c>
      <c r="R235" s="30" t="s">
        <v>849</v>
      </c>
      <c r="U235" s="30" t="s">
        <v>1040</v>
      </c>
      <c r="V235" t="s">
        <v>782</v>
      </c>
      <c r="X235" t="s">
        <v>783</v>
      </c>
      <c r="Y235" s="141" t="s">
        <v>810</v>
      </c>
    </row>
    <row r="236" spans="1:32" ht="15.6" x14ac:dyDescent="0.35">
      <c r="A236" s="104">
        <v>180</v>
      </c>
      <c r="B236" s="74" t="s">
        <v>847</v>
      </c>
      <c r="C236" s="74" t="s">
        <v>415</v>
      </c>
      <c r="D236" s="74" t="s">
        <v>848</v>
      </c>
      <c r="F236" s="12" t="s">
        <v>35</v>
      </c>
      <c r="G236" s="36" t="s">
        <v>189</v>
      </c>
      <c r="H236" s="11"/>
      <c r="I236" s="12" t="s">
        <v>166</v>
      </c>
      <c r="J236" s="36" t="s">
        <v>190</v>
      </c>
      <c r="K236" s="154"/>
      <c r="L236" s="12" t="s">
        <v>38</v>
      </c>
      <c r="M236" s="11" t="s">
        <v>276</v>
      </c>
      <c r="N236" s="154"/>
      <c r="O236" s="12" t="s">
        <v>277</v>
      </c>
      <c r="P236" s="11" t="s">
        <v>278</v>
      </c>
      <c r="R236" s="30" t="s">
        <v>849</v>
      </c>
      <c r="U236" s="30" t="s">
        <v>1041</v>
      </c>
      <c r="V236" t="s">
        <v>782</v>
      </c>
      <c r="X236" t="s">
        <v>783</v>
      </c>
      <c r="Y236" s="127">
        <v>44341</v>
      </c>
      <c r="Z236" s="137">
        <v>2</v>
      </c>
      <c r="AA236" s="129">
        <v>35</v>
      </c>
    </row>
    <row r="237" spans="1:32" ht="15.6" x14ac:dyDescent="0.35">
      <c r="A237" s="104">
        <v>181</v>
      </c>
      <c r="B237" s="74" t="s">
        <v>847</v>
      </c>
      <c r="C237" s="74" t="s">
        <v>415</v>
      </c>
      <c r="D237" s="74" t="s">
        <v>848</v>
      </c>
      <c r="F237" s="12" t="s">
        <v>35</v>
      </c>
      <c r="G237" s="36" t="s">
        <v>189</v>
      </c>
      <c r="H237" s="11"/>
      <c r="I237" s="12" t="s">
        <v>166</v>
      </c>
      <c r="J237" s="36" t="s">
        <v>190</v>
      </c>
      <c r="K237" s="154"/>
      <c r="L237" s="12" t="s">
        <v>38</v>
      </c>
      <c r="M237" s="11" t="s">
        <v>276</v>
      </c>
      <c r="N237" s="154"/>
      <c r="O237" s="12" t="s">
        <v>277</v>
      </c>
      <c r="P237" s="11" t="s">
        <v>278</v>
      </c>
      <c r="R237" s="30" t="s">
        <v>849</v>
      </c>
      <c r="U237" s="30" t="s">
        <v>1042</v>
      </c>
      <c r="V237" t="s">
        <v>782</v>
      </c>
      <c r="X237" t="s">
        <v>783</v>
      </c>
      <c r="Y237" s="127">
        <v>44336</v>
      </c>
      <c r="Z237" s="137">
        <v>2</v>
      </c>
      <c r="AA237" s="129">
        <v>37</v>
      </c>
      <c r="AD237" t="s">
        <v>927</v>
      </c>
      <c r="AE237" s="74">
        <v>0</v>
      </c>
      <c r="AF237" s="74" t="s">
        <v>451</v>
      </c>
    </row>
    <row r="238" spans="1:32" ht="15.6" x14ac:dyDescent="0.35">
      <c r="A238" s="104">
        <v>182</v>
      </c>
      <c r="B238" s="74" t="s">
        <v>847</v>
      </c>
      <c r="C238" s="74" t="s">
        <v>415</v>
      </c>
      <c r="D238" s="74" t="s">
        <v>848</v>
      </c>
      <c r="F238" s="12" t="s">
        <v>35</v>
      </c>
      <c r="G238" s="36" t="s">
        <v>189</v>
      </c>
      <c r="H238" s="11"/>
      <c r="I238" s="12" t="s">
        <v>166</v>
      </c>
      <c r="J238" s="36" t="s">
        <v>190</v>
      </c>
      <c r="K238" s="154"/>
      <c r="L238" s="12" t="s">
        <v>38</v>
      </c>
      <c r="M238" s="11" t="s">
        <v>276</v>
      </c>
      <c r="N238" s="154"/>
      <c r="O238" s="12" t="s">
        <v>277</v>
      </c>
      <c r="P238" s="11" t="s">
        <v>278</v>
      </c>
      <c r="R238" s="30" t="s">
        <v>849</v>
      </c>
      <c r="U238" s="30" t="s">
        <v>1043</v>
      </c>
      <c r="V238" t="s">
        <v>782</v>
      </c>
      <c r="X238" t="s">
        <v>783</v>
      </c>
      <c r="Y238" s="127">
        <v>44339</v>
      </c>
      <c r="Z238" s="128">
        <v>1</v>
      </c>
      <c r="AA238" s="129">
        <v>38</v>
      </c>
    </row>
    <row r="239" spans="1:32" ht="15.6" x14ac:dyDescent="0.35">
      <c r="A239" s="104">
        <v>183</v>
      </c>
      <c r="B239" s="74" t="s">
        <v>847</v>
      </c>
      <c r="C239" s="74" t="s">
        <v>415</v>
      </c>
      <c r="D239" s="74" t="s">
        <v>848</v>
      </c>
      <c r="F239" s="12" t="s">
        <v>35</v>
      </c>
      <c r="G239" s="36" t="s">
        <v>189</v>
      </c>
      <c r="H239" s="11"/>
      <c r="I239" s="12" t="s">
        <v>166</v>
      </c>
      <c r="J239" s="36" t="s">
        <v>190</v>
      </c>
      <c r="K239" s="154"/>
      <c r="L239" s="12" t="s">
        <v>38</v>
      </c>
      <c r="M239" s="11" t="s">
        <v>276</v>
      </c>
      <c r="N239" s="154"/>
      <c r="O239" s="12" t="s">
        <v>277</v>
      </c>
      <c r="P239" s="11" t="s">
        <v>278</v>
      </c>
      <c r="R239" s="30" t="s">
        <v>849</v>
      </c>
      <c r="U239" s="30" t="s">
        <v>1044</v>
      </c>
      <c r="V239" t="s">
        <v>782</v>
      </c>
      <c r="X239" t="s">
        <v>783</v>
      </c>
      <c r="Y239" s="127">
        <v>44338</v>
      </c>
      <c r="Z239" s="137">
        <v>2</v>
      </c>
      <c r="AA239" s="129">
        <v>26</v>
      </c>
    </row>
    <row r="240" spans="1:32" ht="15.6" x14ac:dyDescent="0.35">
      <c r="A240" s="104">
        <v>184</v>
      </c>
      <c r="B240" s="74" t="s">
        <v>847</v>
      </c>
      <c r="C240" s="74" t="s">
        <v>415</v>
      </c>
      <c r="D240" s="74" t="s">
        <v>848</v>
      </c>
      <c r="F240" s="12" t="s">
        <v>35</v>
      </c>
      <c r="G240" s="36" t="s">
        <v>189</v>
      </c>
      <c r="H240" s="11"/>
      <c r="I240" s="12" t="s">
        <v>166</v>
      </c>
      <c r="J240" s="36" t="s">
        <v>190</v>
      </c>
      <c r="K240" s="154"/>
      <c r="L240" s="12" t="s">
        <v>38</v>
      </c>
      <c r="M240" s="11" t="s">
        <v>276</v>
      </c>
      <c r="N240" s="154"/>
      <c r="O240" s="12" t="s">
        <v>277</v>
      </c>
      <c r="P240" s="11" t="s">
        <v>278</v>
      </c>
      <c r="R240" s="30" t="s">
        <v>849</v>
      </c>
      <c r="U240" s="30" t="s">
        <v>1045</v>
      </c>
      <c r="V240" t="s">
        <v>782</v>
      </c>
      <c r="X240" t="s">
        <v>783</v>
      </c>
      <c r="Y240" s="127">
        <v>44342</v>
      </c>
      <c r="Z240" s="128">
        <v>1</v>
      </c>
      <c r="AA240" s="129">
        <v>38</v>
      </c>
    </row>
    <row r="241" spans="1:32" ht="15.6" x14ac:dyDescent="0.35">
      <c r="A241" s="104">
        <v>185</v>
      </c>
      <c r="B241" s="74" t="s">
        <v>847</v>
      </c>
      <c r="C241" s="74" t="s">
        <v>415</v>
      </c>
      <c r="D241" s="74" t="s">
        <v>848</v>
      </c>
      <c r="F241" s="12" t="s">
        <v>35</v>
      </c>
      <c r="G241" s="36" t="s">
        <v>189</v>
      </c>
      <c r="H241" s="11"/>
      <c r="I241" s="12" t="s">
        <v>166</v>
      </c>
      <c r="J241" s="36" t="s">
        <v>190</v>
      </c>
      <c r="K241" s="154"/>
      <c r="L241" s="12" t="s">
        <v>38</v>
      </c>
      <c r="M241" s="11" t="s">
        <v>276</v>
      </c>
      <c r="N241" s="154"/>
      <c r="O241" s="12" t="s">
        <v>277</v>
      </c>
      <c r="P241" s="11" t="s">
        <v>278</v>
      </c>
      <c r="R241" s="30" t="s">
        <v>849</v>
      </c>
      <c r="U241" s="30" t="s">
        <v>1046</v>
      </c>
      <c r="V241" t="s">
        <v>782</v>
      </c>
      <c r="X241" t="s">
        <v>783</v>
      </c>
      <c r="Y241" s="127">
        <v>44332</v>
      </c>
      <c r="Z241" s="128">
        <v>1</v>
      </c>
      <c r="AA241" s="129">
        <v>33</v>
      </c>
    </row>
    <row r="242" spans="1:32" ht="15.6" x14ac:dyDescent="0.35">
      <c r="A242" s="104">
        <v>186</v>
      </c>
      <c r="B242" s="74" t="s">
        <v>847</v>
      </c>
      <c r="C242" s="74" t="s">
        <v>415</v>
      </c>
      <c r="D242" s="74" t="s">
        <v>848</v>
      </c>
      <c r="F242" s="12" t="s">
        <v>35</v>
      </c>
      <c r="G242" s="36" t="s">
        <v>189</v>
      </c>
      <c r="H242" s="11"/>
      <c r="I242" s="12" t="s">
        <v>166</v>
      </c>
      <c r="J242" s="36" t="s">
        <v>190</v>
      </c>
      <c r="K242" s="154"/>
      <c r="L242" s="12" t="s">
        <v>38</v>
      </c>
      <c r="M242" s="11" t="s">
        <v>276</v>
      </c>
      <c r="N242" s="154"/>
      <c r="O242" s="12" t="s">
        <v>277</v>
      </c>
      <c r="P242" s="11" t="s">
        <v>278</v>
      </c>
      <c r="R242" s="30" t="s">
        <v>849</v>
      </c>
      <c r="U242" s="30" t="s">
        <v>1047</v>
      </c>
      <c r="V242" t="s">
        <v>782</v>
      </c>
      <c r="X242" t="s">
        <v>783</v>
      </c>
      <c r="Y242" s="127">
        <v>44338</v>
      </c>
      <c r="Z242" s="137">
        <v>2</v>
      </c>
      <c r="AA242" s="129">
        <v>42</v>
      </c>
    </row>
    <row r="243" spans="1:32" ht="15.6" x14ac:dyDescent="0.35">
      <c r="A243" s="104">
        <v>187</v>
      </c>
      <c r="B243" s="74" t="s">
        <v>847</v>
      </c>
      <c r="C243" s="74" t="s">
        <v>415</v>
      </c>
      <c r="D243" s="74" t="s">
        <v>848</v>
      </c>
      <c r="F243" s="12" t="s">
        <v>35</v>
      </c>
      <c r="G243" s="36" t="s">
        <v>189</v>
      </c>
      <c r="H243" s="11"/>
      <c r="I243" s="12" t="s">
        <v>166</v>
      </c>
      <c r="J243" s="36" t="s">
        <v>190</v>
      </c>
      <c r="K243" s="154"/>
      <c r="L243" s="12" t="s">
        <v>38</v>
      </c>
      <c r="M243" s="11" t="s">
        <v>276</v>
      </c>
      <c r="N243" s="154"/>
      <c r="O243" s="12" t="s">
        <v>277</v>
      </c>
      <c r="P243" s="11" t="s">
        <v>278</v>
      </c>
      <c r="R243" s="30" t="s">
        <v>849</v>
      </c>
      <c r="U243" s="30" t="s">
        <v>1048</v>
      </c>
      <c r="V243" t="s">
        <v>782</v>
      </c>
      <c r="X243" t="s">
        <v>783</v>
      </c>
      <c r="Y243" s="127">
        <v>44343</v>
      </c>
      <c r="Z243" s="129">
        <v>2</v>
      </c>
      <c r="AA243" s="129">
        <v>33</v>
      </c>
      <c r="AC243" t="s">
        <v>807</v>
      </c>
    </row>
    <row r="244" spans="1:32" ht="15.6" x14ac:dyDescent="0.35">
      <c r="A244" s="104">
        <v>188</v>
      </c>
      <c r="B244" s="74" t="s">
        <v>847</v>
      </c>
      <c r="C244" s="74" t="s">
        <v>415</v>
      </c>
      <c r="D244" s="74" t="s">
        <v>848</v>
      </c>
      <c r="F244" s="12" t="s">
        <v>35</v>
      </c>
      <c r="G244" s="36" t="s">
        <v>189</v>
      </c>
      <c r="H244" s="11"/>
      <c r="I244" s="12" t="s">
        <v>166</v>
      </c>
      <c r="J244" s="36" t="s">
        <v>190</v>
      </c>
      <c r="K244" s="154"/>
      <c r="L244" s="12" t="s">
        <v>38</v>
      </c>
      <c r="M244" s="11" t="s">
        <v>276</v>
      </c>
      <c r="N244" s="154"/>
      <c r="O244" s="12" t="s">
        <v>277</v>
      </c>
      <c r="P244" s="11" t="s">
        <v>278</v>
      </c>
      <c r="R244" s="30" t="s">
        <v>849</v>
      </c>
      <c r="U244" s="30" t="s">
        <v>1049</v>
      </c>
      <c r="V244" t="s">
        <v>782</v>
      </c>
      <c r="X244" t="s">
        <v>783</v>
      </c>
      <c r="Y244" s="141" t="s">
        <v>810</v>
      </c>
      <c r="AC244" t="s">
        <v>807</v>
      </c>
    </row>
    <row r="245" spans="1:32" ht="15.6" x14ac:dyDescent="0.35">
      <c r="A245" s="104">
        <v>189</v>
      </c>
      <c r="B245" s="74" t="s">
        <v>847</v>
      </c>
      <c r="C245" s="74" t="s">
        <v>415</v>
      </c>
      <c r="D245" s="74" t="s">
        <v>848</v>
      </c>
      <c r="F245" s="12" t="s">
        <v>35</v>
      </c>
      <c r="G245" s="36" t="s">
        <v>189</v>
      </c>
      <c r="H245" s="11"/>
      <c r="I245" s="12" t="s">
        <v>166</v>
      </c>
      <c r="J245" s="36" t="s">
        <v>190</v>
      </c>
      <c r="K245" s="154"/>
      <c r="L245" s="12" t="s">
        <v>38</v>
      </c>
      <c r="M245" s="11" t="s">
        <v>276</v>
      </c>
      <c r="N245" s="154"/>
      <c r="O245" s="12" t="s">
        <v>277</v>
      </c>
      <c r="P245" s="11" t="s">
        <v>278</v>
      </c>
      <c r="R245" s="30" t="s">
        <v>849</v>
      </c>
      <c r="U245" s="30" t="s">
        <v>1050</v>
      </c>
      <c r="V245" t="s">
        <v>782</v>
      </c>
      <c r="X245" t="s">
        <v>783</v>
      </c>
      <c r="Y245" s="127">
        <v>44343</v>
      </c>
      <c r="Z245" s="137">
        <v>2</v>
      </c>
      <c r="AA245" s="129">
        <v>40</v>
      </c>
    </row>
    <row r="246" spans="1:32" ht="15.6" x14ac:dyDescent="0.35">
      <c r="A246" s="104">
        <v>190</v>
      </c>
      <c r="B246" s="74" t="s">
        <v>847</v>
      </c>
      <c r="C246" s="74" t="s">
        <v>415</v>
      </c>
      <c r="D246" s="74" t="s">
        <v>848</v>
      </c>
      <c r="F246" s="12" t="s">
        <v>35</v>
      </c>
      <c r="G246" s="36" t="s">
        <v>189</v>
      </c>
      <c r="H246" s="11"/>
      <c r="I246" s="12" t="s">
        <v>166</v>
      </c>
      <c r="J246" s="36" t="s">
        <v>190</v>
      </c>
      <c r="K246" s="154"/>
      <c r="L246" s="12" t="s">
        <v>38</v>
      </c>
      <c r="M246" s="11" t="s">
        <v>276</v>
      </c>
      <c r="N246" s="154"/>
      <c r="O246" s="12" t="s">
        <v>277</v>
      </c>
      <c r="P246" s="11" t="s">
        <v>278</v>
      </c>
      <c r="R246" s="30" t="s">
        <v>849</v>
      </c>
      <c r="U246" s="30" t="s">
        <v>1051</v>
      </c>
      <c r="V246" t="s">
        <v>782</v>
      </c>
      <c r="X246" t="s">
        <v>783</v>
      </c>
      <c r="Y246" s="141" t="s">
        <v>810</v>
      </c>
      <c r="Z246" s="129">
        <v>2</v>
      </c>
      <c r="AC246" t="s">
        <v>807</v>
      </c>
    </row>
    <row r="247" spans="1:32" ht="15.6" x14ac:dyDescent="0.35">
      <c r="A247" s="104">
        <v>191</v>
      </c>
      <c r="B247" s="74" t="s">
        <v>847</v>
      </c>
      <c r="C247" s="74" t="s">
        <v>415</v>
      </c>
      <c r="D247" s="74" t="s">
        <v>848</v>
      </c>
      <c r="F247" s="12" t="s">
        <v>35</v>
      </c>
      <c r="G247" s="36" t="s">
        <v>189</v>
      </c>
      <c r="H247" s="11"/>
      <c r="I247" s="12" t="s">
        <v>166</v>
      </c>
      <c r="J247" s="36" t="s">
        <v>190</v>
      </c>
      <c r="K247" s="154"/>
      <c r="L247" s="12" t="s">
        <v>38</v>
      </c>
      <c r="M247" s="11" t="s">
        <v>276</v>
      </c>
      <c r="N247" s="154"/>
      <c r="O247" s="12" t="s">
        <v>277</v>
      </c>
      <c r="P247" s="11" t="s">
        <v>278</v>
      </c>
      <c r="R247" s="30" t="s">
        <v>849</v>
      </c>
      <c r="U247" s="30" t="s">
        <v>1052</v>
      </c>
      <c r="V247" t="s">
        <v>782</v>
      </c>
      <c r="X247" t="s">
        <v>783</v>
      </c>
      <c r="Y247" s="127">
        <v>44329</v>
      </c>
      <c r="Z247" s="128">
        <v>1</v>
      </c>
      <c r="AA247" s="129">
        <v>27</v>
      </c>
    </row>
    <row r="248" spans="1:32" ht="15.6" x14ac:dyDescent="0.35">
      <c r="A248" s="104">
        <v>192</v>
      </c>
      <c r="B248" s="74" t="s">
        <v>847</v>
      </c>
      <c r="C248" s="74" t="s">
        <v>415</v>
      </c>
      <c r="D248" s="74" t="s">
        <v>848</v>
      </c>
      <c r="F248" s="12" t="s">
        <v>35</v>
      </c>
      <c r="G248" s="36" t="s">
        <v>189</v>
      </c>
      <c r="H248" s="11"/>
      <c r="I248" s="12" t="s">
        <v>166</v>
      </c>
      <c r="J248" s="36" t="s">
        <v>190</v>
      </c>
      <c r="K248" s="154"/>
      <c r="L248" s="12" t="s">
        <v>38</v>
      </c>
      <c r="M248" s="11" t="s">
        <v>276</v>
      </c>
      <c r="N248" s="154"/>
      <c r="O248" s="12" t="s">
        <v>277</v>
      </c>
      <c r="P248" s="11" t="s">
        <v>278</v>
      </c>
      <c r="R248" s="30" t="s">
        <v>849</v>
      </c>
      <c r="U248" s="30" t="s">
        <v>1053</v>
      </c>
      <c r="V248" t="s">
        <v>782</v>
      </c>
      <c r="X248" t="s">
        <v>783</v>
      </c>
      <c r="Y248" s="127">
        <v>44336</v>
      </c>
      <c r="Z248" s="137">
        <v>2</v>
      </c>
      <c r="AA248" s="129">
        <v>29</v>
      </c>
      <c r="AE248" s="74">
        <v>0</v>
      </c>
      <c r="AF248" t="s">
        <v>451</v>
      </c>
    </row>
    <row r="249" spans="1:32" ht="15.6" x14ac:dyDescent="0.35">
      <c r="A249" s="104">
        <v>193</v>
      </c>
      <c r="B249" s="74" t="s">
        <v>847</v>
      </c>
      <c r="C249" s="74" t="s">
        <v>415</v>
      </c>
      <c r="D249" s="74" t="s">
        <v>848</v>
      </c>
      <c r="F249" s="12" t="s">
        <v>35</v>
      </c>
      <c r="G249" s="36" t="s">
        <v>189</v>
      </c>
      <c r="H249" s="11"/>
      <c r="I249" s="12" t="s">
        <v>166</v>
      </c>
      <c r="J249" s="36" t="s">
        <v>190</v>
      </c>
      <c r="K249" s="154"/>
      <c r="L249" s="12" t="s">
        <v>38</v>
      </c>
      <c r="M249" s="11" t="s">
        <v>276</v>
      </c>
      <c r="N249" s="154"/>
      <c r="O249" s="12" t="s">
        <v>277</v>
      </c>
      <c r="P249" s="11" t="s">
        <v>278</v>
      </c>
      <c r="R249" s="30" t="s">
        <v>849</v>
      </c>
      <c r="U249" s="30" t="s">
        <v>1054</v>
      </c>
      <c r="V249" t="s">
        <v>782</v>
      </c>
      <c r="X249" t="s">
        <v>783</v>
      </c>
      <c r="Y249" s="138">
        <v>44337</v>
      </c>
      <c r="Z249" s="164">
        <v>2</v>
      </c>
      <c r="AA249" s="129">
        <v>29</v>
      </c>
    </row>
    <row r="250" spans="1:32" s="131" customFormat="1" ht="15.6" x14ac:dyDescent="0.35">
      <c r="A250" s="130">
        <v>194</v>
      </c>
      <c r="B250" s="130" t="s">
        <v>847</v>
      </c>
      <c r="C250" s="130" t="s">
        <v>415</v>
      </c>
      <c r="D250" s="130" t="s">
        <v>848</v>
      </c>
      <c r="E250" s="130"/>
      <c r="F250" s="144" t="s">
        <v>35</v>
      </c>
      <c r="G250" s="156" t="s">
        <v>189</v>
      </c>
      <c r="H250" s="157"/>
      <c r="I250" s="144" t="s">
        <v>166</v>
      </c>
      <c r="J250" s="156" t="s">
        <v>190</v>
      </c>
      <c r="K250" s="158"/>
      <c r="L250" s="144" t="s">
        <v>38</v>
      </c>
      <c r="M250" s="157" t="s">
        <v>276</v>
      </c>
      <c r="N250" s="158"/>
      <c r="O250" s="144" t="s">
        <v>277</v>
      </c>
      <c r="P250" s="157" t="s">
        <v>278</v>
      </c>
      <c r="R250" s="157" t="s">
        <v>849</v>
      </c>
      <c r="U250" s="157" t="s">
        <v>1055</v>
      </c>
      <c r="V250" s="131" t="s">
        <v>782</v>
      </c>
      <c r="Y250" s="132"/>
      <c r="Z250" s="132"/>
      <c r="AA250" s="132"/>
      <c r="AD250" s="130"/>
      <c r="AE250" s="130"/>
    </row>
    <row r="251" spans="1:32" ht="15.6" x14ac:dyDescent="0.35">
      <c r="A251" s="104">
        <v>195</v>
      </c>
      <c r="B251" s="74" t="s">
        <v>847</v>
      </c>
      <c r="C251" s="74" t="s">
        <v>415</v>
      </c>
      <c r="D251" s="74" t="s">
        <v>848</v>
      </c>
      <c r="F251" s="12" t="s">
        <v>35</v>
      </c>
      <c r="G251" s="36" t="s">
        <v>189</v>
      </c>
      <c r="H251" s="11"/>
      <c r="I251" s="12" t="s">
        <v>166</v>
      </c>
      <c r="J251" s="36" t="s">
        <v>190</v>
      </c>
      <c r="K251" s="154"/>
      <c r="L251" s="12" t="s">
        <v>38</v>
      </c>
      <c r="M251" s="11" t="s">
        <v>276</v>
      </c>
      <c r="N251" s="154"/>
      <c r="O251" s="12" t="s">
        <v>277</v>
      </c>
      <c r="P251" s="11" t="s">
        <v>278</v>
      </c>
      <c r="R251" s="30" t="s">
        <v>849</v>
      </c>
      <c r="U251" s="30" t="s">
        <v>1056</v>
      </c>
      <c r="V251" t="s">
        <v>782</v>
      </c>
      <c r="X251" t="s">
        <v>783</v>
      </c>
      <c r="Y251" s="127">
        <v>44339</v>
      </c>
      <c r="Z251" s="129">
        <v>3</v>
      </c>
      <c r="AA251" s="129">
        <v>32</v>
      </c>
    </row>
    <row r="252" spans="1:32" ht="15.6" x14ac:dyDescent="0.35">
      <c r="A252" s="104">
        <v>196</v>
      </c>
      <c r="B252" s="74" t="s">
        <v>847</v>
      </c>
      <c r="C252" s="74" t="s">
        <v>415</v>
      </c>
      <c r="D252" s="74" t="s">
        <v>848</v>
      </c>
      <c r="F252" s="12" t="s">
        <v>35</v>
      </c>
      <c r="G252" s="36" t="s">
        <v>189</v>
      </c>
      <c r="H252" s="11"/>
      <c r="I252" s="12" t="s">
        <v>166</v>
      </c>
      <c r="J252" s="36" t="s">
        <v>190</v>
      </c>
      <c r="K252" s="154"/>
      <c r="L252" s="12" t="s">
        <v>38</v>
      </c>
      <c r="M252" s="11" t="s">
        <v>276</v>
      </c>
      <c r="N252" s="154"/>
      <c r="O252" s="12" t="s">
        <v>277</v>
      </c>
      <c r="P252" s="11" t="s">
        <v>278</v>
      </c>
      <c r="R252" s="30" t="s">
        <v>849</v>
      </c>
      <c r="U252" s="30" t="s">
        <v>1057</v>
      </c>
      <c r="V252" t="s">
        <v>782</v>
      </c>
      <c r="X252" t="s">
        <v>783</v>
      </c>
      <c r="Y252" s="127">
        <v>44329</v>
      </c>
      <c r="Z252" s="137">
        <v>2</v>
      </c>
      <c r="AA252" s="129">
        <v>24</v>
      </c>
      <c r="AC252" t="s">
        <v>382</v>
      </c>
      <c r="AD252" s="74" t="s">
        <v>807</v>
      </c>
      <c r="AE252" s="74">
        <v>19</v>
      </c>
    </row>
    <row r="253" spans="1:32" ht="15.6" x14ac:dyDescent="0.35">
      <c r="A253" s="104">
        <v>197</v>
      </c>
      <c r="B253" s="74" t="s">
        <v>847</v>
      </c>
      <c r="C253" s="74" t="s">
        <v>415</v>
      </c>
      <c r="D253" s="74" t="s">
        <v>848</v>
      </c>
      <c r="F253" s="12" t="s">
        <v>35</v>
      </c>
      <c r="G253" s="36" t="s">
        <v>189</v>
      </c>
      <c r="H253" s="11"/>
      <c r="I253" s="12" t="s">
        <v>166</v>
      </c>
      <c r="J253" s="36" t="s">
        <v>190</v>
      </c>
      <c r="K253" s="154"/>
      <c r="L253" s="12" t="s">
        <v>38</v>
      </c>
      <c r="M253" s="11" t="s">
        <v>276</v>
      </c>
      <c r="N253" s="154"/>
      <c r="O253" s="12" t="s">
        <v>277</v>
      </c>
      <c r="P253" s="11" t="s">
        <v>278</v>
      </c>
      <c r="R253" s="30" t="s">
        <v>849</v>
      </c>
      <c r="U253" s="30" t="s">
        <v>1058</v>
      </c>
      <c r="V253" t="s">
        <v>782</v>
      </c>
      <c r="X253" t="s">
        <v>783</v>
      </c>
      <c r="Y253" s="127">
        <v>44340</v>
      </c>
      <c r="Z253" s="128">
        <v>1</v>
      </c>
      <c r="AA253" s="129">
        <v>20</v>
      </c>
    </row>
    <row r="254" spans="1:32" ht="15.6" x14ac:dyDescent="0.35">
      <c r="A254" s="104">
        <v>198</v>
      </c>
      <c r="B254" s="74" t="s">
        <v>847</v>
      </c>
      <c r="C254" s="74" t="s">
        <v>415</v>
      </c>
      <c r="D254" s="74" t="s">
        <v>848</v>
      </c>
      <c r="F254" s="12" t="s">
        <v>35</v>
      </c>
      <c r="G254" s="36" t="s">
        <v>189</v>
      </c>
      <c r="H254" s="11"/>
      <c r="I254" s="12" t="s">
        <v>166</v>
      </c>
      <c r="J254" s="36" t="s">
        <v>190</v>
      </c>
      <c r="K254" s="154"/>
      <c r="L254" s="12" t="s">
        <v>38</v>
      </c>
      <c r="M254" s="11" t="s">
        <v>276</v>
      </c>
      <c r="N254" s="154"/>
      <c r="O254" s="12" t="s">
        <v>277</v>
      </c>
      <c r="P254" s="11" t="s">
        <v>278</v>
      </c>
      <c r="R254" s="30" t="s">
        <v>849</v>
      </c>
      <c r="U254" s="30" t="s">
        <v>1059</v>
      </c>
      <c r="V254" t="s">
        <v>782</v>
      </c>
      <c r="X254" t="s">
        <v>783</v>
      </c>
      <c r="Y254" s="127">
        <v>44338</v>
      </c>
      <c r="Z254" s="137">
        <v>2</v>
      </c>
      <c r="AA254" s="129">
        <v>35</v>
      </c>
    </row>
    <row r="255" spans="1:32" ht="15.6" x14ac:dyDescent="0.35">
      <c r="A255" s="104">
        <v>199</v>
      </c>
      <c r="B255" s="74" t="s">
        <v>847</v>
      </c>
      <c r="C255" s="74" t="s">
        <v>415</v>
      </c>
      <c r="D255" s="74" t="s">
        <v>848</v>
      </c>
      <c r="F255" s="12" t="s">
        <v>35</v>
      </c>
      <c r="G255" s="36" t="s">
        <v>189</v>
      </c>
      <c r="H255" s="11"/>
      <c r="I255" s="12" t="s">
        <v>166</v>
      </c>
      <c r="J255" s="36" t="s">
        <v>190</v>
      </c>
      <c r="K255" s="154"/>
      <c r="L255" s="12" t="s">
        <v>38</v>
      </c>
      <c r="M255" s="11" t="s">
        <v>276</v>
      </c>
      <c r="N255" s="154"/>
      <c r="O255" s="12" t="s">
        <v>277</v>
      </c>
      <c r="P255" s="11" t="s">
        <v>278</v>
      </c>
      <c r="R255" s="30" t="s">
        <v>849</v>
      </c>
      <c r="U255" s="30" t="s">
        <v>1060</v>
      </c>
      <c r="V255" t="s">
        <v>782</v>
      </c>
      <c r="X255" t="s">
        <v>783</v>
      </c>
      <c r="Y255" s="127">
        <v>44343</v>
      </c>
      <c r="Z255" s="137">
        <v>2</v>
      </c>
      <c r="AA255" s="129">
        <v>14</v>
      </c>
    </row>
    <row r="256" spans="1:32" ht="15.6" x14ac:dyDescent="0.35">
      <c r="A256" s="104">
        <v>200</v>
      </c>
      <c r="B256" s="74" t="s">
        <v>847</v>
      </c>
      <c r="C256" s="74" t="s">
        <v>415</v>
      </c>
      <c r="D256" s="74" t="s">
        <v>848</v>
      </c>
      <c r="F256" s="12" t="s">
        <v>35</v>
      </c>
      <c r="G256" s="36" t="s">
        <v>189</v>
      </c>
      <c r="H256" s="11"/>
      <c r="I256" s="12" t="s">
        <v>166</v>
      </c>
      <c r="J256" s="36" t="s">
        <v>190</v>
      </c>
      <c r="K256" s="154"/>
      <c r="L256" s="12" t="s">
        <v>38</v>
      </c>
      <c r="M256" s="11" t="s">
        <v>276</v>
      </c>
      <c r="N256" s="154"/>
      <c r="O256" s="12" t="s">
        <v>277</v>
      </c>
      <c r="P256" s="11" t="s">
        <v>278</v>
      </c>
      <c r="R256" s="30" t="s">
        <v>849</v>
      </c>
      <c r="U256" s="30" t="s">
        <v>1061</v>
      </c>
      <c r="V256" t="s">
        <v>782</v>
      </c>
      <c r="X256" t="s">
        <v>783</v>
      </c>
      <c r="Y256" s="127">
        <v>44339</v>
      </c>
      <c r="Z256" s="128">
        <v>1</v>
      </c>
      <c r="AA256" s="129">
        <v>22</v>
      </c>
    </row>
    <row r="257" spans="1:31" ht="15.6" x14ac:dyDescent="0.35">
      <c r="A257" s="104">
        <v>201</v>
      </c>
      <c r="B257" s="74" t="s">
        <v>847</v>
      </c>
      <c r="C257" s="74" t="s">
        <v>415</v>
      </c>
      <c r="D257" s="74" t="s">
        <v>848</v>
      </c>
      <c r="F257" s="12" t="s">
        <v>35</v>
      </c>
      <c r="G257" s="36" t="s">
        <v>189</v>
      </c>
      <c r="H257" s="11"/>
      <c r="I257" s="12" t="s">
        <v>166</v>
      </c>
      <c r="J257" s="36" t="s">
        <v>190</v>
      </c>
      <c r="K257" s="154"/>
      <c r="L257" s="12" t="s">
        <v>38</v>
      </c>
      <c r="M257" s="11" t="s">
        <v>276</v>
      </c>
      <c r="N257" s="154"/>
      <c r="O257" s="12" t="s">
        <v>277</v>
      </c>
      <c r="P257" s="11" t="s">
        <v>278</v>
      </c>
      <c r="R257" s="30" t="s">
        <v>849</v>
      </c>
      <c r="U257" s="30" t="s">
        <v>1062</v>
      </c>
      <c r="V257" t="s">
        <v>782</v>
      </c>
      <c r="X257" t="s">
        <v>783</v>
      </c>
      <c r="Y257" s="127">
        <v>44342</v>
      </c>
      <c r="Z257" s="137">
        <v>2</v>
      </c>
      <c r="AA257" s="129">
        <v>22</v>
      </c>
    </row>
    <row r="258" spans="1:31" ht="15.6" x14ac:dyDescent="0.35">
      <c r="A258" s="104">
        <v>202</v>
      </c>
      <c r="B258" s="74" t="s">
        <v>847</v>
      </c>
      <c r="C258" s="74" t="s">
        <v>415</v>
      </c>
      <c r="D258" s="74" t="s">
        <v>848</v>
      </c>
      <c r="F258" s="12" t="s">
        <v>35</v>
      </c>
      <c r="G258" s="36" t="s">
        <v>189</v>
      </c>
      <c r="H258" s="11"/>
      <c r="I258" s="12" t="s">
        <v>166</v>
      </c>
      <c r="J258" s="36" t="s">
        <v>190</v>
      </c>
      <c r="K258" s="154"/>
      <c r="L258" s="12" t="s">
        <v>38</v>
      </c>
      <c r="M258" s="11" t="s">
        <v>276</v>
      </c>
      <c r="N258" s="154"/>
      <c r="O258" s="12" t="s">
        <v>277</v>
      </c>
      <c r="P258" s="11" t="s">
        <v>278</v>
      </c>
      <c r="R258" s="30" t="s">
        <v>849</v>
      </c>
      <c r="U258" s="30" t="s">
        <v>1063</v>
      </c>
      <c r="V258" t="s">
        <v>782</v>
      </c>
      <c r="X258" t="s">
        <v>783</v>
      </c>
      <c r="Y258" s="127">
        <v>44344</v>
      </c>
      <c r="Z258" s="128">
        <v>1</v>
      </c>
      <c r="AA258" s="129">
        <v>20</v>
      </c>
    </row>
    <row r="259" spans="1:31" ht="15.6" x14ac:dyDescent="0.35">
      <c r="A259" s="104">
        <v>203</v>
      </c>
      <c r="B259" s="74" t="s">
        <v>847</v>
      </c>
      <c r="C259" s="74" t="s">
        <v>415</v>
      </c>
      <c r="D259" s="74" t="s">
        <v>848</v>
      </c>
      <c r="F259" s="12" t="s">
        <v>35</v>
      </c>
      <c r="G259" s="36" t="s">
        <v>189</v>
      </c>
      <c r="H259" s="11"/>
      <c r="I259" s="12" t="s">
        <v>166</v>
      </c>
      <c r="J259" s="36" t="s">
        <v>190</v>
      </c>
      <c r="K259" s="154"/>
      <c r="L259" s="12" t="s">
        <v>38</v>
      </c>
      <c r="M259" s="11" t="s">
        <v>276</v>
      </c>
      <c r="N259" s="154"/>
      <c r="O259" s="12" t="s">
        <v>277</v>
      </c>
      <c r="P259" s="11" t="s">
        <v>278</v>
      </c>
      <c r="R259" s="30" t="s">
        <v>849</v>
      </c>
      <c r="U259" s="30" t="s">
        <v>1064</v>
      </c>
      <c r="V259" t="s">
        <v>782</v>
      </c>
      <c r="X259" t="s">
        <v>783</v>
      </c>
      <c r="Y259" s="127">
        <v>44338</v>
      </c>
      <c r="Z259" s="128">
        <v>1</v>
      </c>
      <c r="AA259" s="129">
        <v>39</v>
      </c>
    </row>
    <row r="260" spans="1:31" ht="15.6" x14ac:dyDescent="0.35">
      <c r="A260" s="104">
        <v>204</v>
      </c>
      <c r="B260" s="74" t="s">
        <v>847</v>
      </c>
      <c r="C260" s="74" t="s">
        <v>415</v>
      </c>
      <c r="D260" s="74" t="s">
        <v>848</v>
      </c>
      <c r="F260" s="12" t="s">
        <v>35</v>
      </c>
      <c r="G260" s="36" t="s">
        <v>189</v>
      </c>
      <c r="H260" s="11"/>
      <c r="I260" s="12" t="s">
        <v>166</v>
      </c>
      <c r="J260" s="36" t="s">
        <v>190</v>
      </c>
      <c r="K260" s="154"/>
      <c r="L260" s="12" t="s">
        <v>38</v>
      </c>
      <c r="M260" s="11" t="s">
        <v>276</v>
      </c>
      <c r="N260" s="154"/>
      <c r="O260" s="12" t="s">
        <v>277</v>
      </c>
      <c r="P260" s="11" t="s">
        <v>278</v>
      </c>
      <c r="R260" s="30" t="s">
        <v>849</v>
      </c>
      <c r="U260" s="30" t="s">
        <v>1065</v>
      </c>
      <c r="V260" t="s">
        <v>782</v>
      </c>
      <c r="X260" t="s">
        <v>783</v>
      </c>
      <c r="Y260" s="127">
        <v>44344</v>
      </c>
      <c r="Z260" s="129">
        <v>3</v>
      </c>
      <c r="AA260" s="129">
        <v>23</v>
      </c>
      <c r="AC260" t="s">
        <v>792</v>
      </c>
    </row>
    <row r="261" spans="1:31" ht="15.6" x14ac:dyDescent="0.35">
      <c r="A261" s="104">
        <v>205</v>
      </c>
      <c r="B261" s="74" t="s">
        <v>847</v>
      </c>
      <c r="C261" s="74" t="s">
        <v>415</v>
      </c>
      <c r="D261" s="74" t="s">
        <v>848</v>
      </c>
      <c r="F261" s="12" t="s">
        <v>35</v>
      </c>
      <c r="G261" s="36" t="s">
        <v>189</v>
      </c>
      <c r="H261" s="11"/>
      <c r="I261" s="12" t="s">
        <v>166</v>
      </c>
      <c r="J261" s="36" t="s">
        <v>190</v>
      </c>
      <c r="K261" s="154"/>
      <c r="L261" s="12" t="s">
        <v>38</v>
      </c>
      <c r="M261" s="11" t="s">
        <v>276</v>
      </c>
      <c r="N261" s="154"/>
      <c r="O261" s="12" t="s">
        <v>277</v>
      </c>
      <c r="P261" s="11" t="s">
        <v>278</v>
      </c>
      <c r="R261" s="30" t="s">
        <v>849</v>
      </c>
      <c r="U261" s="30" t="s">
        <v>1066</v>
      </c>
      <c r="V261" t="s">
        <v>782</v>
      </c>
      <c r="X261" t="s">
        <v>783</v>
      </c>
      <c r="Y261" s="142">
        <v>44346</v>
      </c>
      <c r="Z261" s="143">
        <v>1</v>
      </c>
      <c r="AA261" s="129">
        <v>40</v>
      </c>
    </row>
    <row r="262" spans="1:31" ht="15.6" x14ac:dyDescent="0.35">
      <c r="A262" s="104">
        <v>206</v>
      </c>
      <c r="B262" s="74" t="s">
        <v>847</v>
      </c>
      <c r="C262" s="74" t="s">
        <v>415</v>
      </c>
      <c r="D262" s="74" t="s">
        <v>848</v>
      </c>
      <c r="F262" s="12" t="s">
        <v>35</v>
      </c>
      <c r="G262" s="36" t="s">
        <v>189</v>
      </c>
      <c r="H262" s="11"/>
      <c r="I262" s="12" t="s">
        <v>166</v>
      </c>
      <c r="J262" s="36" t="s">
        <v>190</v>
      </c>
      <c r="K262" s="154"/>
      <c r="L262" s="12" t="s">
        <v>38</v>
      </c>
      <c r="M262" s="11" t="s">
        <v>276</v>
      </c>
      <c r="N262" s="154"/>
      <c r="O262" s="12" t="s">
        <v>277</v>
      </c>
      <c r="P262" s="11" t="s">
        <v>278</v>
      </c>
      <c r="R262" s="30" t="s">
        <v>849</v>
      </c>
      <c r="U262" s="30" t="s">
        <v>1067</v>
      </c>
      <c r="V262" t="s">
        <v>782</v>
      </c>
      <c r="X262" t="s">
        <v>783</v>
      </c>
      <c r="Y262" s="127">
        <v>44340</v>
      </c>
      <c r="Z262" s="128">
        <v>1</v>
      </c>
      <c r="AA262" s="129">
        <v>23</v>
      </c>
      <c r="AC262" t="s">
        <v>794</v>
      </c>
    </row>
    <row r="263" spans="1:31" ht="15.6" x14ac:dyDescent="0.35">
      <c r="A263" s="104">
        <v>207</v>
      </c>
      <c r="B263" s="74" t="s">
        <v>847</v>
      </c>
      <c r="C263" s="74" t="s">
        <v>415</v>
      </c>
      <c r="D263" s="74" t="s">
        <v>848</v>
      </c>
      <c r="F263" s="12" t="s">
        <v>35</v>
      </c>
      <c r="G263" s="36" t="s">
        <v>189</v>
      </c>
      <c r="H263" s="11"/>
      <c r="I263" s="12" t="s">
        <v>166</v>
      </c>
      <c r="J263" s="36" t="s">
        <v>190</v>
      </c>
      <c r="K263" s="154"/>
      <c r="L263" s="12" t="s">
        <v>38</v>
      </c>
      <c r="M263" s="11" t="s">
        <v>276</v>
      </c>
      <c r="N263" s="154"/>
      <c r="O263" s="12" t="s">
        <v>277</v>
      </c>
      <c r="P263" s="11" t="s">
        <v>278</v>
      </c>
      <c r="R263" s="30" t="s">
        <v>849</v>
      </c>
      <c r="U263" s="30" t="s">
        <v>1068</v>
      </c>
      <c r="V263" t="s">
        <v>782</v>
      </c>
      <c r="X263" t="s">
        <v>783</v>
      </c>
      <c r="Y263" s="127">
        <v>44344</v>
      </c>
      <c r="Z263" s="129">
        <v>3</v>
      </c>
      <c r="AA263" s="129">
        <v>12</v>
      </c>
    </row>
    <row r="264" spans="1:31" ht="15.6" x14ac:dyDescent="0.35">
      <c r="A264" s="104">
        <v>208</v>
      </c>
      <c r="B264" s="74" t="s">
        <v>847</v>
      </c>
      <c r="C264" s="74" t="s">
        <v>415</v>
      </c>
      <c r="D264" s="74" t="s">
        <v>848</v>
      </c>
      <c r="F264" s="12" t="s">
        <v>35</v>
      </c>
      <c r="G264" s="36" t="s">
        <v>189</v>
      </c>
      <c r="H264" s="11"/>
      <c r="I264" s="12" t="s">
        <v>166</v>
      </c>
      <c r="J264" s="36" t="s">
        <v>190</v>
      </c>
      <c r="K264" s="154"/>
      <c r="L264" s="12" t="s">
        <v>38</v>
      </c>
      <c r="M264" s="11" t="s">
        <v>276</v>
      </c>
      <c r="N264" s="154"/>
      <c r="O264" s="12" t="s">
        <v>277</v>
      </c>
      <c r="P264" s="11" t="s">
        <v>278</v>
      </c>
      <c r="R264" s="30" t="s">
        <v>849</v>
      </c>
      <c r="U264" s="30" t="s">
        <v>1069</v>
      </c>
      <c r="V264" t="s">
        <v>782</v>
      </c>
      <c r="X264" t="s">
        <v>783</v>
      </c>
      <c r="Y264" s="127">
        <v>44341</v>
      </c>
      <c r="Z264" s="129">
        <v>3</v>
      </c>
      <c r="AA264" s="129">
        <v>32</v>
      </c>
    </row>
    <row r="265" spans="1:31" ht="15.6" x14ac:dyDescent="0.35">
      <c r="A265" s="104">
        <v>209</v>
      </c>
      <c r="B265" s="74" t="s">
        <v>847</v>
      </c>
      <c r="C265" s="74" t="s">
        <v>415</v>
      </c>
      <c r="D265" s="74" t="s">
        <v>848</v>
      </c>
      <c r="F265" s="12" t="s">
        <v>35</v>
      </c>
      <c r="G265" s="36" t="s">
        <v>189</v>
      </c>
      <c r="H265" s="11"/>
      <c r="I265" s="12" t="s">
        <v>166</v>
      </c>
      <c r="J265" s="36" t="s">
        <v>190</v>
      </c>
      <c r="K265" s="154"/>
      <c r="L265" s="12" t="s">
        <v>38</v>
      </c>
      <c r="M265" s="11" t="s">
        <v>276</v>
      </c>
      <c r="N265" s="154"/>
      <c r="O265" s="12" t="s">
        <v>277</v>
      </c>
      <c r="P265" s="11" t="s">
        <v>278</v>
      </c>
      <c r="R265" s="30" t="s">
        <v>849</v>
      </c>
      <c r="U265" s="30" t="s">
        <v>1070</v>
      </c>
      <c r="V265" t="s">
        <v>782</v>
      </c>
      <c r="X265" t="s">
        <v>783</v>
      </c>
      <c r="Y265" s="127">
        <v>44344</v>
      </c>
      <c r="Z265" s="129">
        <v>3</v>
      </c>
      <c r="AA265" s="129">
        <v>18</v>
      </c>
    </row>
    <row r="266" spans="1:31" s="131" customFormat="1" ht="15.6" x14ac:dyDescent="0.35">
      <c r="A266" s="130">
        <v>210</v>
      </c>
      <c r="B266" s="130" t="s">
        <v>847</v>
      </c>
      <c r="C266" s="130" t="s">
        <v>415</v>
      </c>
      <c r="D266" s="130" t="s">
        <v>848</v>
      </c>
      <c r="E266" s="130"/>
      <c r="F266" s="144" t="s">
        <v>35</v>
      </c>
      <c r="G266" s="156" t="s">
        <v>189</v>
      </c>
      <c r="H266" s="157"/>
      <c r="I266" s="144" t="s">
        <v>166</v>
      </c>
      <c r="J266" s="156" t="s">
        <v>190</v>
      </c>
      <c r="K266" s="158"/>
      <c r="L266" s="144" t="s">
        <v>38</v>
      </c>
      <c r="M266" s="157" t="s">
        <v>276</v>
      </c>
      <c r="N266" s="158"/>
      <c r="O266" s="144" t="s">
        <v>277</v>
      </c>
      <c r="P266" s="157" t="s">
        <v>278</v>
      </c>
      <c r="R266" s="157" t="s">
        <v>849</v>
      </c>
      <c r="U266" s="157" t="s">
        <v>1071</v>
      </c>
      <c r="V266" s="131" t="s">
        <v>782</v>
      </c>
      <c r="W266" s="131" t="s">
        <v>786</v>
      </c>
      <c r="Y266" s="132"/>
      <c r="Z266" s="132"/>
      <c r="AA266" s="132"/>
      <c r="AD266" s="130"/>
      <c r="AE266" s="130"/>
    </row>
    <row r="267" spans="1:31" s="131" customFormat="1" ht="15.6" x14ac:dyDescent="0.35">
      <c r="A267" s="130">
        <v>211</v>
      </c>
      <c r="B267" s="130" t="s">
        <v>847</v>
      </c>
      <c r="C267" s="130" t="s">
        <v>415</v>
      </c>
      <c r="D267" s="130" t="s">
        <v>848</v>
      </c>
      <c r="E267" s="130"/>
      <c r="F267" s="144" t="s">
        <v>35</v>
      </c>
      <c r="G267" s="156" t="s">
        <v>189</v>
      </c>
      <c r="H267" s="157"/>
      <c r="I267" s="144" t="s">
        <v>166</v>
      </c>
      <c r="J267" s="156" t="s">
        <v>190</v>
      </c>
      <c r="K267" s="158"/>
      <c r="L267" s="144" t="s">
        <v>38</v>
      </c>
      <c r="M267" s="157" t="s">
        <v>276</v>
      </c>
      <c r="N267" s="158"/>
      <c r="O267" s="144" t="s">
        <v>277</v>
      </c>
      <c r="P267" s="157" t="s">
        <v>278</v>
      </c>
      <c r="R267" s="157" t="s">
        <v>849</v>
      </c>
      <c r="U267" s="157" t="s">
        <v>1072</v>
      </c>
      <c r="V267" s="131" t="s">
        <v>782</v>
      </c>
      <c r="W267" s="131" t="s">
        <v>786</v>
      </c>
      <c r="Y267" s="132"/>
      <c r="Z267" s="132"/>
      <c r="AA267" s="132"/>
      <c r="AD267" s="130"/>
      <c r="AE267" s="130"/>
    </row>
    <row r="268" spans="1:31" ht="15.6" x14ac:dyDescent="0.35">
      <c r="A268" s="104">
        <v>212</v>
      </c>
      <c r="B268" s="74" t="s">
        <v>847</v>
      </c>
      <c r="C268" s="74" t="s">
        <v>415</v>
      </c>
      <c r="D268" s="74" t="s">
        <v>848</v>
      </c>
      <c r="F268" s="12" t="s">
        <v>35</v>
      </c>
      <c r="G268" s="36" t="s">
        <v>189</v>
      </c>
      <c r="H268" s="11"/>
      <c r="I268" s="12" t="s">
        <v>166</v>
      </c>
      <c r="J268" s="36" t="s">
        <v>190</v>
      </c>
      <c r="K268" s="154"/>
      <c r="L268" s="12" t="s">
        <v>38</v>
      </c>
      <c r="M268" s="11" t="s">
        <v>276</v>
      </c>
      <c r="N268" s="154"/>
      <c r="O268" s="12" t="s">
        <v>277</v>
      </c>
      <c r="P268" s="11" t="s">
        <v>278</v>
      </c>
      <c r="R268" s="30" t="s">
        <v>849</v>
      </c>
      <c r="U268" s="30" t="s">
        <v>1073</v>
      </c>
      <c r="V268" t="s">
        <v>782</v>
      </c>
      <c r="X268" t="s">
        <v>783</v>
      </c>
      <c r="Y268" s="127">
        <v>44338</v>
      </c>
      <c r="Z268" s="129">
        <v>3</v>
      </c>
      <c r="AA268" s="129">
        <v>29</v>
      </c>
    </row>
    <row r="269" spans="1:31" ht="15.6" x14ac:dyDescent="0.35">
      <c r="A269" s="104">
        <v>213</v>
      </c>
      <c r="B269" s="74" t="s">
        <v>847</v>
      </c>
      <c r="C269" s="74" t="s">
        <v>415</v>
      </c>
      <c r="D269" s="74" t="s">
        <v>848</v>
      </c>
      <c r="F269" s="12" t="s">
        <v>35</v>
      </c>
      <c r="G269" s="36" t="s">
        <v>189</v>
      </c>
      <c r="H269" s="11"/>
      <c r="I269" s="12" t="s">
        <v>166</v>
      </c>
      <c r="J269" s="36" t="s">
        <v>190</v>
      </c>
      <c r="K269" s="154"/>
      <c r="L269" s="12" t="s">
        <v>38</v>
      </c>
      <c r="M269" s="11" t="s">
        <v>276</v>
      </c>
      <c r="N269" s="154"/>
      <c r="O269" s="12" t="s">
        <v>277</v>
      </c>
      <c r="P269" s="11" t="s">
        <v>278</v>
      </c>
      <c r="R269" s="30" t="s">
        <v>849</v>
      </c>
      <c r="U269" s="30" t="s">
        <v>1074</v>
      </c>
      <c r="V269" t="s">
        <v>782</v>
      </c>
      <c r="X269" t="s">
        <v>783</v>
      </c>
      <c r="Y269" s="127">
        <v>44339</v>
      </c>
      <c r="Z269" s="129">
        <v>3</v>
      </c>
      <c r="AA269" s="129">
        <v>17</v>
      </c>
    </row>
    <row r="270" spans="1:31" ht="15.6" x14ac:dyDescent="0.35">
      <c r="A270" s="104">
        <v>214</v>
      </c>
      <c r="B270" s="74" t="s">
        <v>847</v>
      </c>
      <c r="C270" s="74" t="s">
        <v>415</v>
      </c>
      <c r="D270" s="74" t="s">
        <v>848</v>
      </c>
      <c r="F270" s="12" t="s">
        <v>35</v>
      </c>
      <c r="G270" s="36" t="s">
        <v>189</v>
      </c>
      <c r="H270" s="11"/>
      <c r="I270" s="12" t="s">
        <v>166</v>
      </c>
      <c r="J270" s="36" t="s">
        <v>190</v>
      </c>
      <c r="K270" s="154"/>
      <c r="L270" s="12" t="s">
        <v>38</v>
      </c>
      <c r="M270" s="11" t="s">
        <v>276</v>
      </c>
      <c r="N270" s="154"/>
      <c r="O270" s="12" t="s">
        <v>277</v>
      </c>
      <c r="P270" s="11" t="s">
        <v>278</v>
      </c>
      <c r="R270" s="30" t="s">
        <v>849</v>
      </c>
      <c r="U270" s="30" t="s">
        <v>1075</v>
      </c>
      <c r="V270" t="s">
        <v>782</v>
      </c>
      <c r="X270" t="s">
        <v>783</v>
      </c>
      <c r="Y270" s="142">
        <v>44346</v>
      </c>
      <c r="Z270" s="159">
        <v>2</v>
      </c>
      <c r="AA270" s="129">
        <v>25</v>
      </c>
    </row>
    <row r="271" spans="1:31" s="131" customFormat="1" ht="15.6" x14ac:dyDescent="0.35">
      <c r="A271" s="130">
        <v>215</v>
      </c>
      <c r="B271" s="130" t="s">
        <v>847</v>
      </c>
      <c r="C271" s="130" t="s">
        <v>415</v>
      </c>
      <c r="D271" s="130" t="s">
        <v>848</v>
      </c>
      <c r="E271" s="130"/>
      <c r="F271" s="144" t="s">
        <v>35</v>
      </c>
      <c r="G271" s="156" t="s">
        <v>189</v>
      </c>
      <c r="H271" s="157"/>
      <c r="I271" s="144" t="s">
        <v>166</v>
      </c>
      <c r="J271" s="156" t="s">
        <v>190</v>
      </c>
      <c r="K271" s="158"/>
      <c r="L271" s="144" t="s">
        <v>38</v>
      </c>
      <c r="M271" s="157" t="s">
        <v>276</v>
      </c>
      <c r="N271" s="158"/>
      <c r="O271" s="144" t="s">
        <v>277</v>
      </c>
      <c r="P271" s="157" t="s">
        <v>278</v>
      </c>
      <c r="R271" s="157" t="s">
        <v>849</v>
      </c>
      <c r="U271" s="157" t="s">
        <v>1076</v>
      </c>
      <c r="V271" s="131" t="s">
        <v>782</v>
      </c>
      <c r="W271" s="131" t="s">
        <v>786</v>
      </c>
      <c r="Y271" s="132"/>
      <c r="Z271" s="132"/>
      <c r="AA271" s="132"/>
      <c r="AD271" s="130"/>
      <c r="AE271" s="130"/>
    </row>
    <row r="272" spans="1:31" ht="15.6" x14ac:dyDescent="0.35">
      <c r="A272" s="104">
        <v>216</v>
      </c>
      <c r="B272" s="74" t="s">
        <v>847</v>
      </c>
      <c r="C272" s="74" t="s">
        <v>415</v>
      </c>
      <c r="D272" s="74" t="s">
        <v>848</v>
      </c>
      <c r="F272" s="12" t="s">
        <v>35</v>
      </c>
      <c r="G272" s="36" t="s">
        <v>189</v>
      </c>
      <c r="H272" s="11"/>
      <c r="I272" s="12" t="s">
        <v>166</v>
      </c>
      <c r="J272" s="36" t="s">
        <v>190</v>
      </c>
      <c r="K272" s="154"/>
      <c r="L272" s="12" t="s">
        <v>38</v>
      </c>
      <c r="M272" s="11" t="s">
        <v>276</v>
      </c>
      <c r="N272" s="154"/>
      <c r="O272" s="12" t="s">
        <v>277</v>
      </c>
      <c r="P272" s="11" t="s">
        <v>278</v>
      </c>
      <c r="R272" s="30" t="s">
        <v>849</v>
      </c>
      <c r="U272" s="30" t="s">
        <v>1077</v>
      </c>
      <c r="V272" t="s">
        <v>782</v>
      </c>
      <c r="X272" t="s">
        <v>783</v>
      </c>
      <c r="Y272" s="127">
        <v>44344</v>
      </c>
      <c r="Z272" s="129">
        <v>3</v>
      </c>
      <c r="AA272" s="129">
        <v>22</v>
      </c>
    </row>
    <row r="273" spans="1:32" ht="15.6" x14ac:dyDescent="0.35">
      <c r="A273" s="104">
        <v>217</v>
      </c>
      <c r="B273" s="74" t="s">
        <v>847</v>
      </c>
      <c r="C273" s="74" t="s">
        <v>415</v>
      </c>
      <c r="D273" s="74" t="s">
        <v>848</v>
      </c>
      <c r="F273" s="12" t="s">
        <v>35</v>
      </c>
      <c r="G273" s="36" t="s">
        <v>189</v>
      </c>
      <c r="H273" s="11"/>
      <c r="I273" s="12" t="s">
        <v>166</v>
      </c>
      <c r="J273" s="36" t="s">
        <v>190</v>
      </c>
      <c r="K273" s="154"/>
      <c r="L273" s="12" t="s">
        <v>38</v>
      </c>
      <c r="M273" s="11" t="s">
        <v>276</v>
      </c>
      <c r="N273" s="154"/>
      <c r="O273" s="12" t="s">
        <v>277</v>
      </c>
      <c r="P273" s="11" t="s">
        <v>278</v>
      </c>
      <c r="R273" s="30" t="s">
        <v>849</v>
      </c>
      <c r="U273" s="30" t="s">
        <v>1078</v>
      </c>
      <c r="V273" t="s">
        <v>782</v>
      </c>
      <c r="X273" t="s">
        <v>783</v>
      </c>
      <c r="Y273" s="127">
        <v>44334</v>
      </c>
      <c r="Z273" s="128">
        <v>1</v>
      </c>
      <c r="AA273" s="129">
        <v>27</v>
      </c>
    </row>
    <row r="274" spans="1:32" ht="15.6" x14ac:dyDescent="0.35">
      <c r="A274" s="104">
        <v>218</v>
      </c>
      <c r="B274" s="74" t="s">
        <v>847</v>
      </c>
      <c r="C274" s="74" t="s">
        <v>415</v>
      </c>
      <c r="D274" s="74" t="s">
        <v>848</v>
      </c>
      <c r="F274" s="12" t="s">
        <v>35</v>
      </c>
      <c r="G274" s="36" t="s">
        <v>189</v>
      </c>
      <c r="H274" s="11"/>
      <c r="I274" s="12" t="s">
        <v>166</v>
      </c>
      <c r="J274" s="36" t="s">
        <v>190</v>
      </c>
      <c r="K274" s="154"/>
      <c r="L274" s="12" t="s">
        <v>38</v>
      </c>
      <c r="M274" s="11" t="s">
        <v>276</v>
      </c>
      <c r="N274" s="154"/>
      <c r="O274" s="12" t="s">
        <v>277</v>
      </c>
      <c r="P274" s="11" t="s">
        <v>278</v>
      </c>
      <c r="R274" s="30" t="s">
        <v>849</v>
      </c>
      <c r="U274" s="30" t="s">
        <v>1079</v>
      </c>
      <c r="V274" t="s">
        <v>782</v>
      </c>
      <c r="X274" t="s">
        <v>783</v>
      </c>
      <c r="Y274" s="127">
        <v>44350</v>
      </c>
      <c r="Z274" s="129">
        <v>1</v>
      </c>
      <c r="AA274" s="129">
        <v>18</v>
      </c>
      <c r="AD274" s="74" t="s">
        <v>807</v>
      </c>
      <c r="AE274" s="74">
        <v>0</v>
      </c>
      <c r="AF274" t="s">
        <v>451</v>
      </c>
    </row>
    <row r="275" spans="1:32" ht="15.6" x14ac:dyDescent="0.35">
      <c r="A275" s="104">
        <v>219</v>
      </c>
      <c r="B275" s="74" t="s">
        <v>847</v>
      </c>
      <c r="C275" s="74" t="s">
        <v>415</v>
      </c>
      <c r="D275" s="74" t="s">
        <v>848</v>
      </c>
      <c r="F275" s="12" t="s">
        <v>35</v>
      </c>
      <c r="G275" s="36" t="s">
        <v>189</v>
      </c>
      <c r="H275" s="11"/>
      <c r="I275" s="12" t="s">
        <v>166</v>
      </c>
      <c r="J275" s="36" t="s">
        <v>190</v>
      </c>
      <c r="K275" s="154"/>
      <c r="L275" s="12" t="s">
        <v>38</v>
      </c>
      <c r="M275" s="11" t="s">
        <v>276</v>
      </c>
      <c r="N275" s="154"/>
      <c r="O275" s="12" t="s">
        <v>277</v>
      </c>
      <c r="P275" s="11" t="s">
        <v>278</v>
      </c>
      <c r="R275" s="30" t="s">
        <v>849</v>
      </c>
      <c r="U275" s="30" t="s">
        <v>1080</v>
      </c>
      <c r="V275" t="s">
        <v>782</v>
      </c>
      <c r="X275" t="s">
        <v>783</v>
      </c>
      <c r="Y275" s="127">
        <v>44340</v>
      </c>
      <c r="Z275" s="128">
        <v>1</v>
      </c>
      <c r="AA275" s="129">
        <v>33</v>
      </c>
      <c r="AD275" s="74" t="s">
        <v>927</v>
      </c>
      <c r="AE275" s="74">
        <v>0</v>
      </c>
      <c r="AF275" t="s">
        <v>928</v>
      </c>
    </row>
    <row r="276" spans="1:32" ht="15.6" x14ac:dyDescent="0.35">
      <c r="A276" s="104">
        <v>220</v>
      </c>
      <c r="B276" s="74" t="s">
        <v>847</v>
      </c>
      <c r="C276" s="74" t="s">
        <v>415</v>
      </c>
      <c r="D276" s="74" t="s">
        <v>848</v>
      </c>
      <c r="F276" s="12" t="s">
        <v>35</v>
      </c>
      <c r="G276" s="36" t="s">
        <v>189</v>
      </c>
      <c r="H276" s="11"/>
      <c r="I276" s="12" t="s">
        <v>166</v>
      </c>
      <c r="J276" s="36" t="s">
        <v>190</v>
      </c>
      <c r="K276" s="154"/>
      <c r="L276" s="12" t="s">
        <v>38</v>
      </c>
      <c r="M276" s="11" t="s">
        <v>276</v>
      </c>
      <c r="N276" s="154"/>
      <c r="O276" s="12" t="s">
        <v>277</v>
      </c>
      <c r="P276" s="11" t="s">
        <v>278</v>
      </c>
      <c r="R276" s="30" t="s">
        <v>849</v>
      </c>
      <c r="U276" s="30" t="s">
        <v>1081</v>
      </c>
      <c r="V276" t="s">
        <v>782</v>
      </c>
      <c r="X276" t="s">
        <v>783</v>
      </c>
      <c r="Y276" s="127">
        <v>44339</v>
      </c>
      <c r="Z276" s="129">
        <v>3</v>
      </c>
      <c r="AA276" s="129">
        <v>28</v>
      </c>
    </row>
    <row r="277" spans="1:32" ht="15.6" x14ac:dyDescent="0.35">
      <c r="A277" s="104">
        <v>221</v>
      </c>
      <c r="B277" s="74" t="s">
        <v>847</v>
      </c>
      <c r="C277" s="74" t="s">
        <v>415</v>
      </c>
      <c r="D277" s="74" t="s">
        <v>848</v>
      </c>
      <c r="F277" s="12" t="s">
        <v>35</v>
      </c>
      <c r="G277" s="36" t="s">
        <v>189</v>
      </c>
      <c r="H277" s="11"/>
      <c r="I277" s="12" t="s">
        <v>166</v>
      </c>
      <c r="J277" s="36" t="s">
        <v>190</v>
      </c>
      <c r="K277" s="154"/>
      <c r="L277" s="12" t="s">
        <v>38</v>
      </c>
      <c r="M277" s="11" t="s">
        <v>276</v>
      </c>
      <c r="N277" s="154"/>
      <c r="O277" s="12" t="s">
        <v>277</v>
      </c>
      <c r="P277" s="11" t="s">
        <v>278</v>
      </c>
      <c r="R277" s="30" t="s">
        <v>849</v>
      </c>
      <c r="U277" s="30" t="s">
        <v>1082</v>
      </c>
      <c r="V277" t="s">
        <v>782</v>
      </c>
      <c r="X277" t="s">
        <v>783</v>
      </c>
      <c r="Y277" s="127">
        <v>44343</v>
      </c>
      <c r="Z277" s="137">
        <v>2</v>
      </c>
      <c r="AA277" s="129">
        <v>19</v>
      </c>
    </row>
    <row r="278" spans="1:32" ht="15.6" x14ac:dyDescent="0.35">
      <c r="A278" s="104">
        <v>222</v>
      </c>
      <c r="B278" s="74" t="s">
        <v>847</v>
      </c>
      <c r="C278" s="74" t="s">
        <v>415</v>
      </c>
      <c r="D278" s="74" t="s">
        <v>848</v>
      </c>
      <c r="F278" s="12" t="s">
        <v>35</v>
      </c>
      <c r="G278" s="36" t="s">
        <v>189</v>
      </c>
      <c r="H278" s="11"/>
      <c r="I278" s="12" t="s">
        <v>166</v>
      </c>
      <c r="J278" s="36" t="s">
        <v>190</v>
      </c>
      <c r="K278" s="154"/>
      <c r="L278" s="12" t="s">
        <v>38</v>
      </c>
      <c r="M278" s="11" t="s">
        <v>276</v>
      </c>
      <c r="N278" s="154"/>
      <c r="O278" s="12" t="s">
        <v>277</v>
      </c>
      <c r="P278" s="11" t="s">
        <v>278</v>
      </c>
      <c r="R278" s="30" t="s">
        <v>849</v>
      </c>
      <c r="U278" s="30" t="s">
        <v>1083</v>
      </c>
      <c r="V278" t="s">
        <v>782</v>
      </c>
      <c r="X278" t="s">
        <v>783</v>
      </c>
      <c r="Y278" s="127">
        <v>44343</v>
      </c>
      <c r="Z278" s="137">
        <v>2</v>
      </c>
      <c r="AA278" s="129">
        <v>14</v>
      </c>
    </row>
    <row r="279" spans="1:32" ht="15.6" x14ac:dyDescent="0.35">
      <c r="A279" s="104">
        <v>223</v>
      </c>
      <c r="B279" s="74" t="s">
        <v>847</v>
      </c>
      <c r="C279" s="74" t="s">
        <v>415</v>
      </c>
      <c r="D279" s="74" t="s">
        <v>848</v>
      </c>
      <c r="F279" s="12" t="s">
        <v>35</v>
      </c>
      <c r="G279" s="36" t="s">
        <v>189</v>
      </c>
      <c r="H279" s="11"/>
      <c r="I279" s="12" t="s">
        <v>166</v>
      </c>
      <c r="J279" s="36" t="s">
        <v>190</v>
      </c>
      <c r="K279" s="154"/>
      <c r="L279" s="12" t="s">
        <v>38</v>
      </c>
      <c r="M279" s="11" t="s">
        <v>276</v>
      </c>
      <c r="N279" s="154"/>
      <c r="O279" s="12" t="s">
        <v>277</v>
      </c>
      <c r="P279" s="11" t="s">
        <v>278</v>
      </c>
      <c r="R279" s="30" t="s">
        <v>849</v>
      </c>
      <c r="U279" s="30" t="s">
        <v>1084</v>
      </c>
      <c r="V279" t="s">
        <v>782</v>
      </c>
      <c r="X279" t="s">
        <v>783</v>
      </c>
      <c r="Y279" s="127">
        <v>44339</v>
      </c>
      <c r="Z279" s="128">
        <v>1</v>
      </c>
      <c r="AA279" s="129">
        <v>33</v>
      </c>
    </row>
    <row r="280" spans="1:32" ht="15.6" x14ac:dyDescent="0.35">
      <c r="A280" s="104">
        <v>224</v>
      </c>
      <c r="B280" s="74" t="s">
        <v>847</v>
      </c>
      <c r="C280" s="74" t="s">
        <v>415</v>
      </c>
      <c r="D280" s="74" t="s">
        <v>848</v>
      </c>
      <c r="F280" s="12" t="s">
        <v>35</v>
      </c>
      <c r="G280" s="36" t="s">
        <v>189</v>
      </c>
      <c r="H280" s="11"/>
      <c r="I280" s="12" t="s">
        <v>166</v>
      </c>
      <c r="J280" s="36" t="s">
        <v>190</v>
      </c>
      <c r="K280" s="154"/>
      <c r="L280" s="12" t="s">
        <v>38</v>
      </c>
      <c r="M280" s="11" t="s">
        <v>276</v>
      </c>
      <c r="N280" s="154"/>
      <c r="O280" s="12" t="s">
        <v>277</v>
      </c>
      <c r="P280" s="11" t="s">
        <v>278</v>
      </c>
      <c r="R280" s="30" t="s">
        <v>849</v>
      </c>
      <c r="U280" s="30" t="s">
        <v>1085</v>
      </c>
      <c r="V280" t="s">
        <v>782</v>
      </c>
      <c r="X280" t="s">
        <v>783</v>
      </c>
      <c r="Y280" s="127">
        <v>44342</v>
      </c>
      <c r="Z280" s="128">
        <v>1</v>
      </c>
      <c r="AA280" s="129">
        <v>25</v>
      </c>
    </row>
    <row r="281" spans="1:32" ht="15.6" x14ac:dyDescent="0.35">
      <c r="A281" s="104">
        <v>225</v>
      </c>
      <c r="B281" s="74" t="s">
        <v>847</v>
      </c>
      <c r="C281" s="74" t="s">
        <v>415</v>
      </c>
      <c r="D281" s="74" t="s">
        <v>848</v>
      </c>
      <c r="F281" s="12" t="s">
        <v>35</v>
      </c>
      <c r="G281" s="36" t="s">
        <v>189</v>
      </c>
      <c r="H281" s="11"/>
      <c r="I281" s="12" t="s">
        <v>166</v>
      </c>
      <c r="J281" s="36" t="s">
        <v>190</v>
      </c>
      <c r="K281" s="154"/>
      <c r="L281" s="12" t="s">
        <v>38</v>
      </c>
      <c r="M281" s="11" t="s">
        <v>276</v>
      </c>
      <c r="N281" s="154"/>
      <c r="O281" s="12" t="s">
        <v>277</v>
      </c>
      <c r="P281" s="11" t="s">
        <v>278</v>
      </c>
      <c r="R281" s="30" t="s">
        <v>849</v>
      </c>
      <c r="U281" s="30" t="s">
        <v>1086</v>
      </c>
      <c r="V281" t="s">
        <v>782</v>
      </c>
      <c r="X281" t="s">
        <v>783</v>
      </c>
      <c r="Y281" s="127">
        <v>44339</v>
      </c>
      <c r="Z281" s="137">
        <v>2</v>
      </c>
      <c r="AA281" s="129">
        <v>23</v>
      </c>
    </row>
    <row r="282" spans="1:32" ht="15.6" x14ac:dyDescent="0.35">
      <c r="A282" s="104">
        <v>226</v>
      </c>
      <c r="B282" s="74" t="s">
        <v>847</v>
      </c>
      <c r="C282" s="74" t="s">
        <v>415</v>
      </c>
      <c r="D282" s="74" t="s">
        <v>848</v>
      </c>
      <c r="F282" s="12" t="s">
        <v>35</v>
      </c>
      <c r="G282" s="36" t="s">
        <v>189</v>
      </c>
      <c r="H282" s="11"/>
      <c r="I282" s="12" t="s">
        <v>166</v>
      </c>
      <c r="J282" s="36" t="s">
        <v>190</v>
      </c>
      <c r="K282" s="154"/>
      <c r="L282" s="12" t="s">
        <v>38</v>
      </c>
      <c r="M282" s="11" t="s">
        <v>276</v>
      </c>
      <c r="N282" s="154"/>
      <c r="O282" s="12" t="s">
        <v>277</v>
      </c>
      <c r="P282" s="11" t="s">
        <v>278</v>
      </c>
      <c r="R282" s="30" t="s">
        <v>849</v>
      </c>
      <c r="U282" s="30" t="s">
        <v>1087</v>
      </c>
      <c r="V282" t="s">
        <v>782</v>
      </c>
      <c r="X282" t="s">
        <v>783</v>
      </c>
      <c r="Y282" s="127">
        <v>44343</v>
      </c>
      <c r="Z282" s="129">
        <v>3</v>
      </c>
      <c r="AA282" s="129">
        <v>35</v>
      </c>
    </row>
    <row r="283" spans="1:32" ht="15.6" x14ac:dyDescent="0.35">
      <c r="A283" s="104">
        <v>227</v>
      </c>
      <c r="B283" s="74" t="s">
        <v>847</v>
      </c>
      <c r="C283" s="74" t="s">
        <v>415</v>
      </c>
      <c r="D283" s="74" t="s">
        <v>848</v>
      </c>
      <c r="F283" s="12" t="s">
        <v>35</v>
      </c>
      <c r="G283" s="36" t="s">
        <v>189</v>
      </c>
      <c r="H283" s="11"/>
      <c r="I283" s="12" t="s">
        <v>166</v>
      </c>
      <c r="J283" s="36" t="s">
        <v>190</v>
      </c>
      <c r="K283" s="154"/>
      <c r="L283" s="12" t="s">
        <v>38</v>
      </c>
      <c r="M283" s="11" t="s">
        <v>276</v>
      </c>
      <c r="N283" s="154"/>
      <c r="O283" s="12" t="s">
        <v>277</v>
      </c>
      <c r="P283" s="11" t="s">
        <v>278</v>
      </c>
      <c r="R283" s="30" t="s">
        <v>849</v>
      </c>
      <c r="U283" s="30" t="s">
        <v>1088</v>
      </c>
      <c r="V283" t="s">
        <v>782</v>
      </c>
      <c r="X283" t="s">
        <v>783</v>
      </c>
      <c r="Y283" s="127">
        <v>44341</v>
      </c>
      <c r="Z283" s="137">
        <v>2</v>
      </c>
      <c r="AA283" s="129">
        <v>34</v>
      </c>
      <c r="AC283" t="s">
        <v>792</v>
      </c>
    </row>
    <row r="284" spans="1:32" ht="15.6" x14ac:dyDescent="0.35">
      <c r="A284" s="104">
        <v>228</v>
      </c>
      <c r="B284" s="74" t="s">
        <v>847</v>
      </c>
      <c r="C284" s="74" t="s">
        <v>415</v>
      </c>
      <c r="D284" s="74" t="s">
        <v>848</v>
      </c>
      <c r="F284" s="12" t="s">
        <v>35</v>
      </c>
      <c r="G284" s="36" t="s">
        <v>189</v>
      </c>
      <c r="H284" s="11"/>
      <c r="I284" s="12" t="s">
        <v>166</v>
      </c>
      <c r="J284" s="36" t="s">
        <v>190</v>
      </c>
      <c r="K284" s="154"/>
      <c r="L284" s="12" t="s">
        <v>38</v>
      </c>
      <c r="M284" s="11" t="s">
        <v>276</v>
      </c>
      <c r="N284" s="154"/>
      <c r="O284" s="12" t="s">
        <v>277</v>
      </c>
      <c r="P284" s="11" t="s">
        <v>278</v>
      </c>
      <c r="R284" s="30" t="s">
        <v>849</v>
      </c>
      <c r="U284" s="30" t="s">
        <v>1089</v>
      </c>
      <c r="V284" t="s">
        <v>782</v>
      </c>
      <c r="X284" t="s">
        <v>783</v>
      </c>
      <c r="Y284" s="127">
        <v>44341</v>
      </c>
      <c r="Z284" s="128">
        <v>1</v>
      </c>
      <c r="AA284" s="129">
        <v>20</v>
      </c>
    </row>
    <row r="285" spans="1:32" ht="15.6" x14ac:dyDescent="0.35">
      <c r="A285" s="104">
        <v>229</v>
      </c>
      <c r="B285" s="74" t="s">
        <v>847</v>
      </c>
      <c r="C285" s="74" t="s">
        <v>415</v>
      </c>
      <c r="D285" s="74" t="s">
        <v>848</v>
      </c>
      <c r="F285" s="12" t="s">
        <v>35</v>
      </c>
      <c r="G285" s="36" t="s">
        <v>189</v>
      </c>
      <c r="H285" s="11"/>
      <c r="I285" s="12" t="s">
        <v>166</v>
      </c>
      <c r="J285" s="36" t="s">
        <v>190</v>
      </c>
      <c r="K285" s="154"/>
      <c r="L285" s="12" t="s">
        <v>38</v>
      </c>
      <c r="M285" s="11" t="s">
        <v>276</v>
      </c>
      <c r="N285" s="154"/>
      <c r="O285" s="12" t="s">
        <v>277</v>
      </c>
      <c r="P285" s="11" t="s">
        <v>278</v>
      </c>
      <c r="R285" s="30" t="s">
        <v>849</v>
      </c>
      <c r="U285" s="30" t="s">
        <v>1090</v>
      </c>
      <c r="V285" t="s">
        <v>782</v>
      </c>
      <c r="X285" t="s">
        <v>783</v>
      </c>
      <c r="Y285" s="127">
        <v>44338</v>
      </c>
      <c r="Z285" s="137">
        <v>2</v>
      </c>
      <c r="AA285" s="129">
        <v>28</v>
      </c>
    </row>
    <row r="286" spans="1:32" ht="15.6" x14ac:dyDescent="0.35">
      <c r="A286" s="104">
        <v>230</v>
      </c>
      <c r="B286" s="74" t="s">
        <v>847</v>
      </c>
      <c r="C286" s="74" t="s">
        <v>415</v>
      </c>
      <c r="D286" s="74" t="s">
        <v>848</v>
      </c>
      <c r="F286" s="12" t="s">
        <v>35</v>
      </c>
      <c r="G286" s="36" t="s">
        <v>189</v>
      </c>
      <c r="H286" s="11"/>
      <c r="I286" s="12" t="s">
        <v>166</v>
      </c>
      <c r="J286" s="36" t="s">
        <v>190</v>
      </c>
      <c r="K286" s="154"/>
      <c r="L286" s="12" t="s">
        <v>38</v>
      </c>
      <c r="M286" s="11" t="s">
        <v>276</v>
      </c>
      <c r="N286" s="154"/>
      <c r="O286" s="12" t="s">
        <v>277</v>
      </c>
      <c r="P286" s="11" t="s">
        <v>278</v>
      </c>
      <c r="R286" s="30" t="s">
        <v>849</v>
      </c>
      <c r="U286" s="30" t="s">
        <v>1091</v>
      </c>
      <c r="V286" t="s">
        <v>782</v>
      </c>
      <c r="X286" t="s">
        <v>783</v>
      </c>
      <c r="Y286" s="127">
        <v>44343</v>
      </c>
      <c r="Z286" s="141">
        <v>2</v>
      </c>
      <c r="AA286" s="129">
        <v>30</v>
      </c>
    </row>
    <row r="287" spans="1:32" ht="15.6" x14ac:dyDescent="0.35">
      <c r="A287" s="104">
        <v>231</v>
      </c>
      <c r="B287" s="74" t="s">
        <v>847</v>
      </c>
      <c r="C287" s="74" t="s">
        <v>415</v>
      </c>
      <c r="D287" s="74" t="s">
        <v>848</v>
      </c>
      <c r="F287" s="12" t="s">
        <v>35</v>
      </c>
      <c r="G287" s="36" t="s">
        <v>189</v>
      </c>
      <c r="H287" s="11"/>
      <c r="I287" s="12" t="s">
        <v>166</v>
      </c>
      <c r="J287" s="36" t="s">
        <v>190</v>
      </c>
      <c r="K287" s="154"/>
      <c r="L287" s="12" t="s">
        <v>38</v>
      </c>
      <c r="M287" s="11" t="s">
        <v>276</v>
      </c>
      <c r="N287" s="154"/>
      <c r="O287" s="12" t="s">
        <v>277</v>
      </c>
      <c r="P287" s="11" t="s">
        <v>278</v>
      </c>
      <c r="R287" s="30" t="s">
        <v>849</v>
      </c>
      <c r="U287" s="30" t="s">
        <v>1092</v>
      </c>
      <c r="V287" t="s">
        <v>782</v>
      </c>
      <c r="X287" t="s">
        <v>783</v>
      </c>
      <c r="Y287" s="127">
        <v>44330</v>
      </c>
      <c r="Z287" s="137">
        <v>2</v>
      </c>
      <c r="AA287" s="129">
        <v>34</v>
      </c>
    </row>
    <row r="288" spans="1:32" ht="15.6" x14ac:dyDescent="0.35">
      <c r="A288" s="104">
        <v>232</v>
      </c>
      <c r="B288" s="74" t="s">
        <v>847</v>
      </c>
      <c r="C288" s="74" t="s">
        <v>415</v>
      </c>
      <c r="D288" s="74" t="s">
        <v>848</v>
      </c>
      <c r="F288" s="12" t="s">
        <v>35</v>
      </c>
      <c r="G288" s="36" t="s">
        <v>189</v>
      </c>
      <c r="H288" s="11"/>
      <c r="I288" s="12" t="s">
        <v>166</v>
      </c>
      <c r="J288" s="36" t="s">
        <v>190</v>
      </c>
      <c r="K288" s="154"/>
      <c r="L288" s="12" t="s">
        <v>38</v>
      </c>
      <c r="M288" s="11" t="s">
        <v>276</v>
      </c>
      <c r="N288" s="154"/>
      <c r="O288" s="12" t="s">
        <v>277</v>
      </c>
      <c r="P288" s="11" t="s">
        <v>278</v>
      </c>
      <c r="R288" s="30" t="s">
        <v>849</v>
      </c>
      <c r="U288" s="30" t="s">
        <v>1093</v>
      </c>
      <c r="V288" t="s">
        <v>782</v>
      </c>
      <c r="X288" t="s">
        <v>783</v>
      </c>
      <c r="Y288" s="127">
        <v>44338</v>
      </c>
      <c r="Z288" s="128">
        <v>1</v>
      </c>
      <c r="AA288" s="129">
        <v>47</v>
      </c>
    </row>
    <row r="289" spans="1:31" ht="15.6" x14ac:dyDescent="0.35">
      <c r="A289" s="104">
        <v>233</v>
      </c>
      <c r="B289" s="74" t="s">
        <v>847</v>
      </c>
      <c r="C289" s="74" t="s">
        <v>415</v>
      </c>
      <c r="D289" s="74" t="s">
        <v>848</v>
      </c>
      <c r="F289" s="12" t="s">
        <v>35</v>
      </c>
      <c r="G289" s="36" t="s">
        <v>189</v>
      </c>
      <c r="H289" s="11"/>
      <c r="I289" s="12" t="s">
        <v>166</v>
      </c>
      <c r="J289" s="36" t="s">
        <v>190</v>
      </c>
      <c r="K289" s="154"/>
      <c r="L289" s="12" t="s">
        <v>38</v>
      </c>
      <c r="M289" s="11" t="s">
        <v>276</v>
      </c>
      <c r="N289" s="154"/>
      <c r="O289" s="12" t="s">
        <v>277</v>
      </c>
      <c r="P289" s="11" t="s">
        <v>278</v>
      </c>
      <c r="R289" s="30" t="s">
        <v>849</v>
      </c>
      <c r="U289" s="30" t="s">
        <v>1094</v>
      </c>
      <c r="V289" t="s">
        <v>782</v>
      </c>
      <c r="X289" t="s">
        <v>783</v>
      </c>
      <c r="Y289" s="127">
        <v>44333</v>
      </c>
      <c r="Z289" s="163">
        <v>3</v>
      </c>
      <c r="AA289" s="129">
        <v>42</v>
      </c>
    </row>
    <row r="290" spans="1:31" ht="15.6" x14ac:dyDescent="0.35">
      <c r="A290" s="104">
        <v>234</v>
      </c>
      <c r="B290" s="74" t="s">
        <v>847</v>
      </c>
      <c r="C290" s="74" t="s">
        <v>415</v>
      </c>
      <c r="D290" s="74" t="s">
        <v>848</v>
      </c>
      <c r="F290" s="12" t="s">
        <v>35</v>
      </c>
      <c r="G290" s="36" t="s">
        <v>189</v>
      </c>
      <c r="H290" s="11"/>
      <c r="I290" s="12" t="s">
        <v>166</v>
      </c>
      <c r="J290" s="36" t="s">
        <v>190</v>
      </c>
      <c r="K290" s="154"/>
      <c r="L290" s="12" t="s">
        <v>38</v>
      </c>
      <c r="M290" s="11" t="s">
        <v>276</v>
      </c>
      <c r="N290" s="154"/>
      <c r="O290" s="12" t="s">
        <v>277</v>
      </c>
      <c r="P290" s="11" t="s">
        <v>278</v>
      </c>
      <c r="R290" s="30" t="s">
        <v>849</v>
      </c>
      <c r="U290" s="30" t="s">
        <v>1095</v>
      </c>
      <c r="V290" t="s">
        <v>782</v>
      </c>
      <c r="X290" t="s">
        <v>783</v>
      </c>
      <c r="Y290" s="138">
        <v>44337</v>
      </c>
      <c r="Z290" s="151">
        <v>3</v>
      </c>
      <c r="AA290" s="129">
        <v>36</v>
      </c>
    </row>
    <row r="291" spans="1:31" ht="15.6" x14ac:dyDescent="0.35">
      <c r="A291" s="104">
        <v>235</v>
      </c>
      <c r="B291" s="74" t="s">
        <v>847</v>
      </c>
      <c r="C291" s="74" t="s">
        <v>415</v>
      </c>
      <c r="D291" s="74" t="s">
        <v>848</v>
      </c>
      <c r="F291" s="12" t="s">
        <v>35</v>
      </c>
      <c r="G291" s="36" t="s">
        <v>189</v>
      </c>
      <c r="H291" s="11"/>
      <c r="I291" s="12" t="s">
        <v>166</v>
      </c>
      <c r="J291" s="36" t="s">
        <v>190</v>
      </c>
      <c r="K291" s="154"/>
      <c r="L291" s="12" t="s">
        <v>38</v>
      </c>
      <c r="M291" s="11" t="s">
        <v>276</v>
      </c>
      <c r="N291" s="154"/>
      <c r="O291" s="12" t="s">
        <v>277</v>
      </c>
      <c r="P291" s="11" t="s">
        <v>278</v>
      </c>
      <c r="R291" s="30" t="s">
        <v>849</v>
      </c>
      <c r="U291" s="30" t="s">
        <v>1096</v>
      </c>
      <c r="V291" t="s">
        <v>782</v>
      </c>
      <c r="X291" t="s">
        <v>783</v>
      </c>
      <c r="Y291" s="132"/>
      <c r="Z291" s="165"/>
      <c r="AA291" s="132"/>
    </row>
    <row r="292" spans="1:31" ht="15.6" x14ac:dyDescent="0.35">
      <c r="A292" s="104">
        <v>236</v>
      </c>
      <c r="B292" s="74" t="s">
        <v>847</v>
      </c>
      <c r="C292" s="74" t="s">
        <v>415</v>
      </c>
      <c r="D292" s="74" t="s">
        <v>848</v>
      </c>
      <c r="F292" s="12" t="s">
        <v>35</v>
      </c>
      <c r="G292" s="36" t="s">
        <v>189</v>
      </c>
      <c r="H292" s="11"/>
      <c r="I292" s="12" t="s">
        <v>166</v>
      </c>
      <c r="J292" s="36" t="s">
        <v>190</v>
      </c>
      <c r="K292" s="154"/>
      <c r="L292" s="12" t="s">
        <v>38</v>
      </c>
      <c r="M292" s="11" t="s">
        <v>276</v>
      </c>
      <c r="N292" s="154"/>
      <c r="O292" s="12" t="s">
        <v>277</v>
      </c>
      <c r="P292" s="11" t="s">
        <v>278</v>
      </c>
      <c r="R292" s="30" t="s">
        <v>849</v>
      </c>
      <c r="U292" s="30" t="s">
        <v>1097</v>
      </c>
      <c r="V292" t="s">
        <v>782</v>
      </c>
      <c r="X292" t="s">
        <v>783</v>
      </c>
      <c r="Y292" s="127">
        <v>44343</v>
      </c>
      <c r="Z292" s="128">
        <v>1</v>
      </c>
      <c r="AA292" s="129">
        <v>38</v>
      </c>
    </row>
    <row r="293" spans="1:31" ht="15.6" x14ac:dyDescent="0.35">
      <c r="A293" s="104">
        <v>237</v>
      </c>
      <c r="B293" s="74" t="s">
        <v>847</v>
      </c>
      <c r="C293" s="74" t="s">
        <v>415</v>
      </c>
      <c r="D293" s="74" t="s">
        <v>848</v>
      </c>
      <c r="F293" s="12" t="s">
        <v>35</v>
      </c>
      <c r="G293" s="36" t="s">
        <v>189</v>
      </c>
      <c r="H293" s="11"/>
      <c r="I293" s="12" t="s">
        <v>166</v>
      </c>
      <c r="J293" s="36" t="s">
        <v>190</v>
      </c>
      <c r="K293" s="154"/>
      <c r="L293" s="12" t="s">
        <v>38</v>
      </c>
      <c r="M293" s="11" t="s">
        <v>276</v>
      </c>
      <c r="N293" s="154"/>
      <c r="O293" s="12" t="s">
        <v>277</v>
      </c>
      <c r="P293" s="11" t="s">
        <v>278</v>
      </c>
      <c r="R293" s="30" t="s">
        <v>849</v>
      </c>
      <c r="U293" s="30" t="s">
        <v>1098</v>
      </c>
      <c r="V293" t="s">
        <v>782</v>
      </c>
      <c r="X293" t="s">
        <v>783</v>
      </c>
      <c r="Y293" s="127">
        <v>44335</v>
      </c>
      <c r="Z293" s="128">
        <v>1</v>
      </c>
      <c r="AA293" s="129">
        <v>55</v>
      </c>
    </row>
    <row r="294" spans="1:31" ht="15.6" x14ac:dyDescent="0.35">
      <c r="A294" s="104">
        <v>238</v>
      </c>
      <c r="B294" s="74" t="s">
        <v>847</v>
      </c>
      <c r="C294" s="74" t="s">
        <v>415</v>
      </c>
      <c r="D294" s="74" t="s">
        <v>848</v>
      </c>
      <c r="F294" s="12" t="s">
        <v>35</v>
      </c>
      <c r="G294" s="36" t="s">
        <v>189</v>
      </c>
      <c r="H294" s="11"/>
      <c r="I294" s="12" t="s">
        <v>166</v>
      </c>
      <c r="J294" s="36" t="s">
        <v>190</v>
      </c>
      <c r="K294" s="154"/>
      <c r="L294" s="12" t="s">
        <v>38</v>
      </c>
      <c r="M294" s="11" t="s">
        <v>276</v>
      </c>
      <c r="N294" s="154"/>
      <c r="O294" s="12" t="s">
        <v>277</v>
      </c>
      <c r="P294" s="11" t="s">
        <v>278</v>
      </c>
      <c r="R294" s="30" t="s">
        <v>849</v>
      </c>
      <c r="U294" s="30" t="s">
        <v>1099</v>
      </c>
      <c r="V294" t="s">
        <v>782</v>
      </c>
      <c r="X294" t="s">
        <v>783</v>
      </c>
      <c r="Y294" s="127">
        <v>44327</v>
      </c>
      <c r="Z294" s="128">
        <v>1</v>
      </c>
      <c r="AA294" s="129">
        <v>23</v>
      </c>
    </row>
    <row r="295" spans="1:31" ht="15.6" x14ac:dyDescent="0.35">
      <c r="A295" s="104">
        <v>239</v>
      </c>
      <c r="B295" s="74" t="s">
        <v>847</v>
      </c>
      <c r="C295" s="74" t="s">
        <v>415</v>
      </c>
      <c r="D295" s="74" t="s">
        <v>848</v>
      </c>
      <c r="F295" s="12" t="s">
        <v>35</v>
      </c>
      <c r="G295" s="36" t="s">
        <v>189</v>
      </c>
      <c r="H295" s="11"/>
      <c r="I295" s="12" t="s">
        <v>166</v>
      </c>
      <c r="J295" s="36" t="s">
        <v>190</v>
      </c>
      <c r="K295" s="154"/>
      <c r="L295" s="12" t="s">
        <v>38</v>
      </c>
      <c r="M295" s="11" t="s">
        <v>276</v>
      </c>
      <c r="N295" s="154"/>
      <c r="O295" s="12" t="s">
        <v>277</v>
      </c>
      <c r="P295" s="11" t="s">
        <v>278</v>
      </c>
      <c r="R295" s="30" t="s">
        <v>849</v>
      </c>
      <c r="U295" s="30" t="s">
        <v>1100</v>
      </c>
      <c r="V295" t="s">
        <v>782</v>
      </c>
      <c r="X295" t="s">
        <v>783</v>
      </c>
      <c r="Y295" s="127">
        <v>44327</v>
      </c>
      <c r="Z295" s="137">
        <v>2</v>
      </c>
      <c r="AA295" s="129">
        <v>30</v>
      </c>
    </row>
    <row r="296" spans="1:31" ht="15.6" x14ac:dyDescent="0.35">
      <c r="A296" s="104">
        <v>240</v>
      </c>
      <c r="B296" s="74" t="s">
        <v>847</v>
      </c>
      <c r="C296" s="74" t="s">
        <v>415</v>
      </c>
      <c r="D296" s="74" t="s">
        <v>848</v>
      </c>
      <c r="F296" s="12" t="s">
        <v>35</v>
      </c>
      <c r="G296" s="36" t="s">
        <v>189</v>
      </c>
      <c r="H296" s="11"/>
      <c r="I296" s="12" t="s">
        <v>166</v>
      </c>
      <c r="J296" s="36" t="s">
        <v>190</v>
      </c>
      <c r="K296" s="154"/>
      <c r="L296" s="12" t="s">
        <v>38</v>
      </c>
      <c r="M296" s="11" t="s">
        <v>276</v>
      </c>
      <c r="N296" s="154"/>
      <c r="O296" s="12" t="s">
        <v>277</v>
      </c>
      <c r="P296" s="11" t="s">
        <v>278</v>
      </c>
      <c r="R296" s="30" t="s">
        <v>849</v>
      </c>
      <c r="U296" s="30" t="s">
        <v>1101</v>
      </c>
      <c r="V296" t="s">
        <v>782</v>
      </c>
      <c r="X296" t="s">
        <v>783</v>
      </c>
      <c r="Y296" s="127">
        <v>44337</v>
      </c>
      <c r="Z296" s="128">
        <v>1</v>
      </c>
      <c r="AA296" s="129">
        <v>47</v>
      </c>
      <c r="AC296" t="s">
        <v>807</v>
      </c>
    </row>
    <row r="297" spans="1:31" ht="15.6" x14ac:dyDescent="0.35">
      <c r="A297" s="104">
        <v>241</v>
      </c>
      <c r="B297" s="74" t="s">
        <v>847</v>
      </c>
      <c r="C297" s="74" t="s">
        <v>415</v>
      </c>
      <c r="D297" s="74" t="s">
        <v>848</v>
      </c>
      <c r="F297" s="12" t="s">
        <v>35</v>
      </c>
      <c r="G297" s="36" t="s">
        <v>189</v>
      </c>
      <c r="H297" s="11"/>
      <c r="I297" s="12" t="s">
        <v>166</v>
      </c>
      <c r="J297" s="36" t="s">
        <v>190</v>
      </c>
      <c r="K297" s="154"/>
      <c r="L297" s="12" t="s">
        <v>38</v>
      </c>
      <c r="M297" s="11" t="s">
        <v>276</v>
      </c>
      <c r="N297" s="154"/>
      <c r="O297" s="12" t="s">
        <v>277</v>
      </c>
      <c r="P297" s="11" t="s">
        <v>278</v>
      </c>
      <c r="R297" s="30" t="s">
        <v>849</v>
      </c>
      <c r="U297" s="30" t="s">
        <v>1102</v>
      </c>
      <c r="V297" t="s">
        <v>782</v>
      </c>
      <c r="X297" t="s">
        <v>783</v>
      </c>
      <c r="Y297" s="127">
        <v>44338</v>
      </c>
      <c r="Z297" s="137">
        <v>2</v>
      </c>
      <c r="AA297" s="129" t="s">
        <v>839</v>
      </c>
    </row>
    <row r="298" spans="1:31" ht="15.6" x14ac:dyDescent="0.35">
      <c r="A298" s="104">
        <v>242</v>
      </c>
      <c r="B298" s="74" t="s">
        <v>847</v>
      </c>
      <c r="C298" s="74" t="s">
        <v>415</v>
      </c>
      <c r="D298" s="74" t="s">
        <v>848</v>
      </c>
      <c r="F298" s="12" t="s">
        <v>35</v>
      </c>
      <c r="G298" s="36" t="s">
        <v>189</v>
      </c>
      <c r="H298" s="11"/>
      <c r="I298" s="12" t="s">
        <v>166</v>
      </c>
      <c r="J298" s="36" t="s">
        <v>190</v>
      </c>
      <c r="K298" s="154"/>
      <c r="L298" s="12" t="s">
        <v>38</v>
      </c>
      <c r="M298" s="11" t="s">
        <v>276</v>
      </c>
      <c r="N298" s="154"/>
      <c r="O298" s="12" t="s">
        <v>277</v>
      </c>
      <c r="P298" s="11" t="s">
        <v>278</v>
      </c>
      <c r="R298" s="30" t="s">
        <v>849</v>
      </c>
      <c r="U298" s="30" t="s">
        <v>1103</v>
      </c>
      <c r="V298" t="s">
        <v>782</v>
      </c>
      <c r="X298" t="s">
        <v>783</v>
      </c>
      <c r="Y298" s="127">
        <v>44334</v>
      </c>
      <c r="Z298" s="128">
        <v>1</v>
      </c>
      <c r="AA298" s="129">
        <v>38</v>
      </c>
      <c r="AC298" t="s">
        <v>794</v>
      </c>
    </row>
    <row r="299" spans="1:31" ht="15.6" x14ac:dyDescent="0.35">
      <c r="A299" s="104">
        <v>243</v>
      </c>
      <c r="B299" s="74" t="s">
        <v>847</v>
      </c>
      <c r="C299" s="74" t="s">
        <v>415</v>
      </c>
      <c r="D299" s="74" t="s">
        <v>848</v>
      </c>
      <c r="F299" s="12" t="s">
        <v>35</v>
      </c>
      <c r="G299" s="36" t="s">
        <v>189</v>
      </c>
      <c r="H299" s="11"/>
      <c r="I299" s="12" t="s">
        <v>166</v>
      </c>
      <c r="J299" s="36" t="s">
        <v>190</v>
      </c>
      <c r="K299" s="154"/>
      <c r="L299" s="12" t="s">
        <v>38</v>
      </c>
      <c r="M299" s="11" t="s">
        <v>276</v>
      </c>
      <c r="N299" s="154"/>
      <c r="O299" s="12" t="s">
        <v>277</v>
      </c>
      <c r="P299" s="11" t="s">
        <v>278</v>
      </c>
      <c r="R299" s="30" t="s">
        <v>849</v>
      </c>
      <c r="U299" s="30" t="s">
        <v>1104</v>
      </c>
      <c r="V299" t="s">
        <v>782</v>
      </c>
      <c r="X299" t="s">
        <v>783</v>
      </c>
      <c r="Y299" s="127">
        <v>44345</v>
      </c>
      <c r="Z299" s="129">
        <v>3</v>
      </c>
      <c r="AA299" s="129">
        <v>46</v>
      </c>
    </row>
    <row r="300" spans="1:31" ht="15.6" x14ac:dyDescent="0.35">
      <c r="A300" s="104">
        <v>244</v>
      </c>
      <c r="B300" s="74" t="s">
        <v>847</v>
      </c>
      <c r="C300" s="74" t="s">
        <v>415</v>
      </c>
      <c r="D300" s="74" t="s">
        <v>848</v>
      </c>
      <c r="F300" s="12" t="s">
        <v>35</v>
      </c>
      <c r="G300" s="36" t="s">
        <v>189</v>
      </c>
      <c r="H300" s="11"/>
      <c r="I300" s="12" t="s">
        <v>166</v>
      </c>
      <c r="J300" s="36" t="s">
        <v>190</v>
      </c>
      <c r="K300" s="154"/>
      <c r="L300" s="12" t="s">
        <v>38</v>
      </c>
      <c r="M300" s="11" t="s">
        <v>276</v>
      </c>
      <c r="N300" s="154"/>
      <c r="O300" s="12" t="s">
        <v>277</v>
      </c>
      <c r="P300" s="11" t="s">
        <v>278</v>
      </c>
      <c r="R300" s="30" t="s">
        <v>849</v>
      </c>
      <c r="U300" s="30" t="s">
        <v>1105</v>
      </c>
      <c r="V300" t="s">
        <v>782</v>
      </c>
      <c r="X300" t="s">
        <v>783</v>
      </c>
      <c r="Y300" s="127">
        <v>44340</v>
      </c>
      <c r="Z300" s="129">
        <v>3</v>
      </c>
      <c r="AA300" s="129">
        <v>34</v>
      </c>
    </row>
    <row r="301" spans="1:31" ht="15.6" x14ac:dyDescent="0.35">
      <c r="A301" s="104">
        <v>245</v>
      </c>
      <c r="B301" s="74" t="s">
        <v>847</v>
      </c>
      <c r="C301" s="74" t="s">
        <v>415</v>
      </c>
      <c r="D301" s="74" t="s">
        <v>848</v>
      </c>
      <c r="F301" s="12" t="s">
        <v>35</v>
      </c>
      <c r="G301" s="36" t="s">
        <v>189</v>
      </c>
      <c r="H301" s="11"/>
      <c r="I301" s="12" t="s">
        <v>166</v>
      </c>
      <c r="J301" s="36" t="s">
        <v>190</v>
      </c>
      <c r="K301" s="154"/>
      <c r="L301" s="12" t="s">
        <v>38</v>
      </c>
      <c r="M301" s="11" t="s">
        <v>276</v>
      </c>
      <c r="N301" s="154"/>
      <c r="O301" s="12" t="s">
        <v>277</v>
      </c>
      <c r="P301" s="11" t="s">
        <v>278</v>
      </c>
      <c r="R301" s="30" t="s">
        <v>849</v>
      </c>
      <c r="U301" s="30" t="s">
        <v>1106</v>
      </c>
      <c r="V301" t="s">
        <v>782</v>
      </c>
      <c r="X301" t="s">
        <v>783</v>
      </c>
      <c r="Y301" s="127">
        <v>44335</v>
      </c>
      <c r="Z301" s="128">
        <v>1</v>
      </c>
      <c r="AA301" s="129">
        <v>25</v>
      </c>
    </row>
    <row r="302" spans="1:31" ht="15.6" x14ac:dyDescent="0.35">
      <c r="A302" s="104">
        <v>246</v>
      </c>
      <c r="B302" s="74" t="s">
        <v>847</v>
      </c>
      <c r="C302" s="74" t="s">
        <v>415</v>
      </c>
      <c r="D302" s="74" t="s">
        <v>848</v>
      </c>
      <c r="F302" s="12" t="s">
        <v>35</v>
      </c>
      <c r="G302" s="36" t="s">
        <v>189</v>
      </c>
      <c r="H302" s="11"/>
      <c r="I302" s="12" t="s">
        <v>166</v>
      </c>
      <c r="J302" s="36" t="s">
        <v>190</v>
      </c>
      <c r="K302" s="154"/>
      <c r="L302" s="12" t="s">
        <v>38</v>
      </c>
      <c r="M302" s="11" t="s">
        <v>276</v>
      </c>
      <c r="N302" s="154"/>
      <c r="O302" s="12" t="s">
        <v>277</v>
      </c>
      <c r="P302" s="11" t="s">
        <v>278</v>
      </c>
      <c r="R302" s="30" t="s">
        <v>849</v>
      </c>
      <c r="U302" s="30" t="s">
        <v>1107</v>
      </c>
      <c r="V302" t="s">
        <v>782</v>
      </c>
      <c r="X302" t="s">
        <v>783</v>
      </c>
      <c r="Y302" s="127">
        <v>44337</v>
      </c>
      <c r="Z302" s="128">
        <v>1</v>
      </c>
      <c r="AA302" s="129">
        <v>42</v>
      </c>
      <c r="AC302" t="s">
        <v>807</v>
      </c>
    </row>
    <row r="303" spans="1:31" ht="15.6" x14ac:dyDescent="0.35">
      <c r="A303" s="104">
        <v>247</v>
      </c>
      <c r="B303" s="74" t="s">
        <v>847</v>
      </c>
      <c r="C303" s="74" t="s">
        <v>415</v>
      </c>
      <c r="D303" s="74" t="s">
        <v>848</v>
      </c>
      <c r="F303" s="12" t="s">
        <v>35</v>
      </c>
      <c r="G303" s="36" t="s">
        <v>189</v>
      </c>
      <c r="H303" s="11"/>
      <c r="I303" s="12" t="s">
        <v>166</v>
      </c>
      <c r="J303" s="36" t="s">
        <v>190</v>
      </c>
      <c r="K303" s="154"/>
      <c r="L303" s="12" t="s">
        <v>38</v>
      </c>
      <c r="M303" s="11" t="s">
        <v>276</v>
      </c>
      <c r="N303" s="154"/>
      <c r="O303" s="12" t="s">
        <v>277</v>
      </c>
      <c r="P303" s="11" t="s">
        <v>278</v>
      </c>
      <c r="R303" s="30" t="s">
        <v>849</v>
      </c>
      <c r="U303" s="30" t="s">
        <v>1108</v>
      </c>
      <c r="V303" t="s">
        <v>782</v>
      </c>
      <c r="X303" t="s">
        <v>783</v>
      </c>
      <c r="Y303" s="127">
        <v>44340</v>
      </c>
      <c r="Z303" s="166">
        <v>2</v>
      </c>
      <c r="AA303" s="129">
        <v>20</v>
      </c>
      <c r="AC303" t="s">
        <v>807</v>
      </c>
    </row>
    <row r="304" spans="1:31" ht="15.6" x14ac:dyDescent="0.35">
      <c r="A304" s="104">
        <v>248</v>
      </c>
      <c r="B304" s="74" t="s">
        <v>847</v>
      </c>
      <c r="C304" s="74" t="s">
        <v>415</v>
      </c>
      <c r="D304" s="74" t="s">
        <v>848</v>
      </c>
      <c r="F304" s="12" t="s">
        <v>35</v>
      </c>
      <c r="G304" s="36" t="s">
        <v>189</v>
      </c>
      <c r="H304" s="11"/>
      <c r="I304" s="12" t="s">
        <v>166</v>
      </c>
      <c r="J304" s="36" t="s">
        <v>190</v>
      </c>
      <c r="K304" s="154"/>
      <c r="L304" s="12" t="s">
        <v>38</v>
      </c>
      <c r="M304" s="11" t="s">
        <v>276</v>
      </c>
      <c r="N304" s="154"/>
      <c r="O304" s="12" t="s">
        <v>277</v>
      </c>
      <c r="P304" s="11" t="s">
        <v>278</v>
      </c>
      <c r="R304" s="30" t="s">
        <v>849</v>
      </c>
      <c r="U304" s="30" t="s">
        <v>1109</v>
      </c>
      <c r="V304" t="s">
        <v>782</v>
      </c>
      <c r="X304" t="s">
        <v>783</v>
      </c>
      <c r="Y304" s="127">
        <v>44335</v>
      </c>
      <c r="Z304" s="137">
        <v>2</v>
      </c>
      <c r="AA304" s="129">
        <v>40</v>
      </c>
      <c r="AE304" s="74">
        <v>0</v>
      </c>
    </row>
    <row r="305" spans="1:32" ht="15.6" x14ac:dyDescent="0.35">
      <c r="A305" s="104">
        <v>249</v>
      </c>
      <c r="B305" s="74" t="s">
        <v>847</v>
      </c>
      <c r="C305" s="74" t="s">
        <v>415</v>
      </c>
      <c r="D305" s="74" t="s">
        <v>848</v>
      </c>
      <c r="F305" s="12" t="s">
        <v>35</v>
      </c>
      <c r="G305" s="36" t="s">
        <v>189</v>
      </c>
      <c r="H305" s="11"/>
      <c r="I305" s="12" t="s">
        <v>166</v>
      </c>
      <c r="J305" s="36" t="s">
        <v>190</v>
      </c>
      <c r="K305" s="154"/>
      <c r="L305" s="12" t="s">
        <v>38</v>
      </c>
      <c r="M305" s="11" t="s">
        <v>276</v>
      </c>
      <c r="N305" s="154"/>
      <c r="O305" s="12" t="s">
        <v>277</v>
      </c>
      <c r="P305" s="11" t="s">
        <v>278</v>
      </c>
      <c r="R305" s="30" t="s">
        <v>849</v>
      </c>
      <c r="U305" s="30" t="s">
        <v>1110</v>
      </c>
      <c r="V305" t="s">
        <v>782</v>
      </c>
      <c r="X305" t="s">
        <v>783</v>
      </c>
      <c r="Y305" s="127">
        <v>44339</v>
      </c>
      <c r="Z305" s="137">
        <v>2</v>
      </c>
      <c r="AA305" s="129">
        <v>43</v>
      </c>
    </row>
    <row r="306" spans="1:32" ht="15.6" x14ac:dyDescent="0.35">
      <c r="A306" s="104">
        <v>250</v>
      </c>
      <c r="B306" s="74" t="s">
        <v>847</v>
      </c>
      <c r="C306" s="74" t="s">
        <v>415</v>
      </c>
      <c r="D306" s="74" t="s">
        <v>848</v>
      </c>
      <c r="F306" s="12" t="s">
        <v>35</v>
      </c>
      <c r="G306" s="36" t="s">
        <v>189</v>
      </c>
      <c r="H306" s="11"/>
      <c r="I306" s="12" t="s">
        <v>166</v>
      </c>
      <c r="J306" s="36" t="s">
        <v>190</v>
      </c>
      <c r="K306" s="154"/>
      <c r="L306" s="12" t="s">
        <v>38</v>
      </c>
      <c r="M306" s="11" t="s">
        <v>276</v>
      </c>
      <c r="N306" s="154"/>
      <c r="O306" s="12" t="s">
        <v>277</v>
      </c>
      <c r="P306" s="11" t="s">
        <v>278</v>
      </c>
      <c r="R306" s="30" t="s">
        <v>849</v>
      </c>
      <c r="U306" s="30" t="s">
        <v>1111</v>
      </c>
      <c r="V306" t="s">
        <v>782</v>
      </c>
      <c r="X306" t="s">
        <v>783</v>
      </c>
      <c r="Y306" s="127">
        <v>44344</v>
      </c>
      <c r="Z306" s="128">
        <v>1</v>
      </c>
      <c r="AA306" s="129">
        <v>13</v>
      </c>
    </row>
    <row r="307" spans="1:32" ht="15.6" x14ac:dyDescent="0.35">
      <c r="A307" s="104">
        <v>251</v>
      </c>
      <c r="B307" s="74" t="s">
        <v>847</v>
      </c>
      <c r="C307" s="74" t="s">
        <v>415</v>
      </c>
      <c r="D307" s="74" t="s">
        <v>848</v>
      </c>
      <c r="F307" s="12" t="s">
        <v>35</v>
      </c>
      <c r="G307" s="36" t="s">
        <v>189</v>
      </c>
      <c r="H307" s="11"/>
      <c r="I307" s="12" t="s">
        <v>166</v>
      </c>
      <c r="J307" s="36" t="s">
        <v>190</v>
      </c>
      <c r="K307" s="154"/>
      <c r="L307" s="12" t="s">
        <v>38</v>
      </c>
      <c r="M307" s="11" t="s">
        <v>276</v>
      </c>
      <c r="N307" s="154"/>
      <c r="O307" s="12" t="s">
        <v>277</v>
      </c>
      <c r="P307" s="11" t="s">
        <v>278</v>
      </c>
      <c r="R307" s="30" t="s">
        <v>849</v>
      </c>
      <c r="U307" s="30" t="s">
        <v>1112</v>
      </c>
      <c r="V307" t="s">
        <v>782</v>
      </c>
      <c r="X307" t="s">
        <v>783</v>
      </c>
      <c r="Y307" s="127">
        <v>44341</v>
      </c>
      <c r="Z307" s="129">
        <v>3</v>
      </c>
      <c r="AA307" s="129">
        <v>24</v>
      </c>
    </row>
    <row r="308" spans="1:32" ht="15.6" x14ac:dyDescent="0.35">
      <c r="A308" s="104">
        <v>252</v>
      </c>
      <c r="B308" s="74" t="s">
        <v>847</v>
      </c>
      <c r="C308" s="74" t="s">
        <v>415</v>
      </c>
      <c r="D308" s="74" t="s">
        <v>848</v>
      </c>
      <c r="F308" s="12" t="s">
        <v>35</v>
      </c>
      <c r="G308" s="36" t="s">
        <v>189</v>
      </c>
      <c r="H308" s="11"/>
      <c r="I308" s="12" t="s">
        <v>166</v>
      </c>
      <c r="J308" s="36" t="s">
        <v>190</v>
      </c>
      <c r="K308" s="154"/>
      <c r="L308" s="12" t="s">
        <v>38</v>
      </c>
      <c r="M308" s="11" t="s">
        <v>276</v>
      </c>
      <c r="N308" s="154"/>
      <c r="O308" s="12" t="s">
        <v>277</v>
      </c>
      <c r="P308" s="11" t="s">
        <v>278</v>
      </c>
      <c r="R308" s="30" t="s">
        <v>849</v>
      </c>
      <c r="U308" s="30" t="s">
        <v>1113</v>
      </c>
      <c r="V308" t="s">
        <v>782</v>
      </c>
      <c r="X308" t="s">
        <v>783</v>
      </c>
      <c r="Y308" s="127">
        <v>44338</v>
      </c>
      <c r="Z308" s="129">
        <v>3</v>
      </c>
      <c r="AA308" s="129">
        <v>45</v>
      </c>
    </row>
    <row r="309" spans="1:32" ht="15.6" x14ac:dyDescent="0.35">
      <c r="A309" s="104">
        <v>253</v>
      </c>
      <c r="B309" s="74" t="s">
        <v>847</v>
      </c>
      <c r="C309" s="74" t="s">
        <v>415</v>
      </c>
      <c r="D309" s="74" t="s">
        <v>848</v>
      </c>
      <c r="F309" s="12" t="s">
        <v>35</v>
      </c>
      <c r="G309" s="36" t="s">
        <v>189</v>
      </c>
      <c r="H309" s="11"/>
      <c r="I309" s="12" t="s">
        <v>166</v>
      </c>
      <c r="J309" s="36" t="s">
        <v>190</v>
      </c>
      <c r="K309" s="154"/>
      <c r="L309" s="12" t="s">
        <v>38</v>
      </c>
      <c r="M309" s="11" t="s">
        <v>276</v>
      </c>
      <c r="N309" s="154"/>
      <c r="O309" s="12" t="s">
        <v>277</v>
      </c>
      <c r="P309" s="11" t="s">
        <v>278</v>
      </c>
      <c r="R309" s="30" t="s">
        <v>849</v>
      </c>
      <c r="U309" s="30" t="s">
        <v>1114</v>
      </c>
      <c r="V309" t="s">
        <v>782</v>
      </c>
      <c r="X309" t="s">
        <v>783</v>
      </c>
      <c r="Y309" s="127">
        <v>44335</v>
      </c>
      <c r="Z309" s="128">
        <v>1</v>
      </c>
      <c r="AA309" s="129">
        <v>35</v>
      </c>
      <c r="AD309" s="74" t="s">
        <v>927</v>
      </c>
      <c r="AE309" s="74">
        <v>0</v>
      </c>
      <c r="AF309" t="s">
        <v>451</v>
      </c>
    </row>
    <row r="310" spans="1:32" ht="15.6" x14ac:dyDescent="0.35">
      <c r="A310" s="104">
        <v>254</v>
      </c>
      <c r="B310" s="74" t="s">
        <v>847</v>
      </c>
      <c r="C310" s="74" t="s">
        <v>415</v>
      </c>
      <c r="D310" s="74" t="s">
        <v>848</v>
      </c>
      <c r="F310" s="12" t="s">
        <v>35</v>
      </c>
      <c r="G310" s="36" t="s">
        <v>189</v>
      </c>
      <c r="H310" s="11"/>
      <c r="I310" s="12" t="s">
        <v>166</v>
      </c>
      <c r="J310" s="36" t="s">
        <v>190</v>
      </c>
      <c r="K310" s="154"/>
      <c r="L310" s="12" t="s">
        <v>38</v>
      </c>
      <c r="M310" s="11" t="s">
        <v>276</v>
      </c>
      <c r="N310" s="154"/>
      <c r="O310" s="12" t="s">
        <v>277</v>
      </c>
      <c r="P310" s="11" t="s">
        <v>278</v>
      </c>
      <c r="R310" s="30" t="s">
        <v>849</v>
      </c>
      <c r="U310" s="30" t="s">
        <v>1115</v>
      </c>
      <c r="V310" t="s">
        <v>782</v>
      </c>
      <c r="X310" t="s">
        <v>783</v>
      </c>
      <c r="Y310" s="127">
        <v>44338</v>
      </c>
      <c r="Z310" s="129">
        <v>3</v>
      </c>
      <c r="AA310" s="129">
        <v>28</v>
      </c>
      <c r="AD310" s="74" t="s">
        <v>807</v>
      </c>
      <c r="AE310" s="74">
        <v>2</v>
      </c>
      <c r="AF310" t="s">
        <v>1116</v>
      </c>
    </row>
    <row r="311" spans="1:32" ht="15.6" x14ac:dyDescent="0.35">
      <c r="A311" s="104">
        <v>255</v>
      </c>
      <c r="B311" s="74" t="s">
        <v>847</v>
      </c>
      <c r="C311" s="74" t="s">
        <v>415</v>
      </c>
      <c r="D311" s="74" t="s">
        <v>848</v>
      </c>
      <c r="F311" s="12" t="s">
        <v>35</v>
      </c>
      <c r="G311" s="36" t="s">
        <v>189</v>
      </c>
      <c r="H311" s="11"/>
      <c r="I311" s="12" t="s">
        <v>166</v>
      </c>
      <c r="J311" s="36" t="s">
        <v>190</v>
      </c>
      <c r="K311" s="154"/>
      <c r="L311" s="12" t="s">
        <v>38</v>
      </c>
      <c r="M311" s="11" t="s">
        <v>276</v>
      </c>
      <c r="N311" s="154"/>
      <c r="O311" s="12" t="s">
        <v>277</v>
      </c>
      <c r="P311" s="11" t="s">
        <v>278</v>
      </c>
      <c r="R311" s="30" t="s">
        <v>849</v>
      </c>
      <c r="U311" s="30" t="s">
        <v>1117</v>
      </c>
      <c r="V311" t="s">
        <v>782</v>
      </c>
      <c r="X311" t="s">
        <v>783</v>
      </c>
      <c r="Y311" s="127">
        <v>44331</v>
      </c>
      <c r="Z311" s="137">
        <v>2</v>
      </c>
      <c r="AA311" s="129">
        <v>56</v>
      </c>
    </row>
    <row r="312" spans="1:32" ht="15.6" x14ac:dyDescent="0.35">
      <c r="A312" s="104">
        <v>256</v>
      </c>
      <c r="B312" s="74" t="s">
        <v>847</v>
      </c>
      <c r="C312" s="74" t="s">
        <v>415</v>
      </c>
      <c r="D312" s="74" t="s">
        <v>848</v>
      </c>
      <c r="F312" s="12" t="s">
        <v>35</v>
      </c>
      <c r="G312" s="36" t="s">
        <v>189</v>
      </c>
      <c r="H312" s="11"/>
      <c r="I312" s="12" t="s">
        <v>166</v>
      </c>
      <c r="J312" s="36" t="s">
        <v>190</v>
      </c>
      <c r="K312" s="154"/>
      <c r="L312" s="12" t="s">
        <v>38</v>
      </c>
      <c r="M312" s="11" t="s">
        <v>276</v>
      </c>
      <c r="N312" s="154"/>
      <c r="O312" s="12" t="s">
        <v>277</v>
      </c>
      <c r="P312" s="11" t="s">
        <v>278</v>
      </c>
      <c r="R312" s="30" t="s">
        <v>849</v>
      </c>
      <c r="U312" s="30" t="s">
        <v>1118</v>
      </c>
      <c r="V312" t="s">
        <v>782</v>
      </c>
      <c r="X312" t="s">
        <v>783</v>
      </c>
      <c r="Y312" s="127">
        <v>44331</v>
      </c>
      <c r="Z312" s="128">
        <v>1</v>
      </c>
      <c r="AA312" s="129">
        <v>42</v>
      </c>
    </row>
    <row r="313" spans="1:32" ht="15.6" x14ac:dyDescent="0.35">
      <c r="A313" s="104">
        <v>257</v>
      </c>
      <c r="B313" s="74" t="s">
        <v>847</v>
      </c>
      <c r="C313" s="74" t="s">
        <v>415</v>
      </c>
      <c r="D313" s="74" t="s">
        <v>848</v>
      </c>
      <c r="F313" s="12" t="s">
        <v>35</v>
      </c>
      <c r="G313" s="36" t="s">
        <v>189</v>
      </c>
      <c r="H313" s="11"/>
      <c r="I313" s="12" t="s">
        <v>166</v>
      </c>
      <c r="J313" s="36" t="s">
        <v>190</v>
      </c>
      <c r="K313" s="154"/>
      <c r="L313" s="12" t="s">
        <v>38</v>
      </c>
      <c r="M313" s="11" t="s">
        <v>276</v>
      </c>
      <c r="N313" s="154"/>
      <c r="O313" s="12" t="s">
        <v>277</v>
      </c>
      <c r="P313" s="11" t="s">
        <v>278</v>
      </c>
      <c r="R313" s="30" t="s">
        <v>849</v>
      </c>
      <c r="U313" s="30" t="s">
        <v>1119</v>
      </c>
      <c r="V313" t="s">
        <v>782</v>
      </c>
      <c r="X313" t="s">
        <v>783</v>
      </c>
      <c r="Y313" s="127">
        <v>44341</v>
      </c>
      <c r="Z313" s="137">
        <v>2</v>
      </c>
      <c r="AA313" s="129">
        <v>21</v>
      </c>
      <c r="AE313" s="74">
        <v>0</v>
      </c>
      <c r="AF313" t="s">
        <v>451</v>
      </c>
    </row>
    <row r="314" spans="1:32" ht="15.6" x14ac:dyDescent="0.35">
      <c r="A314" s="104">
        <v>258</v>
      </c>
      <c r="B314" s="74" t="s">
        <v>847</v>
      </c>
      <c r="C314" s="74" t="s">
        <v>415</v>
      </c>
      <c r="D314" s="74" t="s">
        <v>848</v>
      </c>
      <c r="F314" s="12" t="s">
        <v>35</v>
      </c>
      <c r="G314" s="36" t="s">
        <v>189</v>
      </c>
      <c r="H314" s="11"/>
      <c r="I314" s="12" t="s">
        <v>166</v>
      </c>
      <c r="J314" s="36" t="s">
        <v>190</v>
      </c>
      <c r="K314" s="154"/>
      <c r="L314" s="12" t="s">
        <v>38</v>
      </c>
      <c r="M314" s="11" t="s">
        <v>276</v>
      </c>
      <c r="N314" s="154"/>
      <c r="O314" s="12" t="s">
        <v>277</v>
      </c>
      <c r="P314" s="11" t="s">
        <v>278</v>
      </c>
      <c r="R314" s="30" t="s">
        <v>849</v>
      </c>
      <c r="U314" s="30" t="s">
        <v>1120</v>
      </c>
      <c r="V314" t="s">
        <v>782</v>
      </c>
      <c r="X314" t="s">
        <v>783</v>
      </c>
      <c r="Y314" s="127">
        <v>44327</v>
      </c>
      <c r="Z314" s="137">
        <v>2</v>
      </c>
      <c r="AA314" s="129">
        <v>23</v>
      </c>
    </row>
    <row r="315" spans="1:32" ht="15.6" x14ac:dyDescent="0.35">
      <c r="A315" s="104">
        <v>259</v>
      </c>
      <c r="B315" s="74" t="s">
        <v>847</v>
      </c>
      <c r="C315" s="74" t="s">
        <v>415</v>
      </c>
      <c r="D315" s="74" t="s">
        <v>848</v>
      </c>
      <c r="F315" s="12" t="s">
        <v>35</v>
      </c>
      <c r="G315" s="36" t="s">
        <v>189</v>
      </c>
      <c r="H315" s="11"/>
      <c r="I315" s="12" t="s">
        <v>166</v>
      </c>
      <c r="J315" s="36" t="s">
        <v>190</v>
      </c>
      <c r="K315" s="154"/>
      <c r="L315" s="12" t="s">
        <v>38</v>
      </c>
      <c r="M315" s="11" t="s">
        <v>276</v>
      </c>
      <c r="N315" s="154"/>
      <c r="O315" s="12" t="s">
        <v>277</v>
      </c>
      <c r="P315" s="11" t="s">
        <v>278</v>
      </c>
      <c r="R315" s="30" t="s">
        <v>849</v>
      </c>
      <c r="U315" s="30" t="s">
        <v>1121</v>
      </c>
      <c r="V315" t="s">
        <v>782</v>
      </c>
      <c r="X315" t="s">
        <v>783</v>
      </c>
      <c r="Y315" s="127">
        <v>44339</v>
      </c>
      <c r="Z315" s="137">
        <v>2</v>
      </c>
      <c r="AA315" s="129">
        <v>27</v>
      </c>
    </row>
    <row r="316" spans="1:32" ht="15.6" x14ac:dyDescent="0.35">
      <c r="A316" s="104">
        <v>260</v>
      </c>
      <c r="B316" s="74" t="s">
        <v>847</v>
      </c>
      <c r="C316" s="74" t="s">
        <v>415</v>
      </c>
      <c r="D316" s="74" t="s">
        <v>848</v>
      </c>
      <c r="F316" s="12" t="s">
        <v>35</v>
      </c>
      <c r="G316" s="36" t="s">
        <v>189</v>
      </c>
      <c r="H316" s="11"/>
      <c r="I316" s="12" t="s">
        <v>166</v>
      </c>
      <c r="J316" s="36" t="s">
        <v>190</v>
      </c>
      <c r="K316" s="154"/>
      <c r="L316" s="12" t="s">
        <v>38</v>
      </c>
      <c r="M316" s="11" t="s">
        <v>276</v>
      </c>
      <c r="N316" s="154"/>
      <c r="O316" s="12" t="s">
        <v>277</v>
      </c>
      <c r="P316" s="11" t="s">
        <v>278</v>
      </c>
      <c r="R316" s="30" t="s">
        <v>849</v>
      </c>
      <c r="U316" s="30" t="s">
        <v>1122</v>
      </c>
      <c r="V316" t="s">
        <v>782</v>
      </c>
      <c r="X316" t="s">
        <v>783</v>
      </c>
      <c r="Y316" s="127">
        <v>44335</v>
      </c>
      <c r="Z316" s="137">
        <v>2</v>
      </c>
      <c r="AA316" s="129">
        <v>41</v>
      </c>
    </row>
    <row r="317" spans="1:32" s="131" customFormat="1" ht="15.6" x14ac:dyDescent="0.35">
      <c r="A317" s="130">
        <v>261</v>
      </c>
      <c r="B317" s="130" t="s">
        <v>847</v>
      </c>
      <c r="C317" s="130" t="s">
        <v>415</v>
      </c>
      <c r="D317" s="130" t="s">
        <v>848</v>
      </c>
      <c r="E317" s="130"/>
      <c r="F317" s="144" t="s">
        <v>35</v>
      </c>
      <c r="G317" s="156" t="s">
        <v>189</v>
      </c>
      <c r="H317" s="157"/>
      <c r="I317" s="144" t="s">
        <v>166</v>
      </c>
      <c r="J317" s="156" t="s">
        <v>190</v>
      </c>
      <c r="K317" s="158"/>
      <c r="L317" s="144" t="s">
        <v>38</v>
      </c>
      <c r="M317" s="157" t="s">
        <v>276</v>
      </c>
      <c r="N317" s="158"/>
      <c r="O317" s="144" t="s">
        <v>277</v>
      </c>
      <c r="P317" s="157" t="s">
        <v>278</v>
      </c>
      <c r="R317" s="157" t="s">
        <v>849</v>
      </c>
      <c r="U317" s="157" t="s">
        <v>1123</v>
      </c>
      <c r="V317" s="131" t="s">
        <v>782</v>
      </c>
      <c r="W317" s="131" t="s">
        <v>786</v>
      </c>
      <c r="Y317" s="132"/>
      <c r="Z317" s="132"/>
      <c r="AA317" s="132"/>
      <c r="AD317" s="130"/>
      <c r="AE317" s="130"/>
    </row>
    <row r="318" spans="1:32" ht="15.6" x14ac:dyDescent="0.35">
      <c r="A318" s="104">
        <v>262</v>
      </c>
      <c r="B318" s="74" t="s">
        <v>847</v>
      </c>
      <c r="C318" s="74" t="s">
        <v>415</v>
      </c>
      <c r="D318" s="74" t="s">
        <v>848</v>
      </c>
      <c r="F318" s="12" t="s">
        <v>35</v>
      </c>
      <c r="G318" s="36" t="s">
        <v>189</v>
      </c>
      <c r="H318" s="11"/>
      <c r="I318" s="12" t="s">
        <v>166</v>
      </c>
      <c r="J318" s="36" t="s">
        <v>190</v>
      </c>
      <c r="K318" s="154"/>
      <c r="L318" s="12" t="s">
        <v>38</v>
      </c>
      <c r="M318" s="11" t="s">
        <v>276</v>
      </c>
      <c r="N318" s="154"/>
      <c r="O318" s="12" t="s">
        <v>277</v>
      </c>
      <c r="P318" s="11" t="s">
        <v>278</v>
      </c>
      <c r="R318" s="30" t="s">
        <v>849</v>
      </c>
      <c r="U318" s="30" t="s">
        <v>1124</v>
      </c>
      <c r="V318" t="s">
        <v>782</v>
      </c>
      <c r="X318" t="s">
        <v>783</v>
      </c>
      <c r="Y318" s="127">
        <v>44347</v>
      </c>
      <c r="Z318" s="129">
        <v>3</v>
      </c>
      <c r="AA318" s="129">
        <v>25</v>
      </c>
      <c r="AD318" s="74" t="s">
        <v>807</v>
      </c>
      <c r="AE318" s="74">
        <v>0</v>
      </c>
      <c r="AF318" t="s">
        <v>451</v>
      </c>
    </row>
    <row r="319" spans="1:32" ht="15.6" x14ac:dyDescent="0.35">
      <c r="A319" s="104">
        <v>263</v>
      </c>
      <c r="B319" s="74" t="s">
        <v>847</v>
      </c>
      <c r="C319" s="74" t="s">
        <v>415</v>
      </c>
      <c r="D319" s="74" t="s">
        <v>848</v>
      </c>
      <c r="F319" s="12" t="s">
        <v>35</v>
      </c>
      <c r="G319" s="36" t="s">
        <v>189</v>
      </c>
      <c r="H319" s="11"/>
      <c r="I319" s="12" t="s">
        <v>166</v>
      </c>
      <c r="J319" s="36" t="s">
        <v>190</v>
      </c>
      <c r="K319" s="154"/>
      <c r="L319" s="12" t="s">
        <v>38</v>
      </c>
      <c r="M319" s="11" t="s">
        <v>276</v>
      </c>
      <c r="N319" s="154"/>
      <c r="O319" s="12" t="s">
        <v>277</v>
      </c>
      <c r="P319" s="11" t="s">
        <v>278</v>
      </c>
      <c r="R319" s="30" t="s">
        <v>849</v>
      </c>
      <c r="U319" s="30" t="s">
        <v>1125</v>
      </c>
      <c r="V319" t="s">
        <v>782</v>
      </c>
      <c r="X319" t="s">
        <v>783</v>
      </c>
      <c r="Y319" s="138">
        <v>44337</v>
      </c>
      <c r="Z319" s="151">
        <v>3</v>
      </c>
      <c r="AA319" s="129">
        <v>21</v>
      </c>
      <c r="AE319" s="74">
        <v>0</v>
      </c>
      <c r="AF319" t="s">
        <v>451</v>
      </c>
    </row>
    <row r="320" spans="1:32" ht="15.6" x14ac:dyDescent="0.35">
      <c r="A320" s="104">
        <v>264</v>
      </c>
      <c r="B320" s="74" t="s">
        <v>847</v>
      </c>
      <c r="C320" s="74" t="s">
        <v>415</v>
      </c>
      <c r="D320" s="74" t="s">
        <v>848</v>
      </c>
      <c r="F320" s="12" t="s">
        <v>35</v>
      </c>
      <c r="G320" s="36" t="s">
        <v>189</v>
      </c>
      <c r="H320" s="11"/>
      <c r="I320" s="12" t="s">
        <v>166</v>
      </c>
      <c r="J320" s="36" t="s">
        <v>190</v>
      </c>
      <c r="K320" s="154"/>
      <c r="L320" s="12" t="s">
        <v>38</v>
      </c>
      <c r="M320" s="11" t="s">
        <v>276</v>
      </c>
      <c r="N320" s="154"/>
      <c r="O320" s="12" t="s">
        <v>277</v>
      </c>
      <c r="P320" s="11" t="s">
        <v>278</v>
      </c>
      <c r="R320" s="30" t="s">
        <v>849</v>
      </c>
      <c r="U320" s="30" t="s">
        <v>1126</v>
      </c>
      <c r="V320" t="s">
        <v>782</v>
      </c>
      <c r="X320" t="s">
        <v>783</v>
      </c>
      <c r="Y320" s="127">
        <v>44334</v>
      </c>
      <c r="Z320" s="163">
        <v>3</v>
      </c>
      <c r="AA320" s="129">
        <v>36</v>
      </c>
    </row>
    <row r="321" spans="1:32" ht="15.6" x14ac:dyDescent="0.35">
      <c r="A321" s="104">
        <v>265</v>
      </c>
      <c r="B321" s="74" t="s">
        <v>847</v>
      </c>
      <c r="C321" s="74" t="s">
        <v>415</v>
      </c>
      <c r="D321" s="74" t="s">
        <v>848</v>
      </c>
      <c r="F321" s="12" t="s">
        <v>35</v>
      </c>
      <c r="G321" s="36" t="s">
        <v>189</v>
      </c>
      <c r="H321" s="11"/>
      <c r="I321" s="12" t="s">
        <v>166</v>
      </c>
      <c r="J321" s="36" t="s">
        <v>190</v>
      </c>
      <c r="K321" s="154"/>
      <c r="L321" s="12" t="s">
        <v>38</v>
      </c>
      <c r="M321" s="11" t="s">
        <v>276</v>
      </c>
      <c r="N321" s="154"/>
      <c r="O321" s="12" t="s">
        <v>277</v>
      </c>
      <c r="P321" s="11" t="s">
        <v>278</v>
      </c>
      <c r="R321" s="30" t="s">
        <v>849</v>
      </c>
      <c r="U321" s="30" t="s">
        <v>1127</v>
      </c>
      <c r="V321" t="s">
        <v>782</v>
      </c>
      <c r="X321" t="s">
        <v>783</v>
      </c>
      <c r="Y321" s="127">
        <v>44341</v>
      </c>
      <c r="Z321" s="129">
        <v>3</v>
      </c>
      <c r="AA321" s="129">
        <v>22</v>
      </c>
    </row>
    <row r="322" spans="1:32" ht="15.6" x14ac:dyDescent="0.35">
      <c r="A322" s="104">
        <v>266</v>
      </c>
      <c r="B322" s="74" t="s">
        <v>847</v>
      </c>
      <c r="C322" s="74" t="s">
        <v>415</v>
      </c>
      <c r="D322" s="74" t="s">
        <v>848</v>
      </c>
      <c r="F322" s="12" t="s">
        <v>35</v>
      </c>
      <c r="G322" s="36" t="s">
        <v>189</v>
      </c>
      <c r="H322" s="11"/>
      <c r="I322" s="12" t="s">
        <v>166</v>
      </c>
      <c r="J322" s="36" t="s">
        <v>190</v>
      </c>
      <c r="K322" s="154"/>
      <c r="L322" s="12" t="s">
        <v>38</v>
      </c>
      <c r="M322" s="11" t="s">
        <v>276</v>
      </c>
      <c r="N322" s="154"/>
      <c r="O322" s="12" t="s">
        <v>277</v>
      </c>
      <c r="P322" s="11" t="s">
        <v>278</v>
      </c>
      <c r="R322" s="30" t="s">
        <v>849</v>
      </c>
      <c r="U322" s="30" t="s">
        <v>1128</v>
      </c>
      <c r="V322" t="s">
        <v>782</v>
      </c>
      <c r="X322" t="s">
        <v>783</v>
      </c>
      <c r="Y322" s="141" t="s">
        <v>810</v>
      </c>
      <c r="Z322" s="129">
        <v>3</v>
      </c>
      <c r="AA322" s="129">
        <v>24</v>
      </c>
    </row>
    <row r="323" spans="1:32" ht="15.6" x14ac:dyDescent="0.35">
      <c r="A323" s="104">
        <v>267</v>
      </c>
      <c r="B323" s="74" t="s">
        <v>847</v>
      </c>
      <c r="C323" s="74" t="s">
        <v>415</v>
      </c>
      <c r="D323" s="74" t="s">
        <v>848</v>
      </c>
      <c r="F323" s="12" t="s">
        <v>35</v>
      </c>
      <c r="G323" s="36" t="s">
        <v>189</v>
      </c>
      <c r="H323" s="11"/>
      <c r="I323" s="12" t="s">
        <v>166</v>
      </c>
      <c r="J323" s="36" t="s">
        <v>190</v>
      </c>
      <c r="K323" s="154"/>
      <c r="L323" s="12" t="s">
        <v>38</v>
      </c>
      <c r="M323" s="11" t="s">
        <v>276</v>
      </c>
      <c r="N323" s="154"/>
      <c r="O323" s="12" t="s">
        <v>277</v>
      </c>
      <c r="P323" s="11" t="s">
        <v>278</v>
      </c>
      <c r="R323" s="30" t="s">
        <v>849</v>
      </c>
      <c r="U323" s="30" t="s">
        <v>1129</v>
      </c>
      <c r="V323" t="s">
        <v>782</v>
      </c>
      <c r="X323" t="s">
        <v>783</v>
      </c>
      <c r="Y323" s="138">
        <v>44337</v>
      </c>
      <c r="Z323" s="139">
        <v>1</v>
      </c>
      <c r="AA323" s="129">
        <v>33</v>
      </c>
    </row>
    <row r="324" spans="1:32" ht="15.6" x14ac:dyDescent="0.35">
      <c r="A324" s="104">
        <v>268</v>
      </c>
      <c r="B324" s="74" t="s">
        <v>847</v>
      </c>
      <c r="C324" s="74" t="s">
        <v>415</v>
      </c>
      <c r="D324" s="74" t="s">
        <v>848</v>
      </c>
      <c r="F324" s="12" t="s">
        <v>35</v>
      </c>
      <c r="G324" s="36" t="s">
        <v>189</v>
      </c>
      <c r="H324" s="11"/>
      <c r="I324" s="12" t="s">
        <v>166</v>
      </c>
      <c r="J324" s="36" t="s">
        <v>190</v>
      </c>
      <c r="K324" s="154"/>
      <c r="L324" s="12" t="s">
        <v>38</v>
      </c>
      <c r="M324" s="11" t="s">
        <v>276</v>
      </c>
      <c r="N324" s="154"/>
      <c r="O324" s="12" t="s">
        <v>277</v>
      </c>
      <c r="P324" s="11" t="s">
        <v>278</v>
      </c>
      <c r="R324" s="30" t="s">
        <v>849</v>
      </c>
      <c r="U324" s="30" t="s">
        <v>1130</v>
      </c>
      <c r="V324" t="s">
        <v>782</v>
      </c>
      <c r="X324" t="s">
        <v>783</v>
      </c>
      <c r="Y324" s="127">
        <v>44336</v>
      </c>
      <c r="Z324" s="128">
        <v>1</v>
      </c>
      <c r="AA324" s="129">
        <v>31</v>
      </c>
    </row>
    <row r="325" spans="1:32" ht="15.6" x14ac:dyDescent="0.35">
      <c r="A325" s="104">
        <v>269</v>
      </c>
      <c r="B325" s="74" t="s">
        <v>847</v>
      </c>
      <c r="C325" s="74" t="s">
        <v>415</v>
      </c>
      <c r="D325" s="74" t="s">
        <v>848</v>
      </c>
      <c r="F325" s="12" t="s">
        <v>35</v>
      </c>
      <c r="G325" s="36" t="s">
        <v>189</v>
      </c>
      <c r="H325" s="11"/>
      <c r="I325" s="12" t="s">
        <v>166</v>
      </c>
      <c r="J325" s="36" t="s">
        <v>190</v>
      </c>
      <c r="K325" s="154"/>
      <c r="L325" s="12" t="s">
        <v>38</v>
      </c>
      <c r="M325" s="11" t="s">
        <v>276</v>
      </c>
      <c r="N325" s="154"/>
      <c r="O325" s="12" t="s">
        <v>277</v>
      </c>
      <c r="P325" s="11" t="s">
        <v>278</v>
      </c>
      <c r="R325" s="30" t="s">
        <v>849</v>
      </c>
      <c r="U325" s="30" t="s">
        <v>1131</v>
      </c>
      <c r="V325" t="s">
        <v>782</v>
      </c>
      <c r="X325" t="s">
        <v>783</v>
      </c>
      <c r="Y325" s="127">
        <v>44343</v>
      </c>
      <c r="Z325" s="128">
        <v>1</v>
      </c>
      <c r="AA325" s="129">
        <v>11</v>
      </c>
    </row>
    <row r="326" spans="1:32" ht="15.6" x14ac:dyDescent="0.35">
      <c r="A326" s="104">
        <v>270</v>
      </c>
      <c r="B326" s="74" t="s">
        <v>847</v>
      </c>
      <c r="C326" s="74" t="s">
        <v>415</v>
      </c>
      <c r="D326" s="74" t="s">
        <v>848</v>
      </c>
      <c r="F326" s="12" t="s">
        <v>35</v>
      </c>
      <c r="G326" s="36" t="s">
        <v>189</v>
      </c>
      <c r="H326" s="11"/>
      <c r="I326" s="12" t="s">
        <v>166</v>
      </c>
      <c r="J326" s="36" t="s">
        <v>190</v>
      </c>
      <c r="K326" s="154"/>
      <c r="L326" s="12" t="s">
        <v>38</v>
      </c>
      <c r="M326" s="11" t="s">
        <v>276</v>
      </c>
      <c r="N326" s="154"/>
      <c r="O326" s="12" t="s">
        <v>277</v>
      </c>
      <c r="P326" s="11" t="s">
        <v>278</v>
      </c>
      <c r="R326" s="30" t="s">
        <v>849</v>
      </c>
      <c r="U326" s="30" t="s">
        <v>1132</v>
      </c>
      <c r="V326" t="s">
        <v>782</v>
      </c>
      <c r="X326" t="s">
        <v>783</v>
      </c>
      <c r="Y326" s="127">
        <v>44347</v>
      </c>
      <c r="Z326" s="128">
        <v>1</v>
      </c>
      <c r="AA326" s="129">
        <v>27</v>
      </c>
    </row>
    <row r="327" spans="1:32" ht="15.6" x14ac:dyDescent="0.35">
      <c r="A327" s="104">
        <v>271</v>
      </c>
      <c r="B327" s="74" t="s">
        <v>847</v>
      </c>
      <c r="C327" s="74" t="s">
        <v>415</v>
      </c>
      <c r="D327" s="74" t="s">
        <v>848</v>
      </c>
      <c r="F327" s="12" t="s">
        <v>35</v>
      </c>
      <c r="G327" s="36" t="s">
        <v>189</v>
      </c>
      <c r="H327" s="11"/>
      <c r="I327" s="12" t="s">
        <v>166</v>
      </c>
      <c r="J327" s="36" t="s">
        <v>190</v>
      </c>
      <c r="K327" s="154"/>
      <c r="L327" s="12" t="s">
        <v>38</v>
      </c>
      <c r="M327" s="11" t="s">
        <v>276</v>
      </c>
      <c r="N327" s="154"/>
      <c r="O327" s="12" t="s">
        <v>277</v>
      </c>
      <c r="P327" s="11" t="s">
        <v>278</v>
      </c>
      <c r="R327" s="30" t="s">
        <v>849</v>
      </c>
      <c r="U327" s="30" t="s">
        <v>1133</v>
      </c>
      <c r="V327" t="s">
        <v>782</v>
      </c>
      <c r="X327" t="s">
        <v>783</v>
      </c>
      <c r="Y327" s="127">
        <v>44331</v>
      </c>
      <c r="Z327" s="129">
        <v>3</v>
      </c>
      <c r="AA327" s="129">
        <v>45</v>
      </c>
    </row>
    <row r="328" spans="1:32" ht="15.6" x14ac:dyDescent="0.35">
      <c r="A328" s="104">
        <v>272</v>
      </c>
      <c r="B328" s="74" t="s">
        <v>847</v>
      </c>
      <c r="C328" s="74" t="s">
        <v>415</v>
      </c>
      <c r="D328" s="74" t="s">
        <v>848</v>
      </c>
      <c r="F328" s="12" t="s">
        <v>35</v>
      </c>
      <c r="G328" s="36" t="s">
        <v>189</v>
      </c>
      <c r="H328" s="11"/>
      <c r="I328" s="12" t="s">
        <v>166</v>
      </c>
      <c r="J328" s="36" t="s">
        <v>190</v>
      </c>
      <c r="K328" s="154"/>
      <c r="L328" s="12" t="s">
        <v>38</v>
      </c>
      <c r="M328" s="11" t="s">
        <v>276</v>
      </c>
      <c r="N328" s="154"/>
      <c r="O328" s="12" t="s">
        <v>277</v>
      </c>
      <c r="P328" s="11" t="s">
        <v>278</v>
      </c>
      <c r="R328" s="30" t="s">
        <v>849</v>
      </c>
      <c r="U328" s="30" t="s">
        <v>1134</v>
      </c>
      <c r="V328" t="s">
        <v>782</v>
      </c>
      <c r="X328" t="s">
        <v>783</v>
      </c>
      <c r="Y328" s="127">
        <v>44336</v>
      </c>
      <c r="Z328" s="137">
        <v>2</v>
      </c>
      <c r="AA328" s="129">
        <v>21</v>
      </c>
    </row>
    <row r="329" spans="1:32" ht="15.6" x14ac:dyDescent="0.35">
      <c r="A329" s="104">
        <v>273</v>
      </c>
      <c r="B329" s="74" t="s">
        <v>847</v>
      </c>
      <c r="C329" s="74" t="s">
        <v>415</v>
      </c>
      <c r="D329" s="74" t="s">
        <v>848</v>
      </c>
      <c r="F329" s="12" t="s">
        <v>35</v>
      </c>
      <c r="G329" s="36" t="s">
        <v>189</v>
      </c>
      <c r="H329" s="11"/>
      <c r="I329" s="12" t="s">
        <v>166</v>
      </c>
      <c r="J329" s="36" t="s">
        <v>190</v>
      </c>
      <c r="K329" s="154"/>
      <c r="L329" s="12" t="s">
        <v>38</v>
      </c>
      <c r="M329" s="11" t="s">
        <v>276</v>
      </c>
      <c r="N329" s="154"/>
      <c r="O329" s="12" t="s">
        <v>277</v>
      </c>
      <c r="P329" s="11" t="s">
        <v>278</v>
      </c>
      <c r="R329" s="30" t="s">
        <v>849</v>
      </c>
      <c r="U329" s="30" t="s">
        <v>1135</v>
      </c>
      <c r="V329" t="s">
        <v>782</v>
      </c>
      <c r="X329" t="s">
        <v>783</v>
      </c>
      <c r="Y329" s="127">
        <v>44352</v>
      </c>
      <c r="Z329" s="167"/>
      <c r="AA329" s="129" t="s">
        <v>1136</v>
      </c>
      <c r="AE329" s="74">
        <v>0</v>
      </c>
      <c r="AF329" t="s">
        <v>451</v>
      </c>
    </row>
    <row r="330" spans="1:32" ht="15.6" x14ac:dyDescent="0.35">
      <c r="A330" s="104">
        <v>274</v>
      </c>
      <c r="B330" s="74" t="s">
        <v>847</v>
      </c>
      <c r="C330" s="74" t="s">
        <v>415</v>
      </c>
      <c r="D330" s="74" t="s">
        <v>848</v>
      </c>
      <c r="F330" s="12" t="s">
        <v>35</v>
      </c>
      <c r="G330" s="36" t="s">
        <v>189</v>
      </c>
      <c r="H330" s="11"/>
      <c r="I330" s="12" t="s">
        <v>166</v>
      </c>
      <c r="J330" s="36" t="s">
        <v>190</v>
      </c>
      <c r="K330" s="154"/>
      <c r="L330" s="12" t="s">
        <v>38</v>
      </c>
      <c r="M330" s="11" t="s">
        <v>276</v>
      </c>
      <c r="N330" s="154"/>
      <c r="O330" s="12" t="s">
        <v>277</v>
      </c>
      <c r="P330" s="11" t="s">
        <v>278</v>
      </c>
      <c r="R330" s="30" t="s">
        <v>849</v>
      </c>
      <c r="U330" s="30" t="s">
        <v>1137</v>
      </c>
      <c r="V330" t="s">
        <v>782</v>
      </c>
      <c r="X330" t="s">
        <v>783</v>
      </c>
      <c r="Y330" s="127">
        <v>44338</v>
      </c>
      <c r="Z330" s="128">
        <v>1</v>
      </c>
      <c r="AA330" s="129">
        <v>45</v>
      </c>
    </row>
    <row r="331" spans="1:32" ht="15.6" x14ac:dyDescent="0.35">
      <c r="A331" s="104">
        <v>275</v>
      </c>
      <c r="B331" s="74" t="s">
        <v>847</v>
      </c>
      <c r="C331" s="74" t="s">
        <v>415</v>
      </c>
      <c r="D331" s="74" t="s">
        <v>848</v>
      </c>
      <c r="F331" s="12" t="s">
        <v>35</v>
      </c>
      <c r="G331" s="36" t="s">
        <v>189</v>
      </c>
      <c r="H331" s="11"/>
      <c r="I331" s="12" t="s">
        <v>166</v>
      </c>
      <c r="J331" s="36" t="s">
        <v>190</v>
      </c>
      <c r="K331" s="154"/>
      <c r="L331" s="12" t="s">
        <v>38</v>
      </c>
      <c r="M331" s="11" t="s">
        <v>276</v>
      </c>
      <c r="N331" s="154"/>
      <c r="O331" s="12" t="s">
        <v>277</v>
      </c>
      <c r="P331" s="11" t="s">
        <v>278</v>
      </c>
      <c r="R331" s="30" t="s">
        <v>849</v>
      </c>
      <c r="U331" s="30" t="s">
        <v>1138</v>
      </c>
      <c r="V331" t="s">
        <v>782</v>
      </c>
      <c r="X331" t="s">
        <v>783</v>
      </c>
      <c r="Y331" s="127">
        <v>44341</v>
      </c>
      <c r="Z331" s="129">
        <v>3</v>
      </c>
      <c r="AA331" s="129">
        <v>26</v>
      </c>
    </row>
    <row r="332" spans="1:32" ht="15.6" x14ac:dyDescent="0.35">
      <c r="A332" s="104">
        <v>276</v>
      </c>
      <c r="B332" s="74" t="s">
        <v>847</v>
      </c>
      <c r="C332" s="74" t="s">
        <v>415</v>
      </c>
      <c r="D332" s="74" t="s">
        <v>848</v>
      </c>
      <c r="F332" s="12" t="s">
        <v>35</v>
      </c>
      <c r="G332" s="36" t="s">
        <v>189</v>
      </c>
      <c r="H332" s="11"/>
      <c r="I332" s="12" t="s">
        <v>166</v>
      </c>
      <c r="J332" s="36" t="s">
        <v>190</v>
      </c>
      <c r="K332" s="154"/>
      <c r="L332" s="12" t="s">
        <v>38</v>
      </c>
      <c r="M332" s="11" t="s">
        <v>276</v>
      </c>
      <c r="N332" s="154"/>
      <c r="O332" s="12" t="s">
        <v>277</v>
      </c>
      <c r="P332" s="11" t="s">
        <v>278</v>
      </c>
      <c r="R332" s="30" t="s">
        <v>849</v>
      </c>
      <c r="U332" s="30" t="s">
        <v>1139</v>
      </c>
      <c r="V332" t="s">
        <v>782</v>
      </c>
      <c r="X332" t="s">
        <v>783</v>
      </c>
      <c r="Y332" s="138">
        <v>44337</v>
      </c>
      <c r="Z332" s="164">
        <v>2</v>
      </c>
      <c r="AA332" s="129">
        <v>34</v>
      </c>
    </row>
    <row r="333" spans="1:32" ht="15.6" x14ac:dyDescent="0.35">
      <c r="A333" s="104">
        <v>277</v>
      </c>
      <c r="B333" s="74" t="s">
        <v>847</v>
      </c>
      <c r="C333" s="74" t="s">
        <v>415</v>
      </c>
      <c r="D333" s="74" t="s">
        <v>848</v>
      </c>
      <c r="F333" s="12" t="s">
        <v>35</v>
      </c>
      <c r="G333" s="36" t="s">
        <v>189</v>
      </c>
      <c r="H333" s="11"/>
      <c r="I333" s="12" t="s">
        <v>166</v>
      </c>
      <c r="J333" s="36" t="s">
        <v>190</v>
      </c>
      <c r="K333" s="154"/>
      <c r="L333" s="12" t="s">
        <v>38</v>
      </c>
      <c r="M333" s="11" t="s">
        <v>276</v>
      </c>
      <c r="N333" s="154"/>
      <c r="O333" s="12" t="s">
        <v>277</v>
      </c>
      <c r="P333" s="11" t="s">
        <v>278</v>
      </c>
      <c r="R333" s="30" t="s">
        <v>849</v>
      </c>
      <c r="U333" s="30" t="s">
        <v>1140</v>
      </c>
      <c r="V333" t="s">
        <v>782</v>
      </c>
      <c r="X333" t="s">
        <v>783</v>
      </c>
      <c r="Y333" s="127">
        <v>44343</v>
      </c>
      <c r="Z333" s="137">
        <v>2</v>
      </c>
      <c r="AA333" s="129">
        <v>33</v>
      </c>
    </row>
    <row r="334" spans="1:32" ht="15.6" x14ac:dyDescent="0.35">
      <c r="A334" s="104">
        <v>278</v>
      </c>
      <c r="B334" s="74" t="s">
        <v>847</v>
      </c>
      <c r="C334" s="74" t="s">
        <v>415</v>
      </c>
      <c r="D334" s="74" t="s">
        <v>848</v>
      </c>
      <c r="F334" s="12" t="s">
        <v>35</v>
      </c>
      <c r="G334" s="36" t="s">
        <v>189</v>
      </c>
      <c r="H334" s="11"/>
      <c r="I334" s="12" t="s">
        <v>166</v>
      </c>
      <c r="J334" s="36" t="s">
        <v>190</v>
      </c>
      <c r="K334" s="154"/>
      <c r="L334" s="12" t="s">
        <v>38</v>
      </c>
      <c r="M334" s="11" t="s">
        <v>276</v>
      </c>
      <c r="N334" s="154"/>
      <c r="O334" s="12" t="s">
        <v>277</v>
      </c>
      <c r="P334" s="11" t="s">
        <v>278</v>
      </c>
      <c r="R334" s="30" t="s">
        <v>849</v>
      </c>
      <c r="U334" s="30" t="s">
        <v>1141</v>
      </c>
      <c r="V334" t="s">
        <v>782</v>
      </c>
      <c r="X334" t="s">
        <v>783</v>
      </c>
      <c r="Y334" s="127">
        <v>44338</v>
      </c>
      <c r="Z334" s="128">
        <v>1</v>
      </c>
      <c r="AA334" s="129">
        <v>46</v>
      </c>
    </row>
    <row r="335" spans="1:32" ht="15.6" x14ac:dyDescent="0.35">
      <c r="A335" s="104">
        <v>279</v>
      </c>
      <c r="B335" s="74" t="s">
        <v>847</v>
      </c>
      <c r="C335" s="74" t="s">
        <v>415</v>
      </c>
      <c r="D335" s="74" t="s">
        <v>848</v>
      </c>
      <c r="F335" s="12" t="s">
        <v>35</v>
      </c>
      <c r="G335" s="36" t="s">
        <v>189</v>
      </c>
      <c r="H335" s="11"/>
      <c r="I335" s="12" t="s">
        <v>166</v>
      </c>
      <c r="J335" s="36" t="s">
        <v>190</v>
      </c>
      <c r="K335" s="154"/>
      <c r="L335" s="12" t="s">
        <v>38</v>
      </c>
      <c r="M335" s="11" t="s">
        <v>276</v>
      </c>
      <c r="N335" s="154"/>
      <c r="O335" s="12" t="s">
        <v>277</v>
      </c>
      <c r="P335" s="11" t="s">
        <v>278</v>
      </c>
      <c r="R335" s="30" t="s">
        <v>849</v>
      </c>
      <c r="U335" s="30" t="s">
        <v>1142</v>
      </c>
      <c r="V335" t="s">
        <v>782</v>
      </c>
      <c r="X335" t="s">
        <v>783</v>
      </c>
      <c r="Y335" s="127">
        <v>44328</v>
      </c>
      <c r="Z335" s="137">
        <v>2</v>
      </c>
      <c r="AA335" s="129">
        <v>33</v>
      </c>
    </row>
    <row r="336" spans="1:32" ht="15.6" x14ac:dyDescent="0.35">
      <c r="A336" s="104">
        <v>280</v>
      </c>
      <c r="B336" s="74" t="s">
        <v>847</v>
      </c>
      <c r="C336" s="74" t="s">
        <v>415</v>
      </c>
      <c r="D336" s="74" t="s">
        <v>848</v>
      </c>
      <c r="F336" s="12" t="s">
        <v>35</v>
      </c>
      <c r="G336" s="36" t="s">
        <v>189</v>
      </c>
      <c r="H336" s="11"/>
      <c r="I336" s="12" t="s">
        <v>166</v>
      </c>
      <c r="J336" s="36" t="s">
        <v>190</v>
      </c>
      <c r="K336" s="154"/>
      <c r="L336" s="12" t="s">
        <v>38</v>
      </c>
      <c r="M336" s="11" t="s">
        <v>276</v>
      </c>
      <c r="N336" s="154"/>
      <c r="O336" s="12" t="s">
        <v>277</v>
      </c>
      <c r="P336" s="11" t="s">
        <v>278</v>
      </c>
      <c r="R336" s="30" t="s">
        <v>849</v>
      </c>
      <c r="U336" s="30" t="s">
        <v>1143</v>
      </c>
      <c r="V336" t="s">
        <v>782</v>
      </c>
      <c r="X336" t="s">
        <v>783</v>
      </c>
      <c r="Y336" s="127">
        <v>44337</v>
      </c>
      <c r="Z336" s="167"/>
      <c r="AA336" s="129">
        <v>36</v>
      </c>
    </row>
    <row r="337" spans="1:31" ht="15.6" x14ac:dyDescent="0.35">
      <c r="A337" s="104">
        <v>281</v>
      </c>
      <c r="B337" s="74" t="s">
        <v>847</v>
      </c>
      <c r="C337" s="74" t="s">
        <v>415</v>
      </c>
      <c r="D337" s="74" t="s">
        <v>848</v>
      </c>
      <c r="F337" s="12" t="s">
        <v>35</v>
      </c>
      <c r="G337" s="36" t="s">
        <v>189</v>
      </c>
      <c r="H337" s="11"/>
      <c r="I337" s="12" t="s">
        <v>166</v>
      </c>
      <c r="J337" s="36" t="s">
        <v>190</v>
      </c>
      <c r="K337" s="154"/>
      <c r="L337" s="12" t="s">
        <v>38</v>
      </c>
      <c r="M337" s="11" t="s">
        <v>276</v>
      </c>
      <c r="N337" s="154"/>
      <c r="O337" s="12" t="s">
        <v>277</v>
      </c>
      <c r="P337" s="11" t="s">
        <v>278</v>
      </c>
      <c r="R337" s="30" t="s">
        <v>849</v>
      </c>
      <c r="U337" s="30" t="s">
        <v>1144</v>
      </c>
      <c r="V337" t="s">
        <v>782</v>
      </c>
      <c r="X337" t="s">
        <v>783</v>
      </c>
      <c r="Y337" s="127">
        <v>44336</v>
      </c>
      <c r="Z337" s="137">
        <v>2</v>
      </c>
      <c r="AA337" s="129">
        <v>41</v>
      </c>
    </row>
    <row r="338" spans="1:31" ht="15.6" x14ac:dyDescent="0.35">
      <c r="A338" s="104">
        <v>282</v>
      </c>
      <c r="B338" s="74" t="s">
        <v>847</v>
      </c>
      <c r="C338" s="74" t="s">
        <v>415</v>
      </c>
      <c r="D338" s="74" t="s">
        <v>848</v>
      </c>
      <c r="F338" s="12" t="s">
        <v>35</v>
      </c>
      <c r="G338" s="36" t="s">
        <v>189</v>
      </c>
      <c r="H338" s="11"/>
      <c r="I338" s="12" t="s">
        <v>166</v>
      </c>
      <c r="J338" s="36" t="s">
        <v>190</v>
      </c>
      <c r="K338" s="154"/>
      <c r="L338" s="12" t="s">
        <v>38</v>
      </c>
      <c r="M338" s="11" t="s">
        <v>276</v>
      </c>
      <c r="N338" s="154"/>
      <c r="O338" s="12" t="s">
        <v>277</v>
      </c>
      <c r="P338" s="11" t="s">
        <v>278</v>
      </c>
      <c r="R338" s="30" t="s">
        <v>849</v>
      </c>
      <c r="U338" s="30" t="s">
        <v>1145</v>
      </c>
      <c r="V338" t="s">
        <v>782</v>
      </c>
      <c r="X338" t="s">
        <v>783</v>
      </c>
      <c r="Y338" s="127">
        <v>44331</v>
      </c>
      <c r="Z338" s="128">
        <v>1</v>
      </c>
      <c r="AA338" s="129">
        <v>36</v>
      </c>
    </row>
    <row r="339" spans="1:31" ht="15.6" x14ac:dyDescent="0.35">
      <c r="A339" s="104">
        <v>283</v>
      </c>
      <c r="B339" s="74" t="s">
        <v>847</v>
      </c>
      <c r="C339" s="74" t="s">
        <v>415</v>
      </c>
      <c r="D339" s="74" t="s">
        <v>848</v>
      </c>
      <c r="F339" s="12" t="s">
        <v>35</v>
      </c>
      <c r="G339" s="36" t="s">
        <v>189</v>
      </c>
      <c r="H339" s="11"/>
      <c r="I339" s="12" t="s">
        <v>166</v>
      </c>
      <c r="J339" s="36" t="s">
        <v>190</v>
      </c>
      <c r="K339" s="154"/>
      <c r="L339" s="12" t="s">
        <v>38</v>
      </c>
      <c r="M339" s="11" t="s">
        <v>276</v>
      </c>
      <c r="N339" s="154"/>
      <c r="O339" s="12" t="s">
        <v>277</v>
      </c>
      <c r="P339" s="11" t="s">
        <v>278</v>
      </c>
      <c r="R339" s="30" t="s">
        <v>849</v>
      </c>
      <c r="U339" s="30" t="s">
        <v>1146</v>
      </c>
      <c r="V339" t="s">
        <v>782</v>
      </c>
      <c r="X339" t="s">
        <v>783</v>
      </c>
      <c r="Y339" s="127">
        <v>44336</v>
      </c>
      <c r="Z339" s="137">
        <v>2</v>
      </c>
      <c r="AA339" s="129">
        <v>31</v>
      </c>
    </row>
    <row r="340" spans="1:31" ht="15.6" x14ac:dyDescent="0.35">
      <c r="A340" s="104">
        <v>284</v>
      </c>
      <c r="B340" s="74" t="s">
        <v>847</v>
      </c>
      <c r="C340" s="74" t="s">
        <v>415</v>
      </c>
      <c r="D340" s="74" t="s">
        <v>848</v>
      </c>
      <c r="F340" s="12" t="s">
        <v>35</v>
      </c>
      <c r="G340" s="36" t="s">
        <v>189</v>
      </c>
      <c r="H340" s="11"/>
      <c r="I340" s="12" t="s">
        <v>166</v>
      </c>
      <c r="J340" s="36" t="s">
        <v>190</v>
      </c>
      <c r="K340" s="154"/>
      <c r="L340" s="12" t="s">
        <v>38</v>
      </c>
      <c r="M340" s="11" t="s">
        <v>276</v>
      </c>
      <c r="N340" s="154"/>
      <c r="O340" s="12" t="s">
        <v>277</v>
      </c>
      <c r="P340" s="11" t="s">
        <v>278</v>
      </c>
      <c r="R340" s="30" t="s">
        <v>849</v>
      </c>
      <c r="U340" s="30" t="s">
        <v>1147</v>
      </c>
      <c r="V340" t="s">
        <v>782</v>
      </c>
      <c r="X340" t="s">
        <v>783</v>
      </c>
      <c r="Y340" s="127">
        <v>44340</v>
      </c>
      <c r="Z340" s="137">
        <v>2</v>
      </c>
      <c r="AA340" s="129">
        <v>25</v>
      </c>
    </row>
    <row r="341" spans="1:31" ht="15.6" x14ac:dyDescent="0.35">
      <c r="A341" s="104">
        <v>285</v>
      </c>
      <c r="B341" s="74" t="s">
        <v>847</v>
      </c>
      <c r="C341" s="74" t="s">
        <v>415</v>
      </c>
      <c r="D341" s="74" t="s">
        <v>848</v>
      </c>
      <c r="F341" s="12" t="s">
        <v>35</v>
      </c>
      <c r="G341" s="36" t="s">
        <v>189</v>
      </c>
      <c r="H341" s="11"/>
      <c r="I341" s="12" t="s">
        <v>166</v>
      </c>
      <c r="J341" s="36" t="s">
        <v>190</v>
      </c>
      <c r="K341" s="154"/>
      <c r="L341" s="12" t="s">
        <v>38</v>
      </c>
      <c r="M341" s="11" t="s">
        <v>276</v>
      </c>
      <c r="N341" s="154"/>
      <c r="O341" s="12" t="s">
        <v>277</v>
      </c>
      <c r="P341" s="11" t="s">
        <v>278</v>
      </c>
      <c r="R341" s="30" t="s">
        <v>849</v>
      </c>
      <c r="U341" s="30" t="s">
        <v>1148</v>
      </c>
      <c r="V341" t="s">
        <v>782</v>
      </c>
      <c r="X341" t="s">
        <v>783</v>
      </c>
      <c r="Y341" s="127">
        <v>44340</v>
      </c>
      <c r="Z341" s="137">
        <v>2</v>
      </c>
      <c r="AA341" s="129">
        <v>25</v>
      </c>
    </row>
    <row r="342" spans="1:31" ht="15.6" x14ac:dyDescent="0.35">
      <c r="A342" s="104">
        <v>286</v>
      </c>
      <c r="B342" s="74" t="s">
        <v>847</v>
      </c>
      <c r="C342" s="74" t="s">
        <v>415</v>
      </c>
      <c r="D342" s="74" t="s">
        <v>848</v>
      </c>
      <c r="F342" s="12" t="s">
        <v>35</v>
      </c>
      <c r="G342" s="36" t="s">
        <v>189</v>
      </c>
      <c r="H342" s="11"/>
      <c r="I342" s="12" t="s">
        <v>166</v>
      </c>
      <c r="J342" s="36" t="s">
        <v>190</v>
      </c>
      <c r="K342" s="154"/>
      <c r="L342" s="12" t="s">
        <v>38</v>
      </c>
      <c r="M342" s="11" t="s">
        <v>276</v>
      </c>
      <c r="N342" s="154"/>
      <c r="O342" s="12" t="s">
        <v>277</v>
      </c>
      <c r="P342" s="11" t="s">
        <v>278</v>
      </c>
      <c r="R342" s="30" t="s">
        <v>849</v>
      </c>
      <c r="U342" s="30" t="s">
        <v>1149</v>
      </c>
      <c r="V342" t="s">
        <v>782</v>
      </c>
      <c r="X342" t="s">
        <v>783</v>
      </c>
      <c r="Y342" s="127">
        <v>44340</v>
      </c>
      <c r="Z342" s="137">
        <v>2</v>
      </c>
      <c r="AA342" s="129">
        <v>20</v>
      </c>
    </row>
    <row r="343" spans="1:31" ht="15.6" x14ac:dyDescent="0.35">
      <c r="A343" s="104">
        <v>287</v>
      </c>
      <c r="B343" s="74" t="s">
        <v>847</v>
      </c>
      <c r="C343" s="74" t="s">
        <v>415</v>
      </c>
      <c r="D343" s="74" t="s">
        <v>848</v>
      </c>
      <c r="F343" s="12" t="s">
        <v>35</v>
      </c>
      <c r="G343" s="36" t="s">
        <v>189</v>
      </c>
      <c r="H343" s="11"/>
      <c r="I343" s="12" t="s">
        <v>166</v>
      </c>
      <c r="J343" s="36" t="s">
        <v>190</v>
      </c>
      <c r="K343" s="154"/>
      <c r="L343" s="12" t="s">
        <v>38</v>
      </c>
      <c r="M343" s="11" t="s">
        <v>276</v>
      </c>
      <c r="N343" s="154"/>
      <c r="O343" s="12" t="s">
        <v>277</v>
      </c>
      <c r="P343" s="11" t="s">
        <v>278</v>
      </c>
      <c r="R343" s="30" t="s">
        <v>849</v>
      </c>
      <c r="U343" s="30" t="s">
        <v>1150</v>
      </c>
      <c r="V343" t="s">
        <v>782</v>
      </c>
      <c r="X343" t="s">
        <v>783</v>
      </c>
      <c r="Y343" s="127">
        <v>44328</v>
      </c>
      <c r="Z343" s="137">
        <v>2</v>
      </c>
      <c r="AA343" s="129">
        <v>30</v>
      </c>
      <c r="AC343" t="s">
        <v>807</v>
      </c>
    </row>
    <row r="344" spans="1:31" ht="15.6" x14ac:dyDescent="0.35">
      <c r="A344" s="104">
        <v>288</v>
      </c>
      <c r="B344" s="74" t="s">
        <v>847</v>
      </c>
      <c r="C344" s="74" t="s">
        <v>415</v>
      </c>
      <c r="D344" s="74" t="s">
        <v>848</v>
      </c>
      <c r="F344" s="12" t="s">
        <v>35</v>
      </c>
      <c r="G344" s="36" t="s">
        <v>189</v>
      </c>
      <c r="H344" s="11"/>
      <c r="I344" s="12" t="s">
        <v>166</v>
      </c>
      <c r="J344" s="36" t="s">
        <v>190</v>
      </c>
      <c r="K344" s="154"/>
      <c r="L344" s="12" t="s">
        <v>38</v>
      </c>
      <c r="M344" s="11" t="s">
        <v>276</v>
      </c>
      <c r="N344" s="154"/>
      <c r="O344" s="12" t="s">
        <v>277</v>
      </c>
      <c r="P344" s="11" t="s">
        <v>278</v>
      </c>
      <c r="R344" s="30" t="s">
        <v>849</v>
      </c>
      <c r="U344" s="30" t="s">
        <v>1151</v>
      </c>
      <c r="V344" t="s">
        <v>782</v>
      </c>
      <c r="X344" t="s">
        <v>783</v>
      </c>
      <c r="Y344" s="127">
        <v>44348</v>
      </c>
      <c r="Z344" s="129">
        <v>3</v>
      </c>
      <c r="AA344" s="129">
        <v>36</v>
      </c>
    </row>
    <row r="345" spans="1:31" ht="15.6" x14ac:dyDescent="0.35">
      <c r="A345" s="104">
        <v>289</v>
      </c>
      <c r="B345" s="74" t="s">
        <v>847</v>
      </c>
      <c r="C345" s="74" t="s">
        <v>415</v>
      </c>
      <c r="D345" s="74" t="s">
        <v>848</v>
      </c>
      <c r="F345" s="12" t="s">
        <v>35</v>
      </c>
      <c r="G345" s="36" t="s">
        <v>189</v>
      </c>
      <c r="H345" s="11"/>
      <c r="I345" s="12" t="s">
        <v>166</v>
      </c>
      <c r="J345" s="36" t="s">
        <v>190</v>
      </c>
      <c r="K345" s="154"/>
      <c r="L345" s="12" t="s">
        <v>38</v>
      </c>
      <c r="M345" s="11" t="s">
        <v>276</v>
      </c>
      <c r="N345" s="154"/>
      <c r="O345" s="12" t="s">
        <v>277</v>
      </c>
      <c r="P345" s="11" t="s">
        <v>278</v>
      </c>
      <c r="R345" s="30" t="s">
        <v>849</v>
      </c>
      <c r="U345" s="30" t="s">
        <v>1152</v>
      </c>
      <c r="V345" t="s">
        <v>782</v>
      </c>
      <c r="X345" t="s">
        <v>783</v>
      </c>
      <c r="Y345" s="127">
        <v>44345</v>
      </c>
      <c r="Z345" s="128">
        <v>1</v>
      </c>
      <c r="AA345" s="129">
        <v>48</v>
      </c>
      <c r="AC345" t="s">
        <v>807</v>
      </c>
    </row>
    <row r="346" spans="1:31" ht="15.6" x14ac:dyDescent="0.35">
      <c r="A346" s="104">
        <v>290</v>
      </c>
      <c r="B346" s="74" t="s">
        <v>847</v>
      </c>
      <c r="C346" s="74" t="s">
        <v>415</v>
      </c>
      <c r="D346" s="74" t="s">
        <v>848</v>
      </c>
      <c r="F346" s="12" t="s">
        <v>35</v>
      </c>
      <c r="G346" s="36" t="s">
        <v>189</v>
      </c>
      <c r="H346" s="11"/>
      <c r="I346" s="12" t="s">
        <v>166</v>
      </c>
      <c r="J346" s="36" t="s">
        <v>190</v>
      </c>
      <c r="K346" s="154"/>
      <c r="L346" s="12" t="s">
        <v>38</v>
      </c>
      <c r="M346" s="11" t="s">
        <v>276</v>
      </c>
      <c r="N346" s="154"/>
      <c r="O346" s="12" t="s">
        <v>277</v>
      </c>
      <c r="P346" s="11" t="s">
        <v>278</v>
      </c>
      <c r="R346" s="30" t="s">
        <v>849</v>
      </c>
      <c r="U346" s="30" t="s">
        <v>1153</v>
      </c>
      <c r="V346" t="s">
        <v>782</v>
      </c>
      <c r="X346" t="s">
        <v>783</v>
      </c>
      <c r="Y346" s="127">
        <v>44347</v>
      </c>
      <c r="Z346" s="129">
        <v>3</v>
      </c>
      <c r="AA346" s="129">
        <v>35</v>
      </c>
    </row>
    <row r="347" spans="1:31" ht="15.6" x14ac:dyDescent="0.35">
      <c r="A347" s="104">
        <v>291</v>
      </c>
      <c r="B347" s="74" t="s">
        <v>847</v>
      </c>
      <c r="C347" s="74" t="s">
        <v>415</v>
      </c>
      <c r="D347" s="74" t="s">
        <v>848</v>
      </c>
      <c r="F347" s="12" t="s">
        <v>35</v>
      </c>
      <c r="G347" s="36" t="s">
        <v>189</v>
      </c>
      <c r="H347" s="11"/>
      <c r="I347" s="12" t="s">
        <v>166</v>
      </c>
      <c r="J347" s="36" t="s">
        <v>190</v>
      </c>
      <c r="K347" s="154"/>
      <c r="L347" s="12" t="s">
        <v>38</v>
      </c>
      <c r="M347" s="11" t="s">
        <v>276</v>
      </c>
      <c r="N347" s="154"/>
      <c r="O347" s="12" t="s">
        <v>277</v>
      </c>
      <c r="P347" s="11" t="s">
        <v>278</v>
      </c>
      <c r="R347" s="30" t="s">
        <v>849</v>
      </c>
      <c r="U347" s="30" t="s">
        <v>1154</v>
      </c>
      <c r="V347" t="s">
        <v>782</v>
      </c>
      <c r="X347" t="s">
        <v>783</v>
      </c>
      <c r="Y347" s="127">
        <v>44338</v>
      </c>
      <c r="Z347" s="137">
        <v>2</v>
      </c>
      <c r="AA347" s="129">
        <v>27</v>
      </c>
    </row>
    <row r="348" spans="1:31" ht="15.6" x14ac:dyDescent="0.35">
      <c r="A348" s="104">
        <v>292</v>
      </c>
      <c r="B348" s="74" t="s">
        <v>847</v>
      </c>
      <c r="C348" s="74" t="s">
        <v>415</v>
      </c>
      <c r="D348" s="74" t="s">
        <v>848</v>
      </c>
      <c r="F348" s="12" t="s">
        <v>35</v>
      </c>
      <c r="G348" s="36" t="s">
        <v>189</v>
      </c>
      <c r="H348" s="11"/>
      <c r="I348" s="12" t="s">
        <v>166</v>
      </c>
      <c r="J348" s="36" t="s">
        <v>190</v>
      </c>
      <c r="K348" s="154"/>
      <c r="L348" s="12" t="s">
        <v>38</v>
      </c>
      <c r="M348" s="11" t="s">
        <v>276</v>
      </c>
      <c r="N348" s="154"/>
      <c r="O348" s="12" t="s">
        <v>277</v>
      </c>
      <c r="P348" s="11" t="s">
        <v>278</v>
      </c>
      <c r="R348" s="30" t="s">
        <v>849</v>
      </c>
      <c r="U348" s="30" t="s">
        <v>1155</v>
      </c>
      <c r="V348" t="s">
        <v>782</v>
      </c>
      <c r="X348" t="s">
        <v>783</v>
      </c>
      <c r="Y348" s="127">
        <v>44340</v>
      </c>
      <c r="Z348" s="129">
        <v>3</v>
      </c>
      <c r="AA348" s="129">
        <v>12</v>
      </c>
      <c r="AC348" t="s">
        <v>792</v>
      </c>
    </row>
    <row r="349" spans="1:31" ht="15.6" x14ac:dyDescent="0.35">
      <c r="A349" s="104">
        <v>293</v>
      </c>
      <c r="B349" s="74" t="s">
        <v>847</v>
      </c>
      <c r="C349" s="74" t="s">
        <v>415</v>
      </c>
      <c r="D349" s="74" t="s">
        <v>848</v>
      </c>
      <c r="F349" s="12" t="s">
        <v>35</v>
      </c>
      <c r="G349" s="36" t="s">
        <v>189</v>
      </c>
      <c r="H349" s="11"/>
      <c r="I349" s="12" t="s">
        <v>166</v>
      </c>
      <c r="J349" s="36" t="s">
        <v>190</v>
      </c>
      <c r="K349" s="154"/>
      <c r="L349" s="12" t="s">
        <v>38</v>
      </c>
      <c r="M349" s="11" t="s">
        <v>276</v>
      </c>
      <c r="N349" s="154"/>
      <c r="O349" s="12" t="s">
        <v>277</v>
      </c>
      <c r="P349" s="11" t="s">
        <v>278</v>
      </c>
      <c r="R349" s="30" t="s">
        <v>849</v>
      </c>
      <c r="U349" s="30" t="s">
        <v>1156</v>
      </c>
      <c r="V349" t="s">
        <v>782</v>
      </c>
      <c r="X349" t="s">
        <v>783</v>
      </c>
      <c r="Y349" s="127">
        <v>44345</v>
      </c>
      <c r="Z349" s="129">
        <v>3</v>
      </c>
      <c r="AA349" s="129">
        <v>41</v>
      </c>
    </row>
    <row r="350" spans="1:31" s="131" customFormat="1" ht="15.6" x14ac:dyDescent="0.35">
      <c r="A350" s="130">
        <v>294</v>
      </c>
      <c r="B350" s="130" t="s">
        <v>847</v>
      </c>
      <c r="C350" s="130" t="s">
        <v>415</v>
      </c>
      <c r="D350" s="130" t="s">
        <v>848</v>
      </c>
      <c r="E350" s="130"/>
      <c r="F350" s="144" t="s">
        <v>35</v>
      </c>
      <c r="G350" s="156" t="s">
        <v>189</v>
      </c>
      <c r="H350" s="157"/>
      <c r="I350" s="144" t="s">
        <v>166</v>
      </c>
      <c r="J350" s="156" t="s">
        <v>190</v>
      </c>
      <c r="K350" s="158"/>
      <c r="L350" s="144" t="s">
        <v>38</v>
      </c>
      <c r="M350" s="157" t="s">
        <v>276</v>
      </c>
      <c r="N350" s="158"/>
      <c r="O350" s="144" t="s">
        <v>277</v>
      </c>
      <c r="P350" s="157" t="s">
        <v>278</v>
      </c>
      <c r="R350" s="157" t="s">
        <v>849</v>
      </c>
      <c r="U350" s="157" t="s">
        <v>1157</v>
      </c>
      <c r="V350" s="131" t="s">
        <v>782</v>
      </c>
      <c r="W350" s="131" t="s">
        <v>786</v>
      </c>
      <c r="Y350" s="132"/>
      <c r="Z350" s="132"/>
      <c r="AA350" s="132"/>
      <c r="AD350" s="130"/>
      <c r="AE350" s="130"/>
    </row>
    <row r="351" spans="1:31" ht="15.6" x14ac:dyDescent="0.35">
      <c r="A351" s="104">
        <v>295</v>
      </c>
      <c r="B351" s="74" t="s">
        <v>847</v>
      </c>
      <c r="C351" s="74" t="s">
        <v>415</v>
      </c>
      <c r="D351" s="74" t="s">
        <v>848</v>
      </c>
      <c r="F351" s="12" t="s">
        <v>35</v>
      </c>
      <c r="G351" s="36" t="s">
        <v>189</v>
      </c>
      <c r="H351" s="11"/>
      <c r="I351" s="12" t="s">
        <v>166</v>
      </c>
      <c r="J351" s="36" t="s">
        <v>190</v>
      </c>
      <c r="K351" s="154"/>
      <c r="L351" s="12" t="s">
        <v>38</v>
      </c>
      <c r="M351" s="11" t="s">
        <v>276</v>
      </c>
      <c r="N351" s="154"/>
      <c r="O351" s="12" t="s">
        <v>277</v>
      </c>
      <c r="P351" s="11" t="s">
        <v>278</v>
      </c>
      <c r="R351" s="30" t="s">
        <v>849</v>
      </c>
      <c r="U351" s="30" t="s">
        <v>1158</v>
      </c>
      <c r="V351" t="s">
        <v>782</v>
      </c>
      <c r="X351" t="s">
        <v>783</v>
      </c>
      <c r="Y351" s="127">
        <v>44333</v>
      </c>
      <c r="Z351" s="137">
        <v>2</v>
      </c>
      <c r="AA351" s="129">
        <v>35</v>
      </c>
      <c r="AC351" t="s">
        <v>807</v>
      </c>
    </row>
    <row r="352" spans="1:31" ht="15.6" x14ac:dyDescent="0.35">
      <c r="A352" s="104">
        <v>296</v>
      </c>
      <c r="B352" s="74" t="s">
        <v>847</v>
      </c>
      <c r="C352" s="74" t="s">
        <v>415</v>
      </c>
      <c r="D352" s="74" t="s">
        <v>848</v>
      </c>
      <c r="F352" s="12" t="s">
        <v>35</v>
      </c>
      <c r="G352" s="36" t="s">
        <v>189</v>
      </c>
      <c r="H352" s="11"/>
      <c r="I352" s="12" t="s">
        <v>166</v>
      </c>
      <c r="J352" s="36" t="s">
        <v>190</v>
      </c>
      <c r="K352" s="154"/>
      <c r="L352" s="12" t="s">
        <v>38</v>
      </c>
      <c r="M352" s="11" t="s">
        <v>276</v>
      </c>
      <c r="N352" s="154"/>
      <c r="O352" s="12" t="s">
        <v>277</v>
      </c>
      <c r="P352" s="11" t="s">
        <v>278</v>
      </c>
      <c r="R352" s="30" t="s">
        <v>849</v>
      </c>
      <c r="U352" s="30" t="s">
        <v>1159</v>
      </c>
      <c r="V352" t="s">
        <v>782</v>
      </c>
      <c r="X352" t="s">
        <v>783</v>
      </c>
      <c r="Y352" s="127">
        <v>44335</v>
      </c>
      <c r="Z352" s="137">
        <v>2</v>
      </c>
      <c r="AA352" s="129">
        <v>35</v>
      </c>
    </row>
    <row r="353" spans="1:32" ht="15.6" x14ac:dyDescent="0.35">
      <c r="A353" s="104">
        <v>297</v>
      </c>
      <c r="B353" s="74" t="s">
        <v>847</v>
      </c>
      <c r="C353" s="74" t="s">
        <v>415</v>
      </c>
      <c r="D353" s="74" t="s">
        <v>848</v>
      </c>
      <c r="F353" s="12" t="s">
        <v>35</v>
      </c>
      <c r="G353" s="36" t="s">
        <v>189</v>
      </c>
      <c r="H353" s="11"/>
      <c r="I353" s="12" t="s">
        <v>166</v>
      </c>
      <c r="J353" s="36" t="s">
        <v>190</v>
      </c>
      <c r="K353" s="154"/>
      <c r="L353" s="12" t="s">
        <v>38</v>
      </c>
      <c r="M353" s="11" t="s">
        <v>276</v>
      </c>
      <c r="N353" s="154"/>
      <c r="O353" s="12" t="s">
        <v>277</v>
      </c>
      <c r="P353" s="11" t="s">
        <v>278</v>
      </c>
      <c r="R353" s="30" t="s">
        <v>849</v>
      </c>
      <c r="U353" s="30" t="s">
        <v>1160</v>
      </c>
      <c r="V353" t="s">
        <v>782</v>
      </c>
      <c r="X353" t="s">
        <v>783</v>
      </c>
      <c r="Y353" s="161"/>
      <c r="Z353" s="161"/>
      <c r="AA353" s="161"/>
      <c r="AC353" t="s">
        <v>788</v>
      </c>
    </row>
    <row r="354" spans="1:32" ht="15.6" x14ac:dyDescent="0.35">
      <c r="A354" s="104">
        <v>298</v>
      </c>
      <c r="B354" s="74" t="s">
        <v>847</v>
      </c>
      <c r="C354" s="74" t="s">
        <v>415</v>
      </c>
      <c r="D354" s="74" t="s">
        <v>848</v>
      </c>
      <c r="F354" s="12" t="s">
        <v>35</v>
      </c>
      <c r="G354" s="36" t="s">
        <v>189</v>
      </c>
      <c r="H354" s="11"/>
      <c r="I354" s="12" t="s">
        <v>166</v>
      </c>
      <c r="J354" s="36" t="s">
        <v>190</v>
      </c>
      <c r="K354" s="154"/>
      <c r="L354" s="12" t="s">
        <v>38</v>
      </c>
      <c r="M354" s="11" t="s">
        <v>276</v>
      </c>
      <c r="N354" s="154"/>
      <c r="O354" s="12" t="s">
        <v>277</v>
      </c>
      <c r="P354" s="11" t="s">
        <v>278</v>
      </c>
      <c r="R354" s="30" t="s">
        <v>849</v>
      </c>
      <c r="U354" s="30" t="s">
        <v>1161</v>
      </c>
      <c r="V354" t="s">
        <v>782</v>
      </c>
      <c r="X354" t="s">
        <v>783</v>
      </c>
      <c r="Y354" s="127">
        <v>44341</v>
      </c>
      <c r="Z354" s="137">
        <v>2</v>
      </c>
      <c r="AA354" s="129">
        <v>26</v>
      </c>
    </row>
    <row r="355" spans="1:32" ht="15.6" x14ac:dyDescent="0.35">
      <c r="A355" s="104">
        <v>299</v>
      </c>
      <c r="B355" s="74" t="s">
        <v>847</v>
      </c>
      <c r="C355" s="74" t="s">
        <v>415</v>
      </c>
      <c r="D355" s="74" t="s">
        <v>848</v>
      </c>
      <c r="F355" s="12" t="s">
        <v>35</v>
      </c>
      <c r="G355" s="36" t="s">
        <v>189</v>
      </c>
      <c r="H355" s="11"/>
      <c r="I355" s="12" t="s">
        <v>166</v>
      </c>
      <c r="J355" s="36" t="s">
        <v>190</v>
      </c>
      <c r="K355" s="154"/>
      <c r="L355" s="12" t="s">
        <v>38</v>
      </c>
      <c r="M355" s="11" t="s">
        <v>276</v>
      </c>
      <c r="N355" s="154"/>
      <c r="O355" s="12" t="s">
        <v>277</v>
      </c>
      <c r="P355" s="11" t="s">
        <v>278</v>
      </c>
      <c r="R355" s="30" t="s">
        <v>849</v>
      </c>
      <c r="U355" s="30" t="s">
        <v>1162</v>
      </c>
      <c r="V355" t="s">
        <v>782</v>
      </c>
      <c r="X355" t="s">
        <v>783</v>
      </c>
      <c r="Y355" s="127">
        <v>44328</v>
      </c>
      <c r="Z355" s="137">
        <v>2</v>
      </c>
      <c r="AA355" s="129">
        <v>18</v>
      </c>
    </row>
    <row r="356" spans="1:32" ht="15.6" x14ac:dyDescent="0.35">
      <c r="A356" s="104">
        <v>300</v>
      </c>
      <c r="B356" s="74" t="s">
        <v>847</v>
      </c>
      <c r="C356" s="74" t="s">
        <v>415</v>
      </c>
      <c r="D356" s="74" t="s">
        <v>848</v>
      </c>
      <c r="F356" s="12" t="s">
        <v>35</v>
      </c>
      <c r="G356" s="36" t="s">
        <v>189</v>
      </c>
      <c r="H356" s="11"/>
      <c r="I356" s="12" t="s">
        <v>166</v>
      </c>
      <c r="J356" s="36" t="s">
        <v>190</v>
      </c>
      <c r="K356" s="154"/>
      <c r="L356" s="12" t="s">
        <v>38</v>
      </c>
      <c r="M356" s="11" t="s">
        <v>276</v>
      </c>
      <c r="N356" s="154"/>
      <c r="O356" s="12" t="s">
        <v>277</v>
      </c>
      <c r="P356" s="11" t="s">
        <v>278</v>
      </c>
      <c r="R356" s="30" t="s">
        <v>849</v>
      </c>
      <c r="U356" s="30" t="s">
        <v>1163</v>
      </c>
      <c r="V356" t="s">
        <v>782</v>
      </c>
      <c r="X356" t="s">
        <v>783</v>
      </c>
      <c r="Y356" s="127">
        <v>44335</v>
      </c>
      <c r="Z356" s="129">
        <v>3</v>
      </c>
      <c r="AA356" s="129">
        <v>45</v>
      </c>
      <c r="AD356" s="74" t="s">
        <v>807</v>
      </c>
      <c r="AE356" s="74">
        <v>0</v>
      </c>
      <c r="AF356" t="s">
        <v>1164</v>
      </c>
    </row>
    <row r="357" spans="1:32" ht="15.6" x14ac:dyDescent="0.35">
      <c r="A357" s="104">
        <v>301</v>
      </c>
      <c r="B357" s="74" t="s">
        <v>847</v>
      </c>
      <c r="C357" s="74" t="s">
        <v>415</v>
      </c>
      <c r="D357" s="74" t="s">
        <v>848</v>
      </c>
      <c r="F357" s="12" t="s">
        <v>35</v>
      </c>
      <c r="G357" s="36" t="s">
        <v>189</v>
      </c>
      <c r="H357" s="11"/>
      <c r="I357" s="12" t="s">
        <v>166</v>
      </c>
      <c r="J357" s="36" t="s">
        <v>190</v>
      </c>
      <c r="K357" s="154"/>
      <c r="L357" s="12" t="s">
        <v>38</v>
      </c>
      <c r="M357" s="11" t="s">
        <v>276</v>
      </c>
      <c r="N357" s="154"/>
      <c r="O357" s="12" t="s">
        <v>277</v>
      </c>
      <c r="P357" s="11" t="s">
        <v>278</v>
      </c>
      <c r="R357" s="30" t="s">
        <v>849</v>
      </c>
      <c r="U357" s="30" t="s">
        <v>1165</v>
      </c>
      <c r="V357" t="s">
        <v>782</v>
      </c>
      <c r="X357" t="s">
        <v>783</v>
      </c>
      <c r="Y357" s="141" t="s">
        <v>810</v>
      </c>
      <c r="Z357" s="129">
        <v>1</v>
      </c>
      <c r="AA357" s="129">
        <v>27</v>
      </c>
      <c r="AD357" s="74" t="s">
        <v>807</v>
      </c>
      <c r="AE357" s="74">
        <v>0</v>
      </c>
      <c r="AF357" t="s">
        <v>451</v>
      </c>
    </row>
    <row r="358" spans="1:32" ht="15.6" x14ac:dyDescent="0.35">
      <c r="A358" s="104">
        <v>302</v>
      </c>
      <c r="B358" s="74" t="s">
        <v>847</v>
      </c>
      <c r="C358" s="74" t="s">
        <v>415</v>
      </c>
      <c r="D358" s="74" t="s">
        <v>848</v>
      </c>
      <c r="F358" s="12" t="s">
        <v>35</v>
      </c>
      <c r="G358" s="36" t="s">
        <v>189</v>
      </c>
      <c r="H358" s="11"/>
      <c r="I358" s="12" t="s">
        <v>166</v>
      </c>
      <c r="J358" s="36" t="s">
        <v>190</v>
      </c>
      <c r="K358" s="154"/>
      <c r="L358" s="12" t="s">
        <v>38</v>
      </c>
      <c r="M358" s="11" t="s">
        <v>276</v>
      </c>
      <c r="N358" s="154"/>
      <c r="O358" s="12" t="s">
        <v>277</v>
      </c>
      <c r="P358" s="11" t="s">
        <v>278</v>
      </c>
      <c r="R358" s="30" t="s">
        <v>849</v>
      </c>
      <c r="U358" s="30" t="s">
        <v>1166</v>
      </c>
      <c r="V358" t="s">
        <v>782</v>
      </c>
      <c r="X358" t="s">
        <v>783</v>
      </c>
      <c r="Y358" s="127">
        <v>44332</v>
      </c>
      <c r="Z358" s="137">
        <v>2</v>
      </c>
      <c r="AA358" s="129">
        <v>46</v>
      </c>
    </row>
    <row r="359" spans="1:32" ht="15.6" x14ac:dyDescent="0.35">
      <c r="A359" s="104">
        <v>303</v>
      </c>
      <c r="B359" s="74" t="s">
        <v>847</v>
      </c>
      <c r="C359" s="74" t="s">
        <v>415</v>
      </c>
      <c r="D359" s="74" t="s">
        <v>848</v>
      </c>
      <c r="F359" s="12" t="s">
        <v>35</v>
      </c>
      <c r="G359" s="36" t="s">
        <v>189</v>
      </c>
      <c r="H359" s="11"/>
      <c r="I359" s="12" t="s">
        <v>166</v>
      </c>
      <c r="J359" s="36" t="s">
        <v>190</v>
      </c>
      <c r="K359" s="154"/>
      <c r="L359" s="12" t="s">
        <v>38</v>
      </c>
      <c r="M359" s="11" t="s">
        <v>276</v>
      </c>
      <c r="N359" s="154"/>
      <c r="O359" s="12" t="s">
        <v>277</v>
      </c>
      <c r="P359" s="11" t="s">
        <v>278</v>
      </c>
      <c r="R359" s="30" t="s">
        <v>849</v>
      </c>
      <c r="U359" s="30" t="s">
        <v>1167</v>
      </c>
      <c r="V359" t="s">
        <v>782</v>
      </c>
      <c r="X359" t="s">
        <v>783</v>
      </c>
      <c r="Y359" s="141" t="s">
        <v>810</v>
      </c>
      <c r="Z359" s="129">
        <v>2</v>
      </c>
      <c r="AA359" s="129" t="s">
        <v>998</v>
      </c>
    </row>
    <row r="360" spans="1:32" ht="15.6" x14ac:dyDescent="0.35">
      <c r="A360" s="104">
        <v>304</v>
      </c>
      <c r="B360" s="74" t="s">
        <v>847</v>
      </c>
      <c r="C360" s="74" t="s">
        <v>415</v>
      </c>
      <c r="D360" s="74" t="s">
        <v>848</v>
      </c>
      <c r="F360" s="12" t="s">
        <v>35</v>
      </c>
      <c r="G360" s="36" t="s">
        <v>189</v>
      </c>
      <c r="H360" s="11"/>
      <c r="I360" s="12" t="s">
        <v>166</v>
      </c>
      <c r="J360" s="36" t="s">
        <v>190</v>
      </c>
      <c r="K360" s="154"/>
      <c r="L360" s="12" t="s">
        <v>38</v>
      </c>
      <c r="M360" s="11" t="s">
        <v>276</v>
      </c>
      <c r="N360" s="154"/>
      <c r="O360" s="12" t="s">
        <v>277</v>
      </c>
      <c r="P360" s="11" t="s">
        <v>278</v>
      </c>
      <c r="R360" s="30" t="s">
        <v>849</v>
      </c>
      <c r="U360" s="30" t="s">
        <v>1168</v>
      </c>
      <c r="V360" t="s">
        <v>782</v>
      </c>
      <c r="X360" t="s">
        <v>783</v>
      </c>
      <c r="Y360" s="127">
        <v>44333</v>
      </c>
      <c r="Z360" s="137">
        <v>2</v>
      </c>
      <c r="AA360" s="129">
        <v>32</v>
      </c>
    </row>
    <row r="361" spans="1:32" ht="15.6" x14ac:dyDescent="0.35">
      <c r="A361" s="104">
        <v>305</v>
      </c>
      <c r="B361" s="74" t="s">
        <v>847</v>
      </c>
      <c r="C361" s="74" t="s">
        <v>415</v>
      </c>
      <c r="D361" s="74" t="s">
        <v>848</v>
      </c>
      <c r="F361" s="12" t="s">
        <v>35</v>
      </c>
      <c r="G361" s="36" t="s">
        <v>189</v>
      </c>
      <c r="H361" s="11"/>
      <c r="I361" s="12" t="s">
        <v>166</v>
      </c>
      <c r="J361" s="36" t="s">
        <v>190</v>
      </c>
      <c r="K361" s="154"/>
      <c r="L361" s="12" t="s">
        <v>38</v>
      </c>
      <c r="M361" s="11" t="s">
        <v>276</v>
      </c>
      <c r="N361" s="154"/>
      <c r="O361" s="12" t="s">
        <v>277</v>
      </c>
      <c r="P361" s="11" t="s">
        <v>278</v>
      </c>
      <c r="R361" s="30" t="s">
        <v>849</v>
      </c>
      <c r="U361" s="30" t="s">
        <v>1169</v>
      </c>
      <c r="V361" t="s">
        <v>782</v>
      </c>
      <c r="X361" t="s">
        <v>783</v>
      </c>
      <c r="Y361" s="127">
        <v>44332</v>
      </c>
      <c r="Z361" s="128">
        <v>1</v>
      </c>
      <c r="AA361" s="129">
        <v>33</v>
      </c>
    </row>
    <row r="362" spans="1:32" ht="15.6" x14ac:dyDescent="0.35">
      <c r="A362" s="104">
        <v>306</v>
      </c>
      <c r="B362" s="74" t="s">
        <v>847</v>
      </c>
      <c r="C362" s="74" t="s">
        <v>415</v>
      </c>
      <c r="D362" s="74" t="s">
        <v>848</v>
      </c>
      <c r="F362" s="12" t="s">
        <v>35</v>
      </c>
      <c r="G362" s="36" t="s">
        <v>189</v>
      </c>
      <c r="H362" s="11"/>
      <c r="I362" s="12" t="s">
        <v>166</v>
      </c>
      <c r="J362" s="36" t="s">
        <v>190</v>
      </c>
      <c r="K362" s="154"/>
      <c r="L362" s="12" t="s">
        <v>38</v>
      </c>
      <c r="M362" s="11" t="s">
        <v>276</v>
      </c>
      <c r="N362" s="154"/>
      <c r="O362" s="12" t="s">
        <v>277</v>
      </c>
      <c r="P362" s="11" t="s">
        <v>278</v>
      </c>
      <c r="R362" s="30" t="s">
        <v>849</v>
      </c>
      <c r="U362" s="30" t="s">
        <v>1170</v>
      </c>
      <c r="V362" t="s">
        <v>782</v>
      </c>
      <c r="X362" t="s">
        <v>783</v>
      </c>
      <c r="Y362" s="127">
        <v>44339</v>
      </c>
      <c r="Z362" s="129">
        <v>3</v>
      </c>
      <c r="AA362" s="129">
        <v>27</v>
      </c>
    </row>
    <row r="363" spans="1:32" ht="15.6" x14ac:dyDescent="0.35">
      <c r="A363" s="104">
        <v>307</v>
      </c>
      <c r="B363" s="74" t="s">
        <v>847</v>
      </c>
      <c r="C363" s="74" t="s">
        <v>415</v>
      </c>
      <c r="D363" s="74" t="s">
        <v>848</v>
      </c>
      <c r="F363" s="12" t="s">
        <v>35</v>
      </c>
      <c r="G363" s="36" t="s">
        <v>189</v>
      </c>
      <c r="H363" s="11"/>
      <c r="I363" s="12" t="s">
        <v>166</v>
      </c>
      <c r="J363" s="36" t="s">
        <v>190</v>
      </c>
      <c r="K363" s="154"/>
      <c r="L363" s="12" t="s">
        <v>38</v>
      </c>
      <c r="M363" s="11" t="s">
        <v>276</v>
      </c>
      <c r="N363" s="154"/>
      <c r="O363" s="12" t="s">
        <v>277</v>
      </c>
      <c r="P363" s="11" t="s">
        <v>278</v>
      </c>
      <c r="R363" s="30" t="s">
        <v>849</v>
      </c>
      <c r="U363" s="30" t="s">
        <v>1171</v>
      </c>
      <c r="V363" t="s">
        <v>782</v>
      </c>
      <c r="X363" t="s">
        <v>783</v>
      </c>
      <c r="Y363" s="127">
        <v>44335</v>
      </c>
      <c r="Z363" s="137">
        <v>2</v>
      </c>
      <c r="AA363" s="129">
        <v>35</v>
      </c>
      <c r="AC363" t="s">
        <v>807</v>
      </c>
    </row>
    <row r="364" spans="1:32" ht="15.6" x14ac:dyDescent="0.35">
      <c r="A364" s="104">
        <v>308</v>
      </c>
      <c r="B364" s="74" t="s">
        <v>847</v>
      </c>
      <c r="C364" s="74" t="s">
        <v>415</v>
      </c>
      <c r="D364" s="74" t="s">
        <v>848</v>
      </c>
      <c r="F364" s="12" t="s">
        <v>35</v>
      </c>
      <c r="G364" s="36" t="s">
        <v>189</v>
      </c>
      <c r="H364" s="11"/>
      <c r="I364" s="12" t="s">
        <v>166</v>
      </c>
      <c r="J364" s="36" t="s">
        <v>190</v>
      </c>
      <c r="K364" s="154"/>
      <c r="L364" s="12" t="s">
        <v>38</v>
      </c>
      <c r="M364" s="11" t="s">
        <v>276</v>
      </c>
      <c r="N364" s="154"/>
      <c r="O364" s="12" t="s">
        <v>277</v>
      </c>
      <c r="P364" s="11" t="s">
        <v>278</v>
      </c>
      <c r="R364" s="30" t="s">
        <v>849</v>
      </c>
      <c r="U364" s="30" t="s">
        <v>1172</v>
      </c>
      <c r="V364" t="s">
        <v>782</v>
      </c>
      <c r="X364" t="s">
        <v>783</v>
      </c>
      <c r="Y364" s="141" t="s">
        <v>810</v>
      </c>
      <c r="Z364" s="129">
        <v>3</v>
      </c>
      <c r="AA364" s="129" t="s">
        <v>1173</v>
      </c>
    </row>
    <row r="365" spans="1:32" ht="15.6" x14ac:dyDescent="0.35">
      <c r="A365" s="104">
        <v>309</v>
      </c>
      <c r="B365" s="74" t="s">
        <v>847</v>
      </c>
      <c r="C365" s="74" t="s">
        <v>415</v>
      </c>
      <c r="D365" s="74" t="s">
        <v>848</v>
      </c>
      <c r="F365" s="12" t="s">
        <v>35</v>
      </c>
      <c r="G365" s="36" t="s">
        <v>189</v>
      </c>
      <c r="H365" s="11"/>
      <c r="I365" s="12" t="s">
        <v>166</v>
      </c>
      <c r="J365" s="36" t="s">
        <v>190</v>
      </c>
      <c r="K365" s="154"/>
      <c r="L365" s="12" t="s">
        <v>38</v>
      </c>
      <c r="M365" s="11" t="s">
        <v>276</v>
      </c>
      <c r="N365" s="154"/>
      <c r="O365" s="12" t="s">
        <v>277</v>
      </c>
      <c r="P365" s="11" t="s">
        <v>278</v>
      </c>
      <c r="R365" s="30" t="s">
        <v>849</v>
      </c>
      <c r="U365" s="30" t="s">
        <v>1174</v>
      </c>
      <c r="V365" t="s">
        <v>782</v>
      </c>
      <c r="X365" t="s">
        <v>783</v>
      </c>
      <c r="Y365" s="127">
        <v>44327</v>
      </c>
      <c r="Z365" s="128">
        <v>1</v>
      </c>
      <c r="AA365" s="129">
        <v>21</v>
      </c>
      <c r="AC365" t="s">
        <v>807</v>
      </c>
    </row>
    <row r="366" spans="1:32" ht="15.6" x14ac:dyDescent="0.35">
      <c r="A366" s="104">
        <v>310</v>
      </c>
      <c r="B366" s="74" t="s">
        <v>847</v>
      </c>
      <c r="C366" s="74" t="s">
        <v>415</v>
      </c>
      <c r="D366" s="74" t="s">
        <v>848</v>
      </c>
      <c r="F366" s="12" t="s">
        <v>35</v>
      </c>
      <c r="G366" s="36" t="s">
        <v>189</v>
      </c>
      <c r="H366" s="11"/>
      <c r="I366" s="12" t="s">
        <v>166</v>
      </c>
      <c r="J366" s="36" t="s">
        <v>190</v>
      </c>
      <c r="K366" s="154"/>
      <c r="L366" s="12" t="s">
        <v>38</v>
      </c>
      <c r="M366" s="11" t="s">
        <v>276</v>
      </c>
      <c r="N366" s="154"/>
      <c r="O366" s="12" t="s">
        <v>277</v>
      </c>
      <c r="P366" s="11" t="s">
        <v>278</v>
      </c>
      <c r="R366" s="30" t="s">
        <v>849</v>
      </c>
      <c r="U366" s="30" t="s">
        <v>1175</v>
      </c>
      <c r="V366" t="s">
        <v>782</v>
      </c>
      <c r="X366" t="s">
        <v>783</v>
      </c>
      <c r="Y366" s="127">
        <v>44332</v>
      </c>
      <c r="Z366" s="137">
        <v>2</v>
      </c>
      <c r="AA366" s="129">
        <v>34</v>
      </c>
    </row>
    <row r="367" spans="1:32" ht="15.6" x14ac:dyDescent="0.35">
      <c r="A367" s="104">
        <v>311</v>
      </c>
      <c r="B367" s="74" t="s">
        <v>847</v>
      </c>
      <c r="C367" s="74" t="s">
        <v>415</v>
      </c>
      <c r="D367" s="74" t="s">
        <v>848</v>
      </c>
      <c r="F367" s="12" t="s">
        <v>35</v>
      </c>
      <c r="G367" s="36" t="s">
        <v>189</v>
      </c>
      <c r="H367" s="11"/>
      <c r="I367" s="12" t="s">
        <v>166</v>
      </c>
      <c r="J367" s="36" t="s">
        <v>190</v>
      </c>
      <c r="K367" s="154"/>
      <c r="L367" s="12" t="s">
        <v>38</v>
      </c>
      <c r="M367" s="11" t="s">
        <v>276</v>
      </c>
      <c r="N367" s="154"/>
      <c r="O367" s="12" t="s">
        <v>277</v>
      </c>
      <c r="P367" s="11" t="s">
        <v>278</v>
      </c>
      <c r="R367" s="30" t="s">
        <v>849</v>
      </c>
      <c r="U367" s="30" t="s">
        <v>1176</v>
      </c>
      <c r="V367" t="s">
        <v>782</v>
      </c>
      <c r="X367" t="s">
        <v>783</v>
      </c>
      <c r="Y367" s="127">
        <v>44339</v>
      </c>
      <c r="Z367" s="137">
        <v>2</v>
      </c>
      <c r="AA367" s="129">
        <v>42</v>
      </c>
    </row>
    <row r="368" spans="1:32" ht="15.6" x14ac:dyDescent="0.35">
      <c r="A368" s="104">
        <v>312</v>
      </c>
      <c r="B368" s="74" t="s">
        <v>847</v>
      </c>
      <c r="C368" s="74" t="s">
        <v>415</v>
      </c>
      <c r="D368" s="74" t="s">
        <v>848</v>
      </c>
      <c r="F368" s="12" t="s">
        <v>35</v>
      </c>
      <c r="G368" s="36" t="s">
        <v>189</v>
      </c>
      <c r="H368" s="11"/>
      <c r="I368" s="12" t="s">
        <v>166</v>
      </c>
      <c r="J368" s="36" t="s">
        <v>190</v>
      </c>
      <c r="K368" s="154"/>
      <c r="L368" s="12" t="s">
        <v>38</v>
      </c>
      <c r="M368" s="11" t="s">
        <v>276</v>
      </c>
      <c r="N368" s="154"/>
      <c r="O368" s="12" t="s">
        <v>277</v>
      </c>
      <c r="P368" s="11" t="s">
        <v>278</v>
      </c>
      <c r="R368" s="30" t="s">
        <v>849</v>
      </c>
      <c r="U368" s="30" t="s">
        <v>1177</v>
      </c>
      <c r="V368" t="s">
        <v>782</v>
      </c>
      <c r="X368" t="s">
        <v>783</v>
      </c>
      <c r="Y368" s="127">
        <v>44331</v>
      </c>
      <c r="Z368" s="137">
        <v>2</v>
      </c>
      <c r="AA368" s="129">
        <v>50</v>
      </c>
    </row>
    <row r="369" spans="1:32" ht="15.6" x14ac:dyDescent="0.35">
      <c r="A369" s="104">
        <v>313</v>
      </c>
      <c r="B369" s="74" t="s">
        <v>847</v>
      </c>
      <c r="C369" s="74" t="s">
        <v>415</v>
      </c>
      <c r="D369" s="74" t="s">
        <v>848</v>
      </c>
      <c r="F369" s="12" t="s">
        <v>35</v>
      </c>
      <c r="G369" s="36" t="s">
        <v>189</v>
      </c>
      <c r="H369" s="11"/>
      <c r="I369" s="12" t="s">
        <v>166</v>
      </c>
      <c r="J369" s="36" t="s">
        <v>190</v>
      </c>
      <c r="K369" s="154"/>
      <c r="L369" s="12" t="s">
        <v>38</v>
      </c>
      <c r="M369" s="11" t="s">
        <v>276</v>
      </c>
      <c r="N369" s="154"/>
      <c r="O369" s="12" t="s">
        <v>277</v>
      </c>
      <c r="P369" s="11" t="s">
        <v>278</v>
      </c>
      <c r="R369" s="30" t="s">
        <v>849</v>
      </c>
      <c r="U369" s="30" t="s">
        <v>1178</v>
      </c>
      <c r="V369" t="s">
        <v>782</v>
      </c>
      <c r="X369" t="s">
        <v>783</v>
      </c>
      <c r="Y369" s="127">
        <v>44338</v>
      </c>
      <c r="Z369" s="128">
        <v>1</v>
      </c>
      <c r="AA369" s="129">
        <v>51</v>
      </c>
    </row>
    <row r="370" spans="1:32" ht="15.6" x14ac:dyDescent="0.35">
      <c r="A370" s="104">
        <v>314</v>
      </c>
      <c r="B370" s="74" t="s">
        <v>847</v>
      </c>
      <c r="C370" s="74" t="s">
        <v>415</v>
      </c>
      <c r="D370" s="74" t="s">
        <v>848</v>
      </c>
      <c r="F370" s="12" t="s">
        <v>35</v>
      </c>
      <c r="G370" s="36" t="s">
        <v>189</v>
      </c>
      <c r="H370" s="11"/>
      <c r="I370" s="12" t="s">
        <v>166</v>
      </c>
      <c r="J370" s="36" t="s">
        <v>190</v>
      </c>
      <c r="K370" s="154"/>
      <c r="L370" s="12" t="s">
        <v>38</v>
      </c>
      <c r="M370" s="11" t="s">
        <v>276</v>
      </c>
      <c r="N370" s="154"/>
      <c r="O370" s="12" t="s">
        <v>277</v>
      </c>
      <c r="P370" s="11" t="s">
        <v>278</v>
      </c>
      <c r="R370" s="30" t="s">
        <v>849</v>
      </c>
      <c r="U370" s="30" t="s">
        <v>1179</v>
      </c>
      <c r="V370" t="s">
        <v>782</v>
      </c>
      <c r="X370" t="s">
        <v>783</v>
      </c>
      <c r="Y370" s="127">
        <v>44340</v>
      </c>
      <c r="Z370" s="128">
        <v>1</v>
      </c>
      <c r="AA370" s="129">
        <v>44</v>
      </c>
    </row>
    <row r="371" spans="1:32" ht="15.6" x14ac:dyDescent="0.35">
      <c r="A371" s="104">
        <v>315</v>
      </c>
      <c r="B371" s="74" t="s">
        <v>847</v>
      </c>
      <c r="C371" s="74" t="s">
        <v>415</v>
      </c>
      <c r="D371" s="74" t="s">
        <v>848</v>
      </c>
      <c r="F371" s="12" t="s">
        <v>35</v>
      </c>
      <c r="G371" s="36" t="s">
        <v>189</v>
      </c>
      <c r="H371" s="11"/>
      <c r="I371" s="12" t="s">
        <v>166</v>
      </c>
      <c r="J371" s="36" t="s">
        <v>190</v>
      </c>
      <c r="K371" s="154"/>
      <c r="L371" s="12" t="s">
        <v>38</v>
      </c>
      <c r="M371" s="11" t="s">
        <v>276</v>
      </c>
      <c r="N371" s="154"/>
      <c r="O371" s="12" t="s">
        <v>277</v>
      </c>
      <c r="P371" s="11" t="s">
        <v>278</v>
      </c>
      <c r="R371" s="30" t="s">
        <v>849</v>
      </c>
      <c r="U371" s="30" t="s">
        <v>1180</v>
      </c>
      <c r="V371" t="s">
        <v>782</v>
      </c>
      <c r="X371" t="s">
        <v>783</v>
      </c>
      <c r="Y371" s="138">
        <v>44337</v>
      </c>
      <c r="Z371" s="139">
        <v>1</v>
      </c>
      <c r="AA371" s="129">
        <v>44</v>
      </c>
      <c r="AC371" t="s">
        <v>807</v>
      </c>
    </row>
    <row r="372" spans="1:32" ht="15.6" x14ac:dyDescent="0.35">
      <c r="A372" s="104">
        <v>316</v>
      </c>
      <c r="B372" s="74" t="s">
        <v>847</v>
      </c>
      <c r="C372" s="74" t="s">
        <v>415</v>
      </c>
      <c r="D372" s="74" t="s">
        <v>848</v>
      </c>
      <c r="F372" s="12" t="s">
        <v>35</v>
      </c>
      <c r="G372" s="36" t="s">
        <v>189</v>
      </c>
      <c r="H372" s="11"/>
      <c r="I372" s="12" t="s">
        <v>166</v>
      </c>
      <c r="J372" s="36" t="s">
        <v>190</v>
      </c>
      <c r="K372" s="154"/>
      <c r="L372" s="12" t="s">
        <v>38</v>
      </c>
      <c r="M372" s="11" t="s">
        <v>276</v>
      </c>
      <c r="N372" s="154"/>
      <c r="O372" s="12" t="s">
        <v>277</v>
      </c>
      <c r="P372" s="11" t="s">
        <v>278</v>
      </c>
      <c r="R372" s="30" t="s">
        <v>849</v>
      </c>
      <c r="U372" s="30" t="s">
        <v>1181</v>
      </c>
      <c r="V372" t="s">
        <v>782</v>
      </c>
      <c r="X372" t="s">
        <v>783</v>
      </c>
      <c r="Y372" s="127">
        <v>44331</v>
      </c>
      <c r="Z372" s="128">
        <v>1</v>
      </c>
      <c r="AA372" s="129">
        <v>42</v>
      </c>
    </row>
    <row r="373" spans="1:32" ht="15.6" x14ac:dyDescent="0.35">
      <c r="A373" s="104">
        <v>317</v>
      </c>
      <c r="B373" s="74" t="s">
        <v>847</v>
      </c>
      <c r="C373" s="74" t="s">
        <v>415</v>
      </c>
      <c r="D373" s="74" t="s">
        <v>848</v>
      </c>
      <c r="F373" s="12" t="s">
        <v>35</v>
      </c>
      <c r="G373" s="36" t="s">
        <v>189</v>
      </c>
      <c r="H373" s="11"/>
      <c r="I373" s="12" t="s">
        <v>166</v>
      </c>
      <c r="J373" s="36" t="s">
        <v>190</v>
      </c>
      <c r="K373" s="154"/>
      <c r="L373" s="12" t="s">
        <v>38</v>
      </c>
      <c r="M373" s="11" t="s">
        <v>276</v>
      </c>
      <c r="N373" s="154"/>
      <c r="O373" s="12" t="s">
        <v>277</v>
      </c>
      <c r="P373" s="11" t="s">
        <v>278</v>
      </c>
      <c r="R373" s="30" t="s">
        <v>849</v>
      </c>
      <c r="U373" s="30" t="s">
        <v>1182</v>
      </c>
      <c r="V373" t="s">
        <v>782</v>
      </c>
      <c r="X373" t="s">
        <v>783</v>
      </c>
      <c r="Y373" s="127">
        <v>44335</v>
      </c>
      <c r="Z373" s="137">
        <v>2</v>
      </c>
      <c r="AA373" s="129">
        <v>33</v>
      </c>
    </row>
    <row r="374" spans="1:32" ht="15.6" x14ac:dyDescent="0.35">
      <c r="A374" s="104">
        <v>318</v>
      </c>
      <c r="B374" s="74" t="s">
        <v>847</v>
      </c>
      <c r="C374" s="74" t="s">
        <v>415</v>
      </c>
      <c r="D374" s="74" t="s">
        <v>848</v>
      </c>
      <c r="F374" s="12" t="s">
        <v>35</v>
      </c>
      <c r="G374" s="36" t="s">
        <v>189</v>
      </c>
      <c r="H374" s="11"/>
      <c r="I374" s="12" t="s">
        <v>166</v>
      </c>
      <c r="J374" s="36" t="s">
        <v>190</v>
      </c>
      <c r="K374" s="154"/>
      <c r="L374" s="12" t="s">
        <v>38</v>
      </c>
      <c r="M374" s="11" t="s">
        <v>276</v>
      </c>
      <c r="N374" s="154"/>
      <c r="O374" s="12" t="s">
        <v>277</v>
      </c>
      <c r="P374" s="11" t="s">
        <v>278</v>
      </c>
      <c r="R374" s="30" t="s">
        <v>849</v>
      </c>
      <c r="U374" s="30" t="s">
        <v>1183</v>
      </c>
      <c r="V374" t="s">
        <v>782</v>
      </c>
      <c r="X374" t="s">
        <v>783</v>
      </c>
      <c r="Y374" s="127">
        <v>44337</v>
      </c>
      <c r="Z374" s="137">
        <v>2</v>
      </c>
      <c r="AA374" s="129">
        <v>32</v>
      </c>
      <c r="AC374" t="s">
        <v>807</v>
      </c>
    </row>
    <row r="375" spans="1:32" ht="15.6" x14ac:dyDescent="0.35">
      <c r="A375" s="104">
        <v>319</v>
      </c>
      <c r="B375" s="74" t="s">
        <v>847</v>
      </c>
      <c r="C375" s="74" t="s">
        <v>415</v>
      </c>
      <c r="D375" s="74" t="s">
        <v>848</v>
      </c>
      <c r="F375" s="12" t="s">
        <v>35</v>
      </c>
      <c r="G375" s="36" t="s">
        <v>189</v>
      </c>
      <c r="H375" s="11"/>
      <c r="I375" s="12" t="s">
        <v>166</v>
      </c>
      <c r="J375" s="36" t="s">
        <v>190</v>
      </c>
      <c r="K375" s="154"/>
      <c r="L375" s="12" t="s">
        <v>38</v>
      </c>
      <c r="M375" s="11" t="s">
        <v>276</v>
      </c>
      <c r="N375" s="154"/>
      <c r="O375" s="12" t="s">
        <v>277</v>
      </c>
      <c r="P375" s="11" t="s">
        <v>278</v>
      </c>
      <c r="R375" s="30" t="s">
        <v>849</v>
      </c>
      <c r="U375" s="30" t="s">
        <v>1184</v>
      </c>
      <c r="V375" t="s">
        <v>782</v>
      </c>
      <c r="X375" t="s">
        <v>783</v>
      </c>
      <c r="Y375" s="138">
        <v>44337</v>
      </c>
      <c r="Z375" s="151">
        <v>3</v>
      </c>
      <c r="AA375" s="129">
        <v>47</v>
      </c>
    </row>
    <row r="376" spans="1:32" s="131" customFormat="1" ht="15.6" x14ac:dyDescent="0.35">
      <c r="A376" s="130">
        <v>320</v>
      </c>
      <c r="B376" s="130" t="s">
        <v>847</v>
      </c>
      <c r="C376" s="130" t="s">
        <v>415</v>
      </c>
      <c r="D376" s="130" t="s">
        <v>848</v>
      </c>
      <c r="E376" s="130"/>
      <c r="F376" s="144" t="s">
        <v>35</v>
      </c>
      <c r="G376" s="156" t="s">
        <v>189</v>
      </c>
      <c r="H376" s="157"/>
      <c r="I376" s="144" t="s">
        <v>166</v>
      </c>
      <c r="J376" s="156" t="s">
        <v>190</v>
      </c>
      <c r="K376" s="158"/>
      <c r="L376" s="144" t="s">
        <v>38</v>
      </c>
      <c r="M376" s="157" t="s">
        <v>276</v>
      </c>
      <c r="N376" s="158"/>
      <c r="O376" s="144" t="s">
        <v>277</v>
      </c>
      <c r="P376" s="157" t="s">
        <v>278</v>
      </c>
      <c r="R376" s="157" t="s">
        <v>849</v>
      </c>
      <c r="U376" s="157" t="s">
        <v>1185</v>
      </c>
      <c r="V376" s="131" t="s">
        <v>782</v>
      </c>
      <c r="W376" s="131" t="s">
        <v>786</v>
      </c>
      <c r="Y376" s="132"/>
      <c r="Z376" s="132"/>
      <c r="AA376" s="132"/>
      <c r="AD376" s="130"/>
      <c r="AE376" s="130"/>
    </row>
    <row r="377" spans="1:32" ht="15.6" x14ac:dyDescent="0.35">
      <c r="A377" s="104">
        <v>321</v>
      </c>
      <c r="B377" s="74" t="s">
        <v>847</v>
      </c>
      <c r="C377" s="74" t="s">
        <v>415</v>
      </c>
      <c r="D377" s="74" t="s">
        <v>848</v>
      </c>
      <c r="F377" s="12" t="s">
        <v>35</v>
      </c>
      <c r="G377" s="36" t="s">
        <v>189</v>
      </c>
      <c r="H377" s="11"/>
      <c r="I377" s="12" t="s">
        <v>166</v>
      </c>
      <c r="J377" s="36" t="s">
        <v>190</v>
      </c>
      <c r="K377" s="154"/>
      <c r="L377" s="12" t="s">
        <v>38</v>
      </c>
      <c r="M377" s="11" t="s">
        <v>276</v>
      </c>
      <c r="N377" s="154"/>
      <c r="O377" s="12" t="s">
        <v>277</v>
      </c>
      <c r="P377" s="11" t="s">
        <v>278</v>
      </c>
      <c r="R377" s="30" t="s">
        <v>849</v>
      </c>
      <c r="U377" s="30" t="s">
        <v>1186</v>
      </c>
      <c r="V377" t="s">
        <v>782</v>
      </c>
      <c r="X377" t="s">
        <v>783</v>
      </c>
      <c r="Y377" s="138">
        <v>44337</v>
      </c>
      <c r="Z377" s="139">
        <v>1</v>
      </c>
      <c r="AA377" s="129">
        <v>35</v>
      </c>
    </row>
    <row r="378" spans="1:32" ht="15.6" x14ac:dyDescent="0.35">
      <c r="A378" s="104">
        <v>322</v>
      </c>
      <c r="B378" s="74" t="s">
        <v>847</v>
      </c>
      <c r="C378" s="74" t="s">
        <v>415</v>
      </c>
      <c r="D378" s="74" t="s">
        <v>848</v>
      </c>
      <c r="F378" s="12" t="s">
        <v>35</v>
      </c>
      <c r="G378" s="36" t="s">
        <v>189</v>
      </c>
      <c r="H378" s="11"/>
      <c r="I378" s="12" t="s">
        <v>166</v>
      </c>
      <c r="J378" s="36" t="s">
        <v>190</v>
      </c>
      <c r="K378" s="154"/>
      <c r="L378" s="12" t="s">
        <v>38</v>
      </c>
      <c r="M378" s="11" t="s">
        <v>276</v>
      </c>
      <c r="N378" s="154"/>
      <c r="O378" s="12" t="s">
        <v>277</v>
      </c>
      <c r="P378" s="11" t="s">
        <v>278</v>
      </c>
      <c r="R378" s="30" t="s">
        <v>849</v>
      </c>
      <c r="U378" s="30" t="s">
        <v>1187</v>
      </c>
      <c r="V378" t="s">
        <v>782</v>
      </c>
      <c r="X378" t="s">
        <v>783</v>
      </c>
      <c r="Y378" s="141" t="s">
        <v>810</v>
      </c>
      <c r="Z378" s="129">
        <v>2</v>
      </c>
      <c r="AA378" s="129">
        <v>25</v>
      </c>
      <c r="AC378" t="s">
        <v>807</v>
      </c>
    </row>
    <row r="379" spans="1:32" ht="15.6" x14ac:dyDescent="0.35">
      <c r="A379" s="104">
        <v>323</v>
      </c>
      <c r="B379" s="74" t="s">
        <v>847</v>
      </c>
      <c r="C379" s="74" t="s">
        <v>415</v>
      </c>
      <c r="D379" s="74" t="s">
        <v>848</v>
      </c>
      <c r="F379" s="12" t="s">
        <v>35</v>
      </c>
      <c r="G379" s="36" t="s">
        <v>189</v>
      </c>
      <c r="H379" s="11"/>
      <c r="I379" s="12" t="s">
        <v>166</v>
      </c>
      <c r="J379" s="36" t="s">
        <v>190</v>
      </c>
      <c r="K379" s="154"/>
      <c r="L379" s="12" t="s">
        <v>38</v>
      </c>
      <c r="M379" s="11" t="s">
        <v>276</v>
      </c>
      <c r="N379" s="154"/>
      <c r="O379" s="12" t="s">
        <v>277</v>
      </c>
      <c r="P379" s="11" t="s">
        <v>278</v>
      </c>
      <c r="R379" s="30" t="s">
        <v>849</v>
      </c>
      <c r="U379" s="30" t="s">
        <v>1188</v>
      </c>
      <c r="V379" t="s">
        <v>782</v>
      </c>
      <c r="X379" t="s">
        <v>783</v>
      </c>
      <c r="Y379" s="127">
        <v>44329</v>
      </c>
      <c r="Z379" s="128">
        <v>1</v>
      </c>
      <c r="AA379" s="129">
        <v>22</v>
      </c>
      <c r="AC379" t="s">
        <v>788</v>
      </c>
    </row>
    <row r="380" spans="1:32" ht="15.6" x14ac:dyDescent="0.35">
      <c r="A380" s="104">
        <v>324</v>
      </c>
      <c r="B380" s="74" t="s">
        <v>847</v>
      </c>
      <c r="C380" s="74" t="s">
        <v>415</v>
      </c>
      <c r="D380" s="74" t="s">
        <v>848</v>
      </c>
      <c r="F380" s="12" t="s">
        <v>35</v>
      </c>
      <c r="G380" s="36" t="s">
        <v>189</v>
      </c>
      <c r="H380" s="11"/>
      <c r="I380" s="12" t="s">
        <v>166</v>
      </c>
      <c r="J380" s="36" t="s">
        <v>190</v>
      </c>
      <c r="K380" s="154"/>
      <c r="L380" s="12" t="s">
        <v>38</v>
      </c>
      <c r="M380" s="11" t="s">
        <v>276</v>
      </c>
      <c r="N380" s="154"/>
      <c r="O380" s="12" t="s">
        <v>277</v>
      </c>
      <c r="P380" s="11" t="s">
        <v>278</v>
      </c>
      <c r="R380" s="30" t="s">
        <v>849</v>
      </c>
      <c r="U380" s="30" t="s">
        <v>1189</v>
      </c>
      <c r="V380" t="s">
        <v>782</v>
      </c>
      <c r="X380" t="s">
        <v>783</v>
      </c>
      <c r="Y380" s="127">
        <v>44330</v>
      </c>
      <c r="Z380" s="137">
        <v>2</v>
      </c>
      <c r="AA380" s="129">
        <v>20</v>
      </c>
    </row>
    <row r="381" spans="1:32" ht="15.6" x14ac:dyDescent="0.35">
      <c r="A381" s="104">
        <v>325</v>
      </c>
      <c r="B381" s="74" t="s">
        <v>847</v>
      </c>
      <c r="C381" s="74" t="s">
        <v>415</v>
      </c>
      <c r="D381" s="74" t="s">
        <v>848</v>
      </c>
      <c r="F381" s="12" t="s">
        <v>35</v>
      </c>
      <c r="G381" s="36" t="s">
        <v>189</v>
      </c>
      <c r="H381" s="11"/>
      <c r="I381" s="12" t="s">
        <v>166</v>
      </c>
      <c r="J381" s="36" t="s">
        <v>190</v>
      </c>
      <c r="K381" s="154"/>
      <c r="L381" s="12" t="s">
        <v>38</v>
      </c>
      <c r="M381" s="11" t="s">
        <v>276</v>
      </c>
      <c r="N381" s="154"/>
      <c r="O381" s="12" t="s">
        <v>277</v>
      </c>
      <c r="P381" s="11" t="s">
        <v>278</v>
      </c>
      <c r="R381" s="30" t="s">
        <v>849</v>
      </c>
      <c r="U381" s="30" t="s">
        <v>1190</v>
      </c>
      <c r="V381" t="s">
        <v>782</v>
      </c>
      <c r="X381" t="s">
        <v>783</v>
      </c>
      <c r="Y381" s="127">
        <v>44340</v>
      </c>
      <c r="Z381" s="137">
        <v>2</v>
      </c>
      <c r="AA381" s="129">
        <v>35</v>
      </c>
      <c r="AE381" s="74">
        <v>0</v>
      </c>
      <c r="AF381" t="s">
        <v>928</v>
      </c>
    </row>
    <row r="382" spans="1:32" ht="15.6" x14ac:dyDescent="0.35">
      <c r="A382" s="104">
        <v>326</v>
      </c>
      <c r="B382" s="74" t="s">
        <v>847</v>
      </c>
      <c r="C382" s="74" t="s">
        <v>415</v>
      </c>
      <c r="D382" s="74" t="s">
        <v>848</v>
      </c>
      <c r="F382" s="12" t="s">
        <v>35</v>
      </c>
      <c r="G382" s="36" t="s">
        <v>189</v>
      </c>
      <c r="H382" s="11"/>
      <c r="I382" s="12" t="s">
        <v>166</v>
      </c>
      <c r="J382" s="36" t="s">
        <v>190</v>
      </c>
      <c r="K382" s="154"/>
      <c r="L382" s="12" t="s">
        <v>38</v>
      </c>
      <c r="M382" s="11" t="s">
        <v>276</v>
      </c>
      <c r="N382" s="154"/>
      <c r="O382" s="12" t="s">
        <v>277</v>
      </c>
      <c r="P382" s="11" t="s">
        <v>278</v>
      </c>
      <c r="R382" s="30" t="s">
        <v>849</v>
      </c>
      <c r="U382" s="30" t="s">
        <v>1191</v>
      </c>
      <c r="V382" t="s">
        <v>782</v>
      </c>
      <c r="X382" t="s">
        <v>783</v>
      </c>
      <c r="Y382" s="127">
        <v>44339</v>
      </c>
      <c r="Z382" s="137">
        <v>2</v>
      </c>
      <c r="AA382" s="129" t="s">
        <v>839</v>
      </c>
    </row>
    <row r="383" spans="1:32" ht="15.6" x14ac:dyDescent="0.35">
      <c r="A383" s="104">
        <v>327</v>
      </c>
      <c r="B383" s="74" t="s">
        <v>847</v>
      </c>
      <c r="C383" s="74" t="s">
        <v>415</v>
      </c>
      <c r="D383" s="74" t="s">
        <v>848</v>
      </c>
      <c r="F383" s="12" t="s">
        <v>35</v>
      </c>
      <c r="G383" s="36" t="s">
        <v>189</v>
      </c>
      <c r="H383" s="11"/>
      <c r="I383" s="12" t="s">
        <v>166</v>
      </c>
      <c r="J383" s="36" t="s">
        <v>190</v>
      </c>
      <c r="K383" s="154"/>
      <c r="L383" s="12" t="s">
        <v>38</v>
      </c>
      <c r="M383" s="11" t="s">
        <v>276</v>
      </c>
      <c r="N383" s="154"/>
      <c r="O383" s="12" t="s">
        <v>277</v>
      </c>
      <c r="P383" s="11" t="s">
        <v>278</v>
      </c>
      <c r="R383" s="30" t="s">
        <v>849</v>
      </c>
      <c r="U383" s="30" t="s">
        <v>1192</v>
      </c>
      <c r="V383" t="s">
        <v>782</v>
      </c>
      <c r="X383" t="s">
        <v>783</v>
      </c>
      <c r="Y383" s="127">
        <v>44339</v>
      </c>
      <c r="Z383" s="137">
        <v>2</v>
      </c>
      <c r="AA383" s="129">
        <v>41</v>
      </c>
      <c r="AC383" t="s">
        <v>807</v>
      </c>
    </row>
    <row r="384" spans="1:32" s="133" customFormat="1" ht="15.6" x14ac:dyDescent="0.35">
      <c r="A384" s="168">
        <v>328</v>
      </c>
      <c r="B384" s="41" t="s">
        <v>847</v>
      </c>
      <c r="C384" s="41" t="s">
        <v>415</v>
      </c>
      <c r="D384" s="41" t="s">
        <v>848</v>
      </c>
      <c r="E384" s="41"/>
      <c r="F384" s="19" t="s">
        <v>35</v>
      </c>
      <c r="G384" s="37" t="s">
        <v>189</v>
      </c>
      <c r="H384" s="18"/>
      <c r="I384" s="19" t="s">
        <v>166</v>
      </c>
      <c r="J384" s="37" t="s">
        <v>190</v>
      </c>
      <c r="L384" s="19" t="s">
        <v>38</v>
      </c>
      <c r="M384" s="18" t="s">
        <v>276</v>
      </c>
      <c r="O384" s="19" t="s">
        <v>277</v>
      </c>
      <c r="P384" s="18" t="s">
        <v>278</v>
      </c>
      <c r="R384" s="26" t="s">
        <v>849</v>
      </c>
      <c r="U384" s="26" t="s">
        <v>1193</v>
      </c>
      <c r="V384" s="133" t="s">
        <v>782</v>
      </c>
      <c r="X384" s="133" t="s">
        <v>783</v>
      </c>
      <c r="Y384" s="134">
        <v>44332</v>
      </c>
      <c r="Z384" s="135">
        <v>2</v>
      </c>
      <c r="AA384" s="136">
        <v>42</v>
      </c>
      <c r="AD384" s="41"/>
      <c r="AE384" s="41"/>
    </row>
    <row r="385" spans="22:29" x14ac:dyDescent="0.3">
      <c r="Y385" s="129"/>
    </row>
    <row r="391" spans="22:29" x14ac:dyDescent="0.3">
      <c r="V391" s="141"/>
      <c r="W391" s="141"/>
      <c r="X391" s="141"/>
      <c r="Z391" s="141"/>
      <c r="AA391" s="141"/>
      <c r="AB391" s="141"/>
      <c r="AC391" s="74"/>
    </row>
    <row r="392" spans="22:29" x14ac:dyDescent="0.3">
      <c r="V392" s="74"/>
      <c r="W392" s="74"/>
      <c r="X392" s="74"/>
      <c r="AB392" s="74"/>
      <c r="AC392" s="169"/>
    </row>
  </sheetData>
  <conditionalFormatting sqref="AD1">
    <cfRule type="cellIs" dxfId="3" priority="4" operator="lessThan">
      <formula>50</formula>
    </cfRule>
  </conditionalFormatting>
  <conditionalFormatting sqref="Y140 Y154 Y183 Y185 Y206 Y226 Y250 Y266:Y267 Y271 Y291 Y317 Y350 Y376 Z1:Z384 Y385 Z386:Z390 Z392:Z1048576">
    <cfRule type="cellIs" dxfId="2" priority="1" stopIfTrue="1" operator="equal">
      <formula>1</formula>
    </cfRule>
  </conditionalFormatting>
  <conditionalFormatting sqref="Y140 Y154 Y183 Y185 Y206 Y226 Y250 Y266:Y267 Y271 Y291 Y317 Y350 Y376 Z1:Z384 Y385 Z386:Z390 Z392:Z1048576">
    <cfRule type="cellIs" dxfId="1" priority="2" stopIfTrue="1" operator="equal">
      <formula>2</formula>
    </cfRule>
  </conditionalFormatting>
  <conditionalFormatting sqref="Y140 Y154 Y183 Y185 Y206 Y226 Y250 Y266:Y267 Y271 Y291 Y317 Y350 Y376 Z1:Z384 Y385 Z386:Z390 Z392:Z1048576">
    <cfRule type="cellIs" dxfId="0" priority="3" stopIfTrue="1" operator="equal">
      <formula>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Code 2018</vt:lpstr>
      <vt:lpstr>Crossing and harvesting 2018-19</vt:lpstr>
      <vt:lpstr>Code 2019</vt:lpstr>
      <vt:lpstr>Code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Helen Behn</cp:lastModifiedBy>
  <dcterms:created xsi:type="dcterms:W3CDTF">2022-01-27T11:03:47Z</dcterms:created>
  <dcterms:modified xsi:type="dcterms:W3CDTF">2022-03-17T17:13:06Z</dcterms:modified>
</cp:coreProperties>
</file>