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 Estiven\Documents\u\2024-1\Procesos contables 3\"/>
    </mc:Choice>
  </mc:AlternateContent>
  <xr:revisionPtr revIDLastSave="0" documentId="13_ncr:1_{273DABF1-BE76-48DE-81B4-3D93E4811D8E}" xr6:coauthVersionLast="47" xr6:coauthVersionMax="47" xr10:uidLastSave="{00000000-0000-0000-0000-000000000000}"/>
  <bookViews>
    <workbookView xWindow="-120" yWindow="-120" windowWidth="20730" windowHeight="11160" activeTab="2" xr2:uid="{112C2C86-4955-4E75-AAE2-7EF5FC395E8C}"/>
  </bookViews>
  <sheets>
    <sheet name="Parcial 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56" i="3"/>
  <c r="C46" i="3"/>
  <c r="C49" i="3" s="1"/>
  <c r="C27" i="3"/>
  <c r="C34" i="3"/>
  <c r="C28" i="3"/>
  <c r="B26" i="3"/>
  <c r="C16" i="3"/>
  <c r="C12" i="3"/>
  <c r="B16" i="3"/>
  <c r="B27" i="3"/>
  <c r="B24" i="3"/>
  <c r="B12" i="3"/>
  <c r="B34" i="3"/>
  <c r="M33" i="2"/>
  <c r="C21" i="2"/>
  <c r="C20" i="2"/>
  <c r="C19" i="2"/>
  <c r="M30" i="2"/>
  <c r="M29" i="2"/>
  <c r="B20" i="2"/>
  <c r="B21" i="2"/>
  <c r="N28" i="2"/>
  <c r="N26" i="2"/>
  <c r="M27" i="2"/>
  <c r="D21" i="2"/>
  <c r="N24" i="2"/>
  <c r="M25" i="2" s="1"/>
  <c r="N18" i="2"/>
  <c r="N20" i="2" s="1"/>
  <c r="H18" i="2"/>
  <c r="C40" i="1"/>
  <c r="C41" i="1" s="1"/>
  <c r="D39" i="1"/>
  <c r="H49" i="1"/>
  <c r="A47" i="1"/>
  <c r="H39" i="1"/>
  <c r="J45" i="1"/>
  <c r="F16" i="1"/>
  <c r="E16" i="1"/>
  <c r="F15" i="1"/>
  <c r="F14" i="1"/>
  <c r="E15" i="1"/>
  <c r="E14" i="1"/>
  <c r="D20" i="1"/>
  <c r="D10" i="1"/>
  <c r="A14" i="1"/>
  <c r="I20" i="1"/>
  <c r="I23" i="1"/>
  <c r="H9" i="1"/>
  <c r="I15" i="1"/>
  <c r="C57" i="3" l="1"/>
  <c r="C58" i="3" s="1"/>
  <c r="C35" i="3"/>
  <c r="B17" i="3"/>
  <c r="B28" i="3"/>
  <c r="C17" i="3"/>
  <c r="B35" i="3"/>
  <c r="D40" i="1"/>
  <c r="D41" i="1" s="1"/>
</calcChain>
</file>

<file path=xl/sharedStrings.xml><?xml version="1.0" encoding="utf-8"?>
<sst xmlns="http://schemas.openxmlformats.org/spreadsheetml/2006/main" count="124" uniqueCount="100">
  <si>
    <t xml:space="preserve">1. Graficar la vinculación entre las empresas, incluyendo porcentajes y valores, y determinar la relación entre ellas. a). La compañía DOMINICANA SA (DC), es dueña del 70% de la compañía TITAN SA (TT), que tiene un capital suscrito y pagado de 240.000 acciones aun valor nominal de $7.000 cada acción. TITAN SA, es propietaria del 65% de la compañía KALIMAN SA (KM), que tiene un capital suscrito y pagado de 190.000 acciones a un valor nominal de $5.000 casa acción. Adicionalmente DOMINICANA es dueña del 45% de la compañía Cementos CEMEX (CX), la cual tiene un capital suscrito y pagado de 170.000 acciones a valor nominal de $4.500 cada acción. Cementos CEMEX es dueña del 45% de la compañía KALIMAN SA. </t>
  </si>
  <si>
    <t xml:space="preserve">Capital suscrito </t>
  </si>
  <si>
    <t xml:space="preserve">acciones </t>
  </si>
  <si>
    <t xml:space="preserve">valor nominal </t>
  </si>
  <si>
    <t>Dominicana es matriz de Titan SA</t>
  </si>
  <si>
    <t>Dominicana es inversionista de Cementos CEMEX</t>
  </si>
  <si>
    <t>Dominicana es Matriz de Kaliman SA</t>
  </si>
  <si>
    <t>Titan es filial de Dominicana SA</t>
  </si>
  <si>
    <t>Titan es matriz de Kaliman SA</t>
  </si>
  <si>
    <t>Kaliman SA es subsidiaria de Dominicana SA</t>
  </si>
  <si>
    <t>Kaliman SA es filial de Titan SA</t>
  </si>
  <si>
    <t xml:space="preserve">Kalima SA es asociada de Cementos CEMEX </t>
  </si>
  <si>
    <t>Cementos CEMEX es inversionista en Kaliman SA</t>
  </si>
  <si>
    <t xml:space="preserve">Cementos CEMEX es asociada de Dominicana </t>
  </si>
  <si>
    <t xml:space="preserve">b). La compañía COLTEJER S.A es dueña del 55% de la empresa FABRICTAO S.A la cual tiene un capital suscrito y pagado de 520.000 acciones, con valor nominal de $3.000 cada acción. La compañía FABRICATO S.A es dueña del 75% de la empresa WIWI S.A, la cual tiene un capital suscrito y pagado de 160.000 con un valor nominal de $4.000 cada acción. Adicionalmente COLTEJER S.A es dueña del 18.5% del capital de WIWI S.A. </t>
  </si>
  <si>
    <t xml:space="preserve">COLTEJER es matriz de FABRICATO </t>
  </si>
  <si>
    <t xml:space="preserve">COLTEJER  es matriz de WIWI </t>
  </si>
  <si>
    <t>FABRICATO es filial de COLTEJER</t>
  </si>
  <si>
    <t>FABRICATO es matriz de WIWI</t>
  </si>
  <si>
    <t xml:space="preserve">WIWI es subsidiaria de COLTEJER </t>
  </si>
  <si>
    <t xml:space="preserve">WIWI es filial de FABRICATO </t>
  </si>
  <si>
    <r>
      <t xml:space="preserve">2. La compañía BAVARIA S.A, ha realizado una inversión </t>
    </r>
    <r>
      <rPr>
        <b/>
        <sz val="11"/>
        <color theme="1"/>
        <rFont val="Aptos Narrow"/>
        <family val="2"/>
        <scheme val="minor"/>
      </rPr>
      <t xml:space="preserve">(En cheque) </t>
    </r>
    <r>
      <rPr>
        <sz val="11"/>
        <color theme="1"/>
        <rFont val="Aptos Narrow"/>
        <family val="2"/>
        <scheme val="minor"/>
      </rPr>
      <t xml:space="preserve">en la compañía PROENVASES S.A.S equivalente al 68% de su capital suscrito y pagado, además ha invertido </t>
    </r>
    <r>
      <rPr>
        <b/>
        <sz val="11"/>
        <color theme="1"/>
        <rFont val="Aptos Narrow"/>
        <family val="2"/>
        <scheme val="minor"/>
      </rPr>
      <t>(En efectivo)</t>
    </r>
    <r>
      <rPr>
        <sz val="11"/>
        <color theme="1"/>
        <rFont val="Aptos Narrow"/>
        <family val="2"/>
        <scheme val="minor"/>
      </rPr>
      <t xml:space="preserve">, en la compañía TAPITAS S.A.S un equivalente al </t>
    </r>
    <r>
      <rPr>
        <b/>
        <sz val="11"/>
        <color theme="1"/>
        <rFont val="Aptos Narrow"/>
        <family val="2"/>
        <scheme val="minor"/>
      </rPr>
      <t>62% de su capital suscrito y pagado</t>
    </r>
    <r>
      <rPr>
        <sz val="11"/>
        <color theme="1"/>
        <rFont val="Aptos Narrow"/>
        <family val="2"/>
        <scheme val="minor"/>
      </rPr>
      <t xml:space="preserve">. A su vez PROENVASES S.A.S, ha invertido en TAPITAS S.A.S un 37% de su capital suscrito y pagado. Todos los aportes han sido pagados por sus respectivas empresas:
 a. Graficar e indicar efectos
 b. Si el capital suscrito y pagado de PROENVASES SAS (que es una empresa financiera), es de $79.800.000; ¿Cuál es el valor del que es dueño BAVARIA S.A?
 c. Para TAPITAS S.A.S su capital autorizado es de $220.000.000, capital por suscribir $140.000.000, capital suscrito por cobrar no tiene. Prepare los asientos contables (codificar), y la ecuación patrimonial 
d. Si TAPITAS S.A.S, tiene una utilidad en el periodo de $40.000.000, ¿cuánto en total de esa utilidad le corresponde a la matriz BAVARIA S.A? (en dinero y porcentaje). </t>
    </r>
  </si>
  <si>
    <t>Ecuación Patrimonial</t>
  </si>
  <si>
    <t>Capital autorizado</t>
  </si>
  <si>
    <t>Capital por suscribir</t>
  </si>
  <si>
    <t>Capital suscrito</t>
  </si>
  <si>
    <t>Capital suscrito por cobrar</t>
  </si>
  <si>
    <t xml:space="preserve">Capital suscrito y pagado </t>
  </si>
  <si>
    <t>(-)</t>
  </si>
  <si>
    <t>(=)</t>
  </si>
  <si>
    <t>Capital suscrito y pagado</t>
  </si>
  <si>
    <t>ASIENTOS CONTABLES</t>
  </si>
  <si>
    <t>CUENTA</t>
  </si>
  <si>
    <t>CRÉDITO</t>
  </si>
  <si>
    <t>DÉBITO</t>
  </si>
  <si>
    <t xml:space="preserve">Capital suscrito por cobrar </t>
  </si>
  <si>
    <t>Bancos</t>
  </si>
  <si>
    <t xml:space="preserve">Efectivo </t>
  </si>
  <si>
    <t>BAVARIA S.A ES MATRIZ DE PROENVASES S.A.S</t>
  </si>
  <si>
    <t>BAVARIA S.A ES MATRIZ DE TAPITAS S.A</t>
  </si>
  <si>
    <t>PROENVASES ES FILIAL DE BAVARIA S.A</t>
  </si>
  <si>
    <t>PROENVASES ES INVERSIONISTA DE TAPITAS S.A</t>
  </si>
  <si>
    <t>TAPITAS S.A ES FILIAL DE BAVARIAS S.A</t>
  </si>
  <si>
    <t>TAPITAS S.A ES ASOCIADA DE PROENVASES S.A.S</t>
  </si>
  <si>
    <t xml:space="preserve">Utilidad del periodo </t>
  </si>
  <si>
    <t>Utilidad BAVARIA S.A</t>
  </si>
  <si>
    <t>COMPAÑÍA TOLEDAMA S.AS</t>
  </si>
  <si>
    <t>NIT 901.458.225-1</t>
  </si>
  <si>
    <t xml:space="preserve">Estado de situación financiera comparativo </t>
  </si>
  <si>
    <t>Enero - Febrero 2023</t>
  </si>
  <si>
    <t>Cuentas</t>
  </si>
  <si>
    <t xml:space="preserve">Enero </t>
  </si>
  <si>
    <t>Febrero</t>
  </si>
  <si>
    <t xml:space="preserve">Mes de enero 2023 Cartera $170.000.000; inventarios $520.000.000; Construcciones y Edificaciones $650.000.000; depreciación acumulada $50.000.000; obligaciones financieras L.P $420.000.000; proveedores $300.000.000; salarios por pagar $80.000.000; capital autorizado $2000.000.000, capital suscrito $800.000.000, capital suscrito y pagado $800.000.000, bancos $250.000.000; pérdida del ejercicio $60.000.000; inversión en acciones $200.000.000, reserva legal $200.000.000 </t>
  </si>
  <si>
    <t>Activos</t>
  </si>
  <si>
    <t>Inventarios</t>
  </si>
  <si>
    <t>Activo Corriente</t>
  </si>
  <si>
    <t>Total Activo Corriente</t>
  </si>
  <si>
    <t>Activos no corrientes</t>
  </si>
  <si>
    <t>Depreciación acumulada</t>
  </si>
  <si>
    <t>Total Activo no corriente</t>
  </si>
  <si>
    <t xml:space="preserve">Construcciones y edificaciones </t>
  </si>
  <si>
    <t xml:space="preserve">cartera </t>
  </si>
  <si>
    <t>PASIVO</t>
  </si>
  <si>
    <t>Pasivo Corriente</t>
  </si>
  <si>
    <t>Proveedores</t>
  </si>
  <si>
    <t>Total Pasivo Corriente</t>
  </si>
  <si>
    <t>Pasivo no corriente</t>
  </si>
  <si>
    <t>Total pasivo no corriente</t>
  </si>
  <si>
    <t>TOTAL PASIVO</t>
  </si>
  <si>
    <t xml:space="preserve">Salarios por pagar </t>
  </si>
  <si>
    <t>PATRIMONIO</t>
  </si>
  <si>
    <t>TOTAL PATRIMONIO</t>
  </si>
  <si>
    <t>TOTAL PASIVO Y PATRIMONIO</t>
  </si>
  <si>
    <t>Perdida del ejercicio</t>
  </si>
  <si>
    <t xml:space="preserve">Reserva legar </t>
  </si>
  <si>
    <t xml:space="preserve">Total Activo </t>
  </si>
  <si>
    <t xml:space="preserve">Inversión en acciones </t>
  </si>
  <si>
    <t>Costo de venta</t>
  </si>
  <si>
    <t>Margen Bruto</t>
  </si>
  <si>
    <t>Utilidad Operacional</t>
  </si>
  <si>
    <t>Resultado del Periodo</t>
  </si>
  <si>
    <t xml:space="preserve">Estado de resultados </t>
  </si>
  <si>
    <t xml:space="preserve">Febrero </t>
  </si>
  <si>
    <t xml:space="preserve">Obligaciones Financieras largo plazo </t>
  </si>
  <si>
    <t xml:space="preserve">Honorarios </t>
  </si>
  <si>
    <t xml:space="preserve">servicios </t>
  </si>
  <si>
    <t xml:space="preserve">Gastos del salario </t>
  </si>
  <si>
    <t xml:space="preserve">Gastos de arrendamiento </t>
  </si>
  <si>
    <t xml:space="preserve">Gastos de horarios </t>
  </si>
  <si>
    <t xml:space="preserve">Gastos de servicios publicos </t>
  </si>
  <si>
    <t>INGRESOS</t>
  </si>
  <si>
    <t>Ventas</t>
  </si>
  <si>
    <t>Ingresos netos</t>
  </si>
  <si>
    <t>COSTOS</t>
  </si>
  <si>
    <t xml:space="preserve">Gastos </t>
  </si>
  <si>
    <t>Gastos de depreciación</t>
  </si>
  <si>
    <t>Gastos administrativos</t>
  </si>
  <si>
    <t>Utilidad delejercicio</t>
  </si>
  <si>
    <t>Para febrero 2023 Ventas $900.000.000; Costo de venta $420.000.000; gasto de salarios $60.000.000; gasto de arrendamiento $30.000.000; gasto de honorarios $40.000.000; gasto de servicios públicos $20.000.000; gasto de depreciación $3.540.000. Cartera $150.000.000; capital suscrito y pagado $1000.000.000; proveedores $160.000.000; salarios por pagar $40.000.000; servicios públicos por pagar $20.000.000; honorarios por pagar $30.000.000, depreciación acumulada $53.540.000; Construcciones y Edificaciones $650.000.000; obligación financiera de L.P $200.000.000, bancos $850.000.000; inventarios $120.000.000; reserva legal $200.000.000, inversión en acciones $200.000.000.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</si>
</sst>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Open Sans"/>
    </font>
    <font>
      <sz val="10"/>
      <color theme="1"/>
      <name val="Open Sans"/>
    </font>
    <font>
      <sz val="11"/>
      <color theme="1"/>
      <name val="Open Sans"/>
    </font>
    <font>
      <b/>
      <sz val="11"/>
      <color theme="1"/>
      <name val="Open Sans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9" fontId="0" fillId="2" borderId="0" xfId="0" applyNumberFormat="1" applyFill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9" fontId="0" fillId="0" borderId="1" xfId="0" applyNumberFormat="1" applyBorder="1"/>
    <xf numFmtId="164" fontId="0" fillId="0" borderId="1" xfId="0" applyNumberFormat="1" applyBorder="1"/>
    <xf numFmtId="9" fontId="2" fillId="0" borderId="0" xfId="0" applyNumberFormat="1" applyFont="1"/>
    <xf numFmtId="10" fontId="0" fillId="2" borderId="0" xfId="0" applyNumberFormat="1" applyFill="1"/>
    <xf numFmtId="10" fontId="2" fillId="0" borderId="0" xfId="0" applyNumberFormat="1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13" xfId="0" applyNumberForma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3" fillId="3" borderId="14" xfId="0" applyFont="1" applyFill="1" applyBorder="1" applyAlignment="1">
      <alignment horizontal="center"/>
    </xf>
    <xf numFmtId="0" fontId="4" fillId="3" borderId="14" xfId="0" applyFont="1" applyFill="1" applyBorder="1"/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wrapText="1"/>
    </xf>
    <xf numFmtId="3" fontId="2" fillId="0" borderId="0" xfId="0" applyNumberFormat="1" applyFont="1"/>
    <xf numFmtId="0" fontId="0" fillId="0" borderId="0" xfId="0" applyAlignment="1">
      <alignment horizontal="center" vertical="center" wrapText="1"/>
    </xf>
    <xf numFmtId="0" fontId="4" fillId="3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wrapText="1"/>
    </xf>
    <xf numFmtId="0" fontId="6" fillId="3" borderId="1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5" fillId="3" borderId="16" xfId="0" applyFont="1" applyFill="1" applyBorder="1" applyAlignment="1">
      <alignment wrapText="1"/>
    </xf>
    <xf numFmtId="0" fontId="2" fillId="0" borderId="14" xfId="0" applyFont="1" applyBorder="1" applyAlignment="1">
      <alignment horizontal="left"/>
    </xf>
    <xf numFmtId="3" fontId="7" fillId="0" borderId="0" xfId="0" applyNumberFormat="1" applyFont="1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7</xdr:row>
      <xdr:rowOff>19051</xdr:rowOff>
    </xdr:from>
    <xdr:to>
      <xdr:col>5</xdr:col>
      <xdr:colOff>752476</xdr:colOff>
      <xdr:row>10</xdr:row>
      <xdr:rowOff>133351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3C89D8C-FB6D-9C6F-A67C-FFB3C97BE299}"/>
            </a:ext>
          </a:extLst>
        </xdr:cNvPr>
        <xdr:cNvSpPr/>
      </xdr:nvSpPr>
      <xdr:spPr>
        <a:xfrm>
          <a:off x="3552826" y="1352551"/>
          <a:ext cx="1371600" cy="685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Dominicana SA</a:t>
          </a:r>
        </a:p>
      </xdr:txBody>
    </xdr:sp>
    <xdr:clientData/>
  </xdr:twoCellAnchor>
  <xdr:twoCellAnchor>
    <xdr:from>
      <xdr:col>6</xdr:col>
      <xdr:colOff>876299</xdr:colOff>
      <xdr:row>12</xdr:row>
      <xdr:rowOff>47626</xdr:rowOff>
    </xdr:from>
    <xdr:to>
      <xdr:col>8</xdr:col>
      <xdr:colOff>95250</xdr:colOff>
      <xdr:row>15</xdr:row>
      <xdr:rowOff>28576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D54E2E0-72FD-4603-863F-9DFED1D32942}"/>
            </a:ext>
          </a:extLst>
        </xdr:cNvPr>
        <xdr:cNvSpPr/>
      </xdr:nvSpPr>
      <xdr:spPr>
        <a:xfrm>
          <a:off x="5810249" y="2333626"/>
          <a:ext cx="1466851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Titan SA </a:t>
          </a:r>
        </a:p>
      </xdr:txBody>
    </xdr:sp>
    <xdr:clientData/>
  </xdr:twoCellAnchor>
  <xdr:twoCellAnchor>
    <xdr:from>
      <xdr:col>5</xdr:col>
      <xdr:colOff>752476</xdr:colOff>
      <xdr:row>8</xdr:row>
      <xdr:rowOff>171451</xdr:rowOff>
    </xdr:from>
    <xdr:to>
      <xdr:col>6</xdr:col>
      <xdr:colOff>1091114</xdr:colOff>
      <xdr:row>12</xdr:row>
      <xdr:rowOff>128530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A56C488-E68B-5842-46EB-0D964C217FCF}"/>
            </a:ext>
          </a:extLst>
        </xdr:cNvPr>
        <xdr:cNvCxnSpPr>
          <a:stCxn id="2" idx="6"/>
          <a:endCxn id="3" idx="1"/>
        </xdr:cNvCxnSpPr>
      </xdr:nvCxnSpPr>
      <xdr:spPr>
        <a:xfrm>
          <a:off x="4924426" y="1695451"/>
          <a:ext cx="1100638" cy="71907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20</xdr:row>
      <xdr:rowOff>47626</xdr:rowOff>
    </xdr:from>
    <xdr:to>
      <xdr:col>6</xdr:col>
      <xdr:colOff>571500</xdr:colOff>
      <xdr:row>24</xdr:row>
      <xdr:rowOff>47626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5A5C9F0-4411-4118-A052-216E6A1DF7FC}"/>
            </a:ext>
          </a:extLst>
        </xdr:cNvPr>
        <xdr:cNvSpPr/>
      </xdr:nvSpPr>
      <xdr:spPr>
        <a:xfrm>
          <a:off x="3667125" y="3857626"/>
          <a:ext cx="1981200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Kaliman SA</a:t>
          </a:r>
        </a:p>
        <a:p>
          <a:pPr algn="l"/>
          <a:endParaRPr lang="es-CO" sz="1100"/>
        </a:p>
      </xdr:txBody>
    </xdr:sp>
    <xdr:clientData/>
  </xdr:twoCellAnchor>
  <xdr:twoCellAnchor>
    <xdr:from>
      <xdr:col>6</xdr:col>
      <xdr:colOff>281360</xdr:colOff>
      <xdr:row>14</xdr:row>
      <xdr:rowOff>138172</xdr:rowOff>
    </xdr:from>
    <xdr:to>
      <xdr:col>6</xdr:col>
      <xdr:colOff>1091114</xdr:colOff>
      <xdr:row>20</xdr:row>
      <xdr:rowOff>159218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79B1CDA-2524-86B3-2974-F11E2EDD888E}"/>
            </a:ext>
          </a:extLst>
        </xdr:cNvPr>
        <xdr:cNvCxnSpPr>
          <a:stCxn id="3" idx="3"/>
          <a:endCxn id="6" idx="7"/>
        </xdr:cNvCxnSpPr>
      </xdr:nvCxnSpPr>
      <xdr:spPr>
        <a:xfrm flipH="1">
          <a:off x="5358185" y="2805172"/>
          <a:ext cx="809754" cy="11640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14</xdr:row>
      <xdr:rowOff>76200</xdr:rowOff>
    </xdr:from>
    <xdr:to>
      <xdr:col>3</xdr:col>
      <xdr:colOff>600075</xdr:colOff>
      <xdr:row>17</xdr:row>
      <xdr:rowOff>142875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F50EA3BF-45F5-4C2A-957E-7E0B8D9AB1C5}"/>
            </a:ext>
          </a:extLst>
        </xdr:cNvPr>
        <xdr:cNvSpPr/>
      </xdr:nvSpPr>
      <xdr:spPr>
        <a:xfrm>
          <a:off x="1409700" y="2743200"/>
          <a:ext cx="1657350" cy="6381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Cementos CEMEX</a:t>
          </a:r>
        </a:p>
        <a:p>
          <a:pPr algn="l"/>
          <a:endParaRPr lang="es-CO" sz="1100"/>
        </a:p>
        <a:p>
          <a:pPr algn="l"/>
          <a:endParaRPr lang="es-CO" sz="1100"/>
        </a:p>
      </xdr:txBody>
    </xdr:sp>
    <xdr:clientData/>
  </xdr:twoCellAnchor>
  <xdr:twoCellAnchor>
    <xdr:from>
      <xdr:col>3</xdr:col>
      <xdr:colOff>357362</xdr:colOff>
      <xdr:row>8</xdr:row>
      <xdr:rowOff>171451</xdr:rowOff>
    </xdr:from>
    <xdr:to>
      <xdr:col>4</xdr:col>
      <xdr:colOff>142876</xdr:colOff>
      <xdr:row>14</xdr:row>
      <xdr:rowOff>169659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C84A339-B43C-5262-458C-B2407F2B6156}"/>
            </a:ext>
          </a:extLst>
        </xdr:cNvPr>
        <xdr:cNvCxnSpPr>
          <a:stCxn id="2" idx="2"/>
          <a:endCxn id="11" idx="7"/>
        </xdr:cNvCxnSpPr>
      </xdr:nvCxnSpPr>
      <xdr:spPr>
        <a:xfrm flipH="1">
          <a:off x="2824337" y="1695451"/>
          <a:ext cx="728489" cy="11412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357362</xdr:colOff>
      <xdr:row>17</xdr:row>
      <xdr:rowOff>49416</xdr:rowOff>
    </xdr:from>
    <xdr:to>
      <xdr:col>4</xdr:col>
      <xdr:colOff>547315</xdr:colOff>
      <xdr:row>20</xdr:row>
      <xdr:rowOff>159218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E5A5AD3F-F5C4-6C25-E2D2-02755F4C4560}"/>
            </a:ext>
          </a:extLst>
        </xdr:cNvPr>
        <xdr:cNvCxnSpPr>
          <a:stCxn id="11" idx="5"/>
          <a:endCxn id="6" idx="1"/>
        </xdr:cNvCxnSpPr>
      </xdr:nvCxnSpPr>
      <xdr:spPr>
        <a:xfrm>
          <a:off x="2824337" y="3287916"/>
          <a:ext cx="1132928" cy="6813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11</xdr:row>
      <xdr:rowOff>57150</xdr:rowOff>
    </xdr:from>
    <xdr:to>
      <xdr:col>5</xdr:col>
      <xdr:colOff>276225</xdr:colOff>
      <xdr:row>12</xdr:row>
      <xdr:rowOff>133350</xdr:rowOff>
    </xdr:to>
    <xdr:sp macro="" textlink="">
      <xdr:nvSpPr>
        <xdr:cNvPr id="41" name="Flecha: hacia abajo 40">
          <a:extLst>
            <a:ext uri="{FF2B5EF4-FFF2-40B4-BE49-F238E27FC236}">
              <a16:creationId xmlns:a16="http://schemas.microsoft.com/office/drawing/2014/main" id="{53AFBE69-56C9-3797-89C7-F7D10167B667}"/>
            </a:ext>
          </a:extLst>
        </xdr:cNvPr>
        <xdr:cNvSpPr/>
      </xdr:nvSpPr>
      <xdr:spPr>
        <a:xfrm rot="10800000">
          <a:off x="4229100" y="2152650"/>
          <a:ext cx="219075" cy="266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50433</xdr:colOff>
      <xdr:row>16</xdr:row>
      <xdr:rowOff>132007</xdr:rowOff>
    </xdr:from>
    <xdr:to>
      <xdr:col>5</xdr:col>
      <xdr:colOff>324492</xdr:colOff>
      <xdr:row>18</xdr:row>
      <xdr:rowOff>139923</xdr:rowOff>
    </xdr:to>
    <xdr:sp macro="" textlink="">
      <xdr:nvSpPr>
        <xdr:cNvPr id="42" name="Flecha: hacia abajo 41">
          <a:extLst>
            <a:ext uri="{FF2B5EF4-FFF2-40B4-BE49-F238E27FC236}">
              <a16:creationId xmlns:a16="http://schemas.microsoft.com/office/drawing/2014/main" id="{3F271F81-7CCF-4790-B935-6B5E63890EA0}"/>
            </a:ext>
          </a:extLst>
        </xdr:cNvPr>
        <xdr:cNvSpPr/>
      </xdr:nvSpPr>
      <xdr:spPr>
        <a:xfrm>
          <a:off x="4222383" y="3180007"/>
          <a:ext cx="274059" cy="38891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0</xdr:colOff>
      <xdr:row>37</xdr:row>
      <xdr:rowOff>19050</xdr:rowOff>
    </xdr:from>
    <xdr:to>
      <xdr:col>6</xdr:col>
      <xdr:colOff>314325</xdr:colOff>
      <xdr:row>41</xdr:row>
      <xdr:rowOff>19050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901999C-EE7E-4B9A-8973-54C796F44CC0}"/>
            </a:ext>
          </a:extLst>
        </xdr:cNvPr>
        <xdr:cNvSpPr/>
      </xdr:nvSpPr>
      <xdr:spPr>
        <a:xfrm>
          <a:off x="3409950" y="7067550"/>
          <a:ext cx="1981200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COLTEJER</a:t>
          </a:r>
          <a:r>
            <a:rPr lang="es-CO" sz="1100" baseline="0"/>
            <a:t> S.A </a:t>
          </a:r>
          <a:endParaRPr lang="es-CO" sz="1100"/>
        </a:p>
        <a:p>
          <a:pPr algn="l"/>
          <a:endParaRPr lang="es-CO" sz="1100"/>
        </a:p>
      </xdr:txBody>
    </xdr:sp>
    <xdr:clientData/>
  </xdr:twoCellAnchor>
  <xdr:twoCellAnchor>
    <xdr:from>
      <xdr:col>6</xdr:col>
      <xdr:colOff>742950</xdr:colOff>
      <xdr:row>43</xdr:row>
      <xdr:rowOff>24765</xdr:rowOff>
    </xdr:from>
    <xdr:to>
      <xdr:col>8</xdr:col>
      <xdr:colOff>476250</xdr:colOff>
      <xdr:row>47</xdr:row>
      <xdr:rowOff>32385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113C7460-16CB-446F-AAD2-A2EEF618C0EA}"/>
            </a:ext>
          </a:extLst>
        </xdr:cNvPr>
        <xdr:cNvSpPr/>
      </xdr:nvSpPr>
      <xdr:spPr>
        <a:xfrm>
          <a:off x="5819775" y="8216265"/>
          <a:ext cx="1981200" cy="7696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FABRICATO</a:t>
          </a:r>
          <a:r>
            <a:rPr lang="es-CO" sz="1100" baseline="0"/>
            <a:t> </a:t>
          </a:r>
          <a:endParaRPr lang="es-CO" sz="1100"/>
        </a:p>
        <a:p>
          <a:pPr algn="l"/>
          <a:r>
            <a:rPr lang="es-CO" sz="1100"/>
            <a:t>S.A</a:t>
          </a:r>
        </a:p>
      </xdr:txBody>
    </xdr:sp>
    <xdr:clientData/>
  </xdr:twoCellAnchor>
  <xdr:twoCellAnchor>
    <xdr:from>
      <xdr:col>3</xdr:col>
      <xdr:colOff>66675</xdr:colOff>
      <xdr:row>45</xdr:row>
      <xdr:rowOff>9525</xdr:rowOff>
    </xdr:from>
    <xdr:to>
      <xdr:col>5</xdr:col>
      <xdr:colOff>342900</xdr:colOff>
      <xdr:row>49</xdr:row>
      <xdr:rowOff>9525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F263FD58-386D-4DCC-B86B-362DA09B41B1}"/>
            </a:ext>
          </a:extLst>
        </xdr:cNvPr>
        <xdr:cNvSpPr/>
      </xdr:nvSpPr>
      <xdr:spPr>
        <a:xfrm>
          <a:off x="2533650" y="8582025"/>
          <a:ext cx="1981200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WIWI S.A </a:t>
          </a:r>
        </a:p>
        <a:p>
          <a:pPr algn="l"/>
          <a:endParaRPr lang="es-CO" sz="1100"/>
        </a:p>
      </xdr:txBody>
    </xdr:sp>
    <xdr:clientData/>
  </xdr:twoCellAnchor>
  <xdr:twoCellAnchor>
    <xdr:from>
      <xdr:col>6</xdr:col>
      <xdr:colOff>179343</xdr:colOff>
      <xdr:row>40</xdr:row>
      <xdr:rowOff>169176</xdr:rowOff>
    </xdr:from>
    <xdr:to>
      <xdr:col>6</xdr:col>
      <xdr:colOff>946454</xdr:colOff>
      <xdr:row>42</xdr:row>
      <xdr:rowOff>121551</xdr:rowOff>
    </xdr:to>
    <xdr:sp macro="" textlink="">
      <xdr:nvSpPr>
        <xdr:cNvPr id="48" name="Flecha: hacia abajo 47">
          <a:extLst>
            <a:ext uri="{FF2B5EF4-FFF2-40B4-BE49-F238E27FC236}">
              <a16:creationId xmlns:a16="http://schemas.microsoft.com/office/drawing/2014/main" id="{9D819431-EBD9-4A96-D66D-F3E446418357}"/>
            </a:ext>
          </a:extLst>
        </xdr:cNvPr>
        <xdr:cNvSpPr/>
      </xdr:nvSpPr>
      <xdr:spPr>
        <a:xfrm rot="18769814">
          <a:off x="5473036" y="7572308"/>
          <a:ext cx="333375" cy="7671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469673</xdr:colOff>
      <xdr:row>46</xdr:row>
      <xdr:rowOff>19984</xdr:rowOff>
    </xdr:from>
    <xdr:to>
      <xdr:col>6</xdr:col>
      <xdr:colOff>768028</xdr:colOff>
      <xdr:row>47</xdr:row>
      <xdr:rowOff>162859</xdr:rowOff>
    </xdr:to>
    <xdr:sp macro="" textlink="">
      <xdr:nvSpPr>
        <xdr:cNvPr id="50" name="Flecha: hacia abajo 49">
          <a:extLst>
            <a:ext uri="{FF2B5EF4-FFF2-40B4-BE49-F238E27FC236}">
              <a16:creationId xmlns:a16="http://schemas.microsoft.com/office/drawing/2014/main" id="{C3E9A100-CD7E-489B-9997-25C36408EA9D}"/>
            </a:ext>
          </a:extLst>
        </xdr:cNvPr>
        <xdr:cNvSpPr/>
      </xdr:nvSpPr>
      <xdr:spPr>
        <a:xfrm rot="5084493">
          <a:off x="5076550" y="8348057"/>
          <a:ext cx="333375" cy="120323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769318</xdr:colOff>
      <xdr:row>40</xdr:row>
      <xdr:rowOff>97457</xdr:rowOff>
    </xdr:from>
    <xdr:to>
      <xdr:col>4</xdr:col>
      <xdr:colOff>159718</xdr:colOff>
      <xdr:row>44</xdr:row>
      <xdr:rowOff>102568</xdr:rowOff>
    </xdr:to>
    <xdr:sp macro="" textlink="">
      <xdr:nvSpPr>
        <xdr:cNvPr id="51" name="Flecha: hacia abajo 50">
          <a:extLst>
            <a:ext uri="{FF2B5EF4-FFF2-40B4-BE49-F238E27FC236}">
              <a16:creationId xmlns:a16="http://schemas.microsoft.com/office/drawing/2014/main" id="{AFEACCE8-D064-4A52-96CB-0777B2AF5333}"/>
            </a:ext>
          </a:extLst>
        </xdr:cNvPr>
        <xdr:cNvSpPr/>
      </xdr:nvSpPr>
      <xdr:spPr>
        <a:xfrm rot="1567123">
          <a:off x="3236293" y="7717457"/>
          <a:ext cx="333375" cy="7671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</xdr:row>
      <xdr:rowOff>57150</xdr:rowOff>
    </xdr:from>
    <xdr:to>
      <xdr:col>5</xdr:col>
      <xdr:colOff>485775</xdr:colOff>
      <xdr:row>18</xdr:row>
      <xdr:rowOff>57150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C859551D-4933-431A-8E92-1E0DB3953716}"/>
            </a:ext>
          </a:extLst>
        </xdr:cNvPr>
        <xdr:cNvSpPr/>
      </xdr:nvSpPr>
      <xdr:spPr>
        <a:xfrm>
          <a:off x="2990850" y="2743200"/>
          <a:ext cx="1304925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BAVARIA</a:t>
          </a:r>
          <a:r>
            <a:rPr lang="es-CO" sz="1100" baseline="0"/>
            <a:t> </a:t>
          </a:r>
          <a:r>
            <a:rPr lang="es-CO" sz="1100"/>
            <a:t> S.A </a:t>
          </a:r>
        </a:p>
        <a:p>
          <a:pPr algn="l"/>
          <a:endParaRPr lang="es-CO" sz="1100"/>
        </a:p>
      </xdr:txBody>
    </xdr:sp>
    <xdr:clientData/>
  </xdr:twoCellAnchor>
  <xdr:twoCellAnchor>
    <xdr:from>
      <xdr:col>6</xdr:col>
      <xdr:colOff>104775</xdr:colOff>
      <xdr:row>20</xdr:row>
      <xdr:rowOff>66675</xdr:rowOff>
    </xdr:from>
    <xdr:to>
      <xdr:col>7</xdr:col>
      <xdr:colOff>704850</xdr:colOff>
      <xdr:row>24</xdr:row>
      <xdr:rowOff>66675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F43291C-F5AC-47EF-AC5D-9942B7B7A3E3}"/>
            </a:ext>
          </a:extLst>
        </xdr:cNvPr>
        <xdr:cNvSpPr/>
      </xdr:nvSpPr>
      <xdr:spPr>
        <a:xfrm>
          <a:off x="4676775" y="3914775"/>
          <a:ext cx="1362075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PROENVASES S.A.S </a:t>
          </a:r>
        </a:p>
        <a:p>
          <a:pPr algn="l"/>
          <a:endParaRPr lang="es-CO" sz="1100"/>
        </a:p>
      </xdr:txBody>
    </xdr:sp>
    <xdr:clientData/>
  </xdr:twoCellAnchor>
  <xdr:twoCellAnchor>
    <xdr:from>
      <xdr:col>5</xdr:col>
      <xdr:colOff>504824</xdr:colOff>
      <xdr:row>17</xdr:row>
      <xdr:rowOff>152401</xdr:rowOff>
    </xdr:from>
    <xdr:to>
      <xdr:col>6</xdr:col>
      <xdr:colOff>509935</xdr:colOff>
      <xdr:row>19</xdr:row>
      <xdr:rowOff>104776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908C5D74-5B93-4724-9B33-864472E6D15A}"/>
            </a:ext>
          </a:extLst>
        </xdr:cNvPr>
        <xdr:cNvSpPr/>
      </xdr:nvSpPr>
      <xdr:spPr>
        <a:xfrm rot="18769814">
          <a:off x="4531692" y="3212133"/>
          <a:ext cx="333375" cy="7671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247650</xdr:colOff>
      <xdr:row>21</xdr:row>
      <xdr:rowOff>114300</xdr:rowOff>
    </xdr:from>
    <xdr:to>
      <xdr:col>4</xdr:col>
      <xdr:colOff>28575</xdr:colOff>
      <xdr:row>25</xdr:row>
      <xdr:rowOff>123825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D84ED9B-BDF9-4240-BEC9-5C3CD21B41B9}"/>
            </a:ext>
          </a:extLst>
        </xdr:cNvPr>
        <xdr:cNvSpPr/>
      </xdr:nvSpPr>
      <xdr:spPr>
        <a:xfrm>
          <a:off x="1771650" y="4152900"/>
          <a:ext cx="1304925" cy="7715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TAPITAS</a:t>
          </a:r>
          <a:r>
            <a:rPr lang="es-CO" sz="1100" baseline="0"/>
            <a:t> </a:t>
          </a:r>
          <a:r>
            <a:rPr lang="es-CO" sz="1100"/>
            <a:t> S.A </a:t>
          </a:r>
        </a:p>
        <a:p>
          <a:pPr algn="l"/>
          <a:endParaRPr lang="es-CO" sz="1100"/>
        </a:p>
      </xdr:txBody>
    </xdr:sp>
    <xdr:clientData/>
  </xdr:twoCellAnchor>
  <xdr:twoCellAnchor>
    <xdr:from>
      <xdr:col>3</xdr:col>
      <xdr:colOff>388318</xdr:colOff>
      <xdr:row>17</xdr:row>
      <xdr:rowOff>154607</xdr:rowOff>
    </xdr:from>
    <xdr:to>
      <xdr:col>3</xdr:col>
      <xdr:colOff>721693</xdr:colOff>
      <xdr:row>21</xdr:row>
      <xdr:rowOff>159718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D0C53F59-9F5E-4BF1-B739-67F82D507920}"/>
            </a:ext>
          </a:extLst>
        </xdr:cNvPr>
        <xdr:cNvSpPr/>
      </xdr:nvSpPr>
      <xdr:spPr>
        <a:xfrm rot="1575796">
          <a:off x="2674318" y="3431207"/>
          <a:ext cx="333375" cy="7671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247454</xdr:colOff>
      <xdr:row>22</xdr:row>
      <xdr:rowOff>49953</xdr:rowOff>
    </xdr:from>
    <xdr:to>
      <xdr:col>5</xdr:col>
      <xdr:colOff>615098</xdr:colOff>
      <xdr:row>24</xdr:row>
      <xdr:rowOff>2328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6A9D8D62-6E55-47C7-89FA-B8ADA2391622}"/>
            </a:ext>
          </a:extLst>
        </xdr:cNvPr>
        <xdr:cNvSpPr/>
      </xdr:nvSpPr>
      <xdr:spPr>
        <a:xfrm rot="5175051">
          <a:off x="3693588" y="3880919"/>
          <a:ext cx="333375" cy="112964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4F47-1DD1-4690-B03C-4B68CB9DA88F}">
  <dimension ref="A1:N55"/>
  <sheetViews>
    <sheetView topLeftCell="A20" workbookViewId="0">
      <selection activeCell="C20" sqref="C20"/>
    </sheetView>
  </sheetViews>
  <sheetFormatPr baseColWidth="10" defaultRowHeight="15" x14ac:dyDescent="0.25"/>
  <cols>
    <col min="1" max="1" width="14.140625" bestFit="1" customWidth="1"/>
    <col min="4" max="4" width="15.140625" bestFit="1" customWidth="1"/>
    <col min="6" max="6" width="13.5703125" bestFit="1" customWidth="1"/>
    <col min="7" max="10" width="16.85546875" bestFit="1" customWidth="1"/>
  </cols>
  <sheetData>
    <row r="1" spans="1:14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9" spans="1:14" x14ac:dyDescent="0.25">
      <c r="G9" s="4">
        <v>0.7</v>
      </c>
      <c r="H9" s="7">
        <f>G9*I15</f>
        <v>1176000000</v>
      </c>
    </row>
    <row r="10" spans="1:14" x14ac:dyDescent="0.25">
      <c r="C10" s="4">
        <v>0.45</v>
      </c>
      <c r="D10" s="7">
        <f>C10*A14</f>
        <v>3442500000</v>
      </c>
    </row>
    <row r="11" spans="1:14" x14ac:dyDescent="0.25">
      <c r="C11" s="1"/>
    </row>
    <row r="13" spans="1:14" x14ac:dyDescent="0.25">
      <c r="A13" t="s">
        <v>1</v>
      </c>
      <c r="B13" t="s">
        <v>2</v>
      </c>
      <c r="C13" t="s">
        <v>3</v>
      </c>
    </row>
    <row r="14" spans="1:14" x14ac:dyDescent="0.25">
      <c r="A14" s="5">
        <f>B14*C14</f>
        <v>7650000000</v>
      </c>
      <c r="B14" s="3">
        <v>170000</v>
      </c>
      <c r="C14" s="3">
        <v>45000</v>
      </c>
      <c r="E14" s="1">
        <f>G9*H20</f>
        <v>0.45499999999999996</v>
      </c>
      <c r="F14" s="6">
        <f>E14*I23</f>
        <v>432249999.99999994</v>
      </c>
      <c r="I14" t="s">
        <v>1</v>
      </c>
      <c r="J14" t="s">
        <v>2</v>
      </c>
      <c r="K14" t="s">
        <v>3</v>
      </c>
    </row>
    <row r="15" spans="1:14" x14ac:dyDescent="0.25">
      <c r="E15" s="8">
        <f>C20*C10</f>
        <v>0.20250000000000001</v>
      </c>
      <c r="F15" s="9">
        <f>E15*I23</f>
        <v>192375000</v>
      </c>
      <c r="I15" s="5">
        <f>J15*K15</f>
        <v>1680000000</v>
      </c>
      <c r="J15" s="3">
        <v>240000</v>
      </c>
      <c r="K15" s="3">
        <v>7000</v>
      </c>
    </row>
    <row r="16" spans="1:14" x14ac:dyDescent="0.25">
      <c r="E16" s="10">
        <f t="shared" ref="E16" si="0">SUM(E14:E15)</f>
        <v>0.65749999999999997</v>
      </c>
      <c r="F16" s="7">
        <f>SUM(F14:F15)</f>
        <v>624625000</v>
      </c>
    </row>
    <row r="20" spans="1:11" x14ac:dyDescent="0.25">
      <c r="C20" s="4">
        <v>0.45</v>
      </c>
      <c r="D20" s="7">
        <f>C20*I23</f>
        <v>427500000</v>
      </c>
      <c r="H20" s="4">
        <v>0.65</v>
      </c>
      <c r="I20" s="7">
        <f>H20*I23</f>
        <v>617500000</v>
      </c>
    </row>
    <row r="22" spans="1:11" x14ac:dyDescent="0.25"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I23" s="5">
        <f>J23*K23</f>
        <v>950000000</v>
      </c>
      <c r="J23" s="3">
        <v>190000</v>
      </c>
      <c r="K23" s="3">
        <v>5000</v>
      </c>
    </row>
    <row r="24" spans="1:11" x14ac:dyDescent="0.25">
      <c r="A24" t="s">
        <v>5</v>
      </c>
    </row>
    <row r="25" spans="1:11" x14ac:dyDescent="0.25">
      <c r="A25" t="s">
        <v>6</v>
      </c>
    </row>
    <row r="26" spans="1:11" x14ac:dyDescent="0.25">
      <c r="A26" t="s">
        <v>7</v>
      </c>
    </row>
    <row r="27" spans="1:11" x14ac:dyDescent="0.25">
      <c r="A27" t="s">
        <v>8</v>
      </c>
    </row>
    <row r="28" spans="1:11" x14ac:dyDescent="0.25">
      <c r="A28" t="s">
        <v>9</v>
      </c>
    </row>
    <row r="29" spans="1:11" x14ac:dyDescent="0.25">
      <c r="A29" t="s">
        <v>10</v>
      </c>
    </row>
    <row r="30" spans="1:11" x14ac:dyDescent="0.25">
      <c r="A30" t="s">
        <v>11</v>
      </c>
    </row>
    <row r="31" spans="1:11" x14ac:dyDescent="0.25">
      <c r="A31" t="s">
        <v>12</v>
      </c>
    </row>
    <row r="32" spans="1:11" x14ac:dyDescent="0.25">
      <c r="A32" t="s">
        <v>13</v>
      </c>
    </row>
    <row r="34" spans="1:12" ht="15" customHeight="1" x14ac:dyDescent="0.25">
      <c r="A34" s="36" t="s">
        <v>14</v>
      </c>
      <c r="B34" s="36"/>
      <c r="C34" s="36"/>
      <c r="D34" s="36"/>
      <c r="E34" s="36"/>
      <c r="F34" s="36"/>
      <c r="G34" s="36"/>
      <c r="H34" s="36"/>
      <c r="I34" s="36"/>
      <c r="J34" s="36"/>
    </row>
    <row r="35" spans="1:12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2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9" spans="1:12" x14ac:dyDescent="0.25">
      <c r="C39" s="11">
        <v>0.185</v>
      </c>
      <c r="D39" s="7">
        <f>A47*C39</f>
        <v>118400000</v>
      </c>
      <c r="G39" s="4">
        <v>0.55000000000000004</v>
      </c>
      <c r="H39" s="6">
        <f>G39*J45</f>
        <v>858000000.00000012</v>
      </c>
    </row>
    <row r="40" spans="1:12" x14ac:dyDescent="0.25">
      <c r="C40" s="8">
        <f>G39*G49</f>
        <v>0.41250000000000003</v>
      </c>
      <c r="D40" s="9">
        <f>C40*A47</f>
        <v>264000000.00000003</v>
      </c>
    </row>
    <row r="41" spans="1:12" x14ac:dyDescent="0.25">
      <c r="C41" s="12">
        <f>SUM(C39:C40)</f>
        <v>0.59750000000000003</v>
      </c>
      <c r="D41" s="7">
        <f>SUM(D39:D40)</f>
        <v>382400000</v>
      </c>
    </row>
    <row r="44" spans="1:12" x14ac:dyDescent="0.25">
      <c r="J44" t="s">
        <v>1</v>
      </c>
      <c r="K44" t="s">
        <v>2</v>
      </c>
      <c r="L44" t="s">
        <v>3</v>
      </c>
    </row>
    <row r="45" spans="1:12" x14ac:dyDescent="0.25">
      <c r="J45" s="5">
        <f>K45*L45</f>
        <v>1560000000</v>
      </c>
      <c r="K45" s="3">
        <v>520000</v>
      </c>
      <c r="L45" s="3">
        <v>3000</v>
      </c>
    </row>
    <row r="46" spans="1:12" x14ac:dyDescent="0.25">
      <c r="A46" t="s">
        <v>1</v>
      </c>
      <c r="B46" t="s">
        <v>2</v>
      </c>
      <c r="C46" t="s">
        <v>3</v>
      </c>
    </row>
    <row r="47" spans="1:12" x14ac:dyDescent="0.25">
      <c r="A47" s="5">
        <f>B47*C47</f>
        <v>640000000</v>
      </c>
      <c r="B47" s="3">
        <v>160000</v>
      </c>
      <c r="C47" s="3">
        <v>4000</v>
      </c>
    </row>
    <row r="49" spans="1:8" x14ac:dyDescent="0.25">
      <c r="G49" s="4">
        <v>0.75</v>
      </c>
      <c r="H49" s="7">
        <f>A47*G49</f>
        <v>480000000</v>
      </c>
    </row>
    <row r="50" spans="1:8" x14ac:dyDescent="0.25">
      <c r="A50" t="s">
        <v>15</v>
      </c>
    </row>
    <row r="51" spans="1:8" x14ac:dyDescent="0.25">
      <c r="A51" t="s">
        <v>16</v>
      </c>
    </row>
    <row r="52" spans="1:8" x14ac:dyDescent="0.25">
      <c r="A52" t="s">
        <v>17</v>
      </c>
    </row>
    <row r="53" spans="1:8" x14ac:dyDescent="0.25">
      <c r="A53" t="s">
        <v>18</v>
      </c>
    </row>
    <row r="54" spans="1:8" x14ac:dyDescent="0.25">
      <c r="A54" t="s">
        <v>19</v>
      </c>
    </row>
    <row r="55" spans="1:8" x14ac:dyDescent="0.25">
      <c r="A55" t="s">
        <v>20</v>
      </c>
    </row>
  </sheetData>
  <mergeCells count="2">
    <mergeCell ref="A1:N7"/>
    <mergeCell ref="A34:J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AB2A-97ED-48C6-9A70-6D24065DD0E1}">
  <dimension ref="A1:O33"/>
  <sheetViews>
    <sheetView topLeftCell="B15" workbookViewId="0">
      <selection activeCell="I33" sqref="I33"/>
    </sheetView>
  </sheetViews>
  <sheetFormatPr baseColWidth="10" defaultRowHeight="15" x14ac:dyDescent="0.25"/>
  <cols>
    <col min="9" max="9" width="14.140625" bestFit="1" customWidth="1"/>
    <col min="12" max="12" width="26" customWidth="1"/>
    <col min="13" max="13" width="24.85546875" bestFit="1" customWidth="1"/>
    <col min="14" max="14" width="12.5703125" bestFit="1" customWidth="1"/>
  </cols>
  <sheetData>
    <row r="1" spans="1:15" ht="15.75" thickBot="1" x14ac:dyDescent="0.3"/>
    <row r="2" spans="1:15" x14ac:dyDescent="0.25">
      <c r="A2" s="41" t="s">
        <v>21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5" x14ac:dyDescent="0.2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5" x14ac:dyDescent="0.2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5" x14ac:dyDescent="0.2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</row>
    <row r="6" spans="1:15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1:15" x14ac:dyDescent="0.25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5" x14ac:dyDescent="0.25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</row>
    <row r="10" spans="1:15" x14ac:dyDescent="0.25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5" x14ac:dyDescent="0.25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6"/>
    </row>
    <row r="12" spans="1:15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6"/>
    </row>
    <row r="13" spans="1:15" ht="15.75" thickBot="1" x14ac:dyDescent="0.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9"/>
    </row>
    <row r="14" spans="1:15" ht="15.75" thickBot="1" x14ac:dyDescent="0.3"/>
    <row r="15" spans="1:15" ht="15.75" thickBot="1" x14ac:dyDescent="0.3">
      <c r="M15" s="38" t="s">
        <v>22</v>
      </c>
      <c r="N15" s="39"/>
      <c r="O15" s="40"/>
    </row>
    <row r="16" spans="1:15" x14ac:dyDescent="0.25">
      <c r="M16" t="s">
        <v>23</v>
      </c>
      <c r="N16" s="50">
        <v>220000000</v>
      </c>
      <c r="O16" s="50"/>
    </row>
    <row r="17" spans="1:15" x14ac:dyDescent="0.25">
      <c r="L17" s="14" t="s">
        <v>28</v>
      </c>
      <c r="M17" t="s">
        <v>24</v>
      </c>
      <c r="N17" s="51">
        <v>140000000</v>
      </c>
      <c r="O17" s="51"/>
    </row>
    <row r="18" spans="1:15" x14ac:dyDescent="0.25">
      <c r="G18" s="4">
        <v>0.68</v>
      </c>
      <c r="H18" s="7">
        <f>I23*G18</f>
        <v>54264000.000000007</v>
      </c>
      <c r="L18" s="14" t="s">
        <v>29</v>
      </c>
      <c r="M18" t="s">
        <v>25</v>
      </c>
      <c r="N18" s="37">
        <f>N16-N17</f>
        <v>80000000</v>
      </c>
      <c r="O18" s="37"/>
    </row>
    <row r="19" spans="1:15" x14ac:dyDescent="0.25">
      <c r="B19" s="13">
        <v>0.62</v>
      </c>
      <c r="C19" s="6">
        <f>N18*D19</f>
        <v>49600000</v>
      </c>
      <c r="D19" s="13">
        <v>0.62</v>
      </c>
      <c r="L19" s="14" t="s">
        <v>28</v>
      </c>
      <c r="M19" t="s">
        <v>26</v>
      </c>
      <c r="N19" s="51">
        <v>0</v>
      </c>
      <c r="O19" s="51"/>
    </row>
    <row r="20" spans="1:15" x14ac:dyDescent="0.25">
      <c r="B20" s="13">
        <f>G18*F25</f>
        <v>0.25159999999999999</v>
      </c>
      <c r="C20" s="6">
        <f>N18*D20</f>
        <v>29600000</v>
      </c>
      <c r="D20" s="13">
        <v>0.37</v>
      </c>
      <c r="L20" s="14" t="s">
        <v>29</v>
      </c>
      <c r="M20" t="s">
        <v>27</v>
      </c>
      <c r="N20" s="37">
        <f>SUM(N18-N19)</f>
        <v>80000000</v>
      </c>
      <c r="O20" s="37"/>
    </row>
    <row r="21" spans="1:15" ht="15.75" thickBot="1" x14ac:dyDescent="0.3">
      <c r="B21" s="17">
        <f>B19+B20</f>
        <v>0.87159999999999993</v>
      </c>
      <c r="C21" s="7">
        <f>C19+C20</f>
        <v>79200000</v>
      </c>
      <c r="D21" s="17">
        <f>D19+D20</f>
        <v>0.99</v>
      </c>
    </row>
    <row r="22" spans="1:15" ht="15.75" thickBot="1" x14ac:dyDescent="0.3">
      <c r="I22" t="s">
        <v>30</v>
      </c>
      <c r="L22" s="38" t="s">
        <v>31</v>
      </c>
      <c r="M22" s="39"/>
      <c r="N22" s="40"/>
    </row>
    <row r="23" spans="1:15" x14ac:dyDescent="0.25">
      <c r="I23" s="5">
        <v>79800000</v>
      </c>
      <c r="L23" s="15" t="s">
        <v>32</v>
      </c>
      <c r="M23" s="16" t="s">
        <v>33</v>
      </c>
      <c r="N23" s="16" t="s">
        <v>34</v>
      </c>
    </row>
    <row r="24" spans="1:15" x14ac:dyDescent="0.25">
      <c r="L24" t="s">
        <v>23</v>
      </c>
      <c r="N24" s="6">
        <f>N16</f>
        <v>220000000</v>
      </c>
    </row>
    <row r="25" spans="1:15" x14ac:dyDescent="0.25">
      <c r="F25" s="1">
        <v>0.37</v>
      </c>
      <c r="L25" t="s">
        <v>24</v>
      </c>
      <c r="M25" s="6">
        <f>N24</f>
        <v>220000000</v>
      </c>
    </row>
    <row r="26" spans="1:15" x14ac:dyDescent="0.25">
      <c r="F26" s="1"/>
      <c r="L26" t="s">
        <v>24</v>
      </c>
      <c r="N26" s="6">
        <f>N18</f>
        <v>80000000</v>
      </c>
    </row>
    <row r="27" spans="1:15" x14ac:dyDescent="0.25">
      <c r="A27" t="s">
        <v>38</v>
      </c>
      <c r="F27" s="1"/>
      <c r="L27" t="s">
        <v>35</v>
      </c>
      <c r="M27" s="6">
        <f>N26</f>
        <v>80000000</v>
      </c>
    </row>
    <row r="28" spans="1:15" x14ac:dyDescent="0.25">
      <c r="A28" t="s">
        <v>39</v>
      </c>
      <c r="L28" t="s">
        <v>35</v>
      </c>
      <c r="N28" s="6">
        <f>M27</f>
        <v>80000000</v>
      </c>
    </row>
    <row r="29" spans="1:15" x14ac:dyDescent="0.25">
      <c r="A29" t="s">
        <v>40</v>
      </c>
      <c r="L29" t="s">
        <v>36</v>
      </c>
      <c r="M29" s="6">
        <f>N28*D20</f>
        <v>29600000</v>
      </c>
    </row>
    <row r="30" spans="1:15" x14ac:dyDescent="0.25">
      <c r="A30" t="s">
        <v>41</v>
      </c>
      <c r="L30" t="s">
        <v>37</v>
      </c>
      <c r="M30" s="6">
        <f>((N28*D19)+(N28*1%))</f>
        <v>50400000</v>
      </c>
    </row>
    <row r="31" spans="1:15" x14ac:dyDescent="0.25">
      <c r="A31" t="s">
        <v>42</v>
      </c>
    </row>
    <row r="32" spans="1:15" x14ac:dyDescent="0.25">
      <c r="A32" t="s">
        <v>43</v>
      </c>
      <c r="L32" t="s">
        <v>44</v>
      </c>
      <c r="M32" s="3">
        <v>40000000</v>
      </c>
    </row>
    <row r="33" spans="12:13" x14ac:dyDescent="0.25">
      <c r="L33" t="s">
        <v>45</v>
      </c>
      <c r="M33" s="5">
        <f>M32*B21</f>
        <v>34864000</v>
      </c>
    </row>
  </sheetData>
  <mergeCells count="8">
    <mergeCell ref="N20:O20"/>
    <mergeCell ref="L22:N22"/>
    <mergeCell ref="A2:L13"/>
    <mergeCell ref="M15:O15"/>
    <mergeCell ref="N16:O16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3831-6BE8-4A48-814E-C3C1E0A5E4F9}">
  <dimension ref="A1:O58"/>
  <sheetViews>
    <sheetView tabSelected="1" topLeftCell="B4" workbookViewId="0">
      <selection activeCell="H11" sqref="H11:O21"/>
    </sheetView>
  </sheetViews>
  <sheetFormatPr baseColWidth="10" defaultRowHeight="15" x14ac:dyDescent="0.25"/>
  <cols>
    <col min="1" max="1" width="41.42578125" bestFit="1" customWidth="1"/>
    <col min="2" max="4" width="12.7109375" bestFit="1" customWidth="1"/>
  </cols>
  <sheetData>
    <row r="1" spans="1:15" x14ac:dyDescent="0.25">
      <c r="A1" s="52" t="s">
        <v>46</v>
      </c>
      <c r="B1" s="52"/>
      <c r="C1" s="52"/>
      <c r="D1" s="52"/>
      <c r="E1" s="52"/>
      <c r="F1" s="52"/>
    </row>
    <row r="2" spans="1:15" x14ac:dyDescent="0.25">
      <c r="A2" s="52" t="s">
        <v>47</v>
      </c>
      <c r="B2" s="52"/>
      <c r="C2" s="52"/>
      <c r="D2" s="52"/>
      <c r="E2" s="52"/>
      <c r="F2" s="52"/>
      <c r="H2" s="53" t="s">
        <v>53</v>
      </c>
      <c r="I2" s="53"/>
      <c r="J2" s="53"/>
      <c r="K2" s="53"/>
      <c r="L2" s="53"/>
      <c r="M2" s="53"/>
      <c r="N2" s="53"/>
      <c r="O2" s="53"/>
    </row>
    <row r="3" spans="1:15" x14ac:dyDescent="0.25">
      <c r="A3" s="52" t="s">
        <v>48</v>
      </c>
      <c r="B3" s="52"/>
      <c r="C3" s="52"/>
      <c r="D3" s="52"/>
      <c r="E3" s="52"/>
      <c r="F3" s="52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2" t="s">
        <v>49</v>
      </c>
      <c r="B4" s="52"/>
      <c r="C4" s="52"/>
      <c r="D4" s="52"/>
      <c r="E4" s="52"/>
      <c r="F4" s="52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16" t="s">
        <v>50</v>
      </c>
      <c r="B5" s="16" t="s">
        <v>51</v>
      </c>
      <c r="C5" s="16" t="s">
        <v>52</v>
      </c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19" t="s">
        <v>54</v>
      </c>
      <c r="H6" s="53"/>
      <c r="I6" s="53"/>
      <c r="J6" s="53"/>
      <c r="K6" s="53"/>
      <c r="L6" s="53"/>
      <c r="M6" s="53"/>
      <c r="N6" s="53"/>
      <c r="O6" s="53"/>
    </row>
    <row r="7" spans="1:15" ht="15.75" x14ac:dyDescent="0.3">
      <c r="A7" s="20" t="s">
        <v>56</v>
      </c>
      <c r="H7" s="53"/>
      <c r="I7" s="53"/>
      <c r="J7" s="53"/>
      <c r="K7" s="53"/>
      <c r="L7" s="53"/>
      <c r="M7" s="53"/>
      <c r="N7" s="53"/>
      <c r="O7" s="53"/>
    </row>
    <row r="8" spans="1:15" x14ac:dyDescent="0.25">
      <c r="A8" s="29" t="s">
        <v>36</v>
      </c>
      <c r="B8" s="2">
        <v>250000000</v>
      </c>
      <c r="C8" s="2">
        <v>850000000</v>
      </c>
      <c r="H8" s="53"/>
      <c r="I8" s="53"/>
      <c r="J8" s="53"/>
      <c r="K8" s="53"/>
      <c r="L8" s="53"/>
      <c r="M8" s="53"/>
      <c r="N8" s="53"/>
      <c r="O8" s="53"/>
    </row>
    <row r="9" spans="1:15" ht="15.75" x14ac:dyDescent="0.3">
      <c r="A9" s="21" t="s">
        <v>62</v>
      </c>
      <c r="B9" s="2">
        <v>170000000</v>
      </c>
      <c r="C9" s="2">
        <v>150000000</v>
      </c>
      <c r="H9" s="53"/>
      <c r="I9" s="53"/>
      <c r="J9" s="53"/>
      <c r="K9" s="53"/>
      <c r="L9" s="53"/>
      <c r="M9" s="53"/>
      <c r="N9" s="53"/>
      <c r="O9" s="53"/>
    </row>
    <row r="10" spans="1:15" ht="15.75" x14ac:dyDescent="0.3">
      <c r="A10" s="21" t="s">
        <v>77</v>
      </c>
      <c r="B10" s="2">
        <v>200000000</v>
      </c>
      <c r="C10" s="2">
        <v>200000000</v>
      </c>
      <c r="H10" s="28"/>
      <c r="I10" s="28"/>
      <c r="J10" s="28"/>
      <c r="K10" s="28"/>
      <c r="L10" s="28"/>
      <c r="M10" s="28"/>
      <c r="N10" s="28"/>
      <c r="O10" s="28"/>
    </row>
    <row r="11" spans="1:15" ht="15.75" x14ac:dyDescent="0.3">
      <c r="A11" s="21" t="s">
        <v>55</v>
      </c>
      <c r="B11" s="2">
        <v>520000000</v>
      </c>
      <c r="C11" s="2">
        <v>120000000</v>
      </c>
      <c r="H11" s="54" t="s">
        <v>99</v>
      </c>
      <c r="I11" s="54"/>
      <c r="J11" s="54"/>
      <c r="K11" s="54"/>
      <c r="L11" s="54"/>
      <c r="M11" s="54"/>
      <c r="N11" s="54"/>
      <c r="O11" s="54"/>
    </row>
    <row r="12" spans="1:15" ht="15.75" x14ac:dyDescent="0.3">
      <c r="A12" s="20" t="s">
        <v>57</v>
      </c>
      <c r="B12" s="27">
        <f>SUM(B8:B11)</f>
        <v>1140000000</v>
      </c>
      <c r="C12" s="27">
        <f>SUM(C8:C11)</f>
        <v>1320000000</v>
      </c>
      <c r="H12" s="54"/>
      <c r="I12" s="54"/>
      <c r="J12" s="54"/>
      <c r="K12" s="54"/>
      <c r="L12" s="54"/>
      <c r="M12" s="54"/>
      <c r="N12" s="54"/>
      <c r="O12" s="54"/>
    </row>
    <row r="13" spans="1:15" ht="15.75" x14ac:dyDescent="0.3">
      <c r="A13" s="22" t="s">
        <v>58</v>
      </c>
      <c r="H13" s="54"/>
      <c r="I13" s="54"/>
      <c r="J13" s="54"/>
      <c r="K13" s="54"/>
      <c r="L13" s="54"/>
      <c r="M13" s="54"/>
      <c r="N13" s="54"/>
      <c r="O13" s="54"/>
    </row>
    <row r="14" spans="1:15" ht="15.75" x14ac:dyDescent="0.3">
      <c r="A14" s="21" t="s">
        <v>61</v>
      </c>
      <c r="B14" s="2">
        <v>650000000</v>
      </c>
      <c r="C14" s="2">
        <v>650000000</v>
      </c>
      <c r="H14" s="54"/>
      <c r="I14" s="54"/>
      <c r="J14" s="54"/>
      <c r="K14" s="54"/>
      <c r="L14" s="54"/>
      <c r="M14" s="54"/>
      <c r="N14" s="54"/>
      <c r="O14" s="54"/>
    </row>
    <row r="15" spans="1:15" ht="15.75" x14ac:dyDescent="0.3">
      <c r="A15" s="21" t="s">
        <v>59</v>
      </c>
      <c r="B15" s="2">
        <v>-50000000</v>
      </c>
      <c r="C15" s="2">
        <v>-53540000</v>
      </c>
      <c r="H15" s="54"/>
      <c r="I15" s="54"/>
      <c r="J15" s="54"/>
      <c r="K15" s="54"/>
      <c r="L15" s="54"/>
      <c r="M15" s="54"/>
      <c r="N15" s="54"/>
      <c r="O15" s="54"/>
    </row>
    <row r="16" spans="1:15" ht="15.75" x14ac:dyDescent="0.3">
      <c r="A16" s="23" t="s">
        <v>60</v>
      </c>
      <c r="B16" s="27">
        <f>SUM(B14:B15)</f>
        <v>600000000</v>
      </c>
      <c r="C16" s="27">
        <f>SUM(C14:C15)</f>
        <v>596460000</v>
      </c>
      <c r="H16" s="54"/>
      <c r="I16" s="54"/>
      <c r="J16" s="54"/>
      <c r="K16" s="54"/>
      <c r="L16" s="54"/>
      <c r="M16" s="54"/>
      <c r="N16" s="54"/>
      <c r="O16" s="54"/>
    </row>
    <row r="17" spans="1:15" ht="15.75" x14ac:dyDescent="0.3">
      <c r="A17" s="23" t="s">
        <v>76</v>
      </c>
      <c r="B17" s="27">
        <f>SUM(B16+B12)</f>
        <v>1740000000</v>
      </c>
      <c r="C17" s="27">
        <f>SUM(C16+C12)</f>
        <v>1916460000</v>
      </c>
      <c r="H17" s="54"/>
      <c r="I17" s="54"/>
      <c r="J17" s="54"/>
      <c r="K17" s="54"/>
      <c r="L17" s="54"/>
      <c r="M17" s="54"/>
      <c r="N17" s="54"/>
      <c r="O17" s="54"/>
    </row>
    <row r="18" spans="1:15" ht="15.75" x14ac:dyDescent="0.3">
      <c r="A18" s="24" t="s">
        <v>63</v>
      </c>
      <c r="H18" s="54"/>
      <c r="I18" s="54"/>
      <c r="J18" s="54"/>
      <c r="K18" s="54"/>
      <c r="L18" s="54"/>
      <c r="M18" s="54"/>
      <c r="N18" s="54"/>
      <c r="O18" s="54"/>
    </row>
    <row r="19" spans="1:15" ht="15.75" x14ac:dyDescent="0.3">
      <c r="A19" s="25" t="s">
        <v>64</v>
      </c>
      <c r="H19" s="54"/>
      <c r="I19" s="54"/>
      <c r="J19" s="54"/>
      <c r="K19" s="54"/>
      <c r="L19" s="54"/>
      <c r="M19" s="54"/>
      <c r="N19" s="54"/>
      <c r="O19" s="54"/>
    </row>
    <row r="20" spans="1:15" ht="15.75" x14ac:dyDescent="0.3">
      <c r="A20" s="26" t="s">
        <v>65</v>
      </c>
      <c r="B20" s="2">
        <v>300000000</v>
      </c>
      <c r="C20" s="2">
        <v>160000000</v>
      </c>
      <c r="H20" s="54"/>
      <c r="I20" s="54"/>
      <c r="J20" s="54"/>
      <c r="K20" s="54"/>
      <c r="L20" s="54"/>
      <c r="M20" s="54"/>
      <c r="N20" s="54"/>
      <c r="O20" s="54"/>
    </row>
    <row r="21" spans="1:15" ht="15.75" x14ac:dyDescent="0.3">
      <c r="A21" s="26" t="s">
        <v>86</v>
      </c>
      <c r="B21" s="2"/>
      <c r="C21" s="2">
        <v>20000000</v>
      </c>
      <c r="H21" s="54"/>
      <c r="I21" s="54"/>
      <c r="J21" s="54"/>
      <c r="K21" s="54"/>
      <c r="L21" s="54"/>
      <c r="M21" s="54"/>
      <c r="N21" s="54"/>
      <c r="O21" s="54"/>
    </row>
    <row r="22" spans="1:15" ht="15.75" x14ac:dyDescent="0.3">
      <c r="A22" s="26" t="s">
        <v>85</v>
      </c>
      <c r="B22" s="2"/>
      <c r="C22" s="2">
        <v>30000000</v>
      </c>
    </row>
    <row r="23" spans="1:15" ht="15.75" x14ac:dyDescent="0.3">
      <c r="A23" s="26" t="s">
        <v>70</v>
      </c>
      <c r="B23" s="2">
        <v>80000000</v>
      </c>
      <c r="C23" s="2">
        <v>40000000</v>
      </c>
    </row>
    <row r="24" spans="1:15" ht="15.75" x14ac:dyDescent="0.3">
      <c r="A24" s="25" t="s">
        <v>66</v>
      </c>
      <c r="B24" s="27">
        <f>SUM(B20:B23)</f>
        <v>380000000</v>
      </c>
    </row>
    <row r="25" spans="1:15" ht="15.75" x14ac:dyDescent="0.3">
      <c r="A25" s="25" t="s">
        <v>84</v>
      </c>
      <c r="B25" s="2">
        <v>420000000</v>
      </c>
      <c r="C25" s="2">
        <v>200000000</v>
      </c>
    </row>
    <row r="26" spans="1:15" ht="15.75" x14ac:dyDescent="0.3">
      <c r="A26" s="25" t="s">
        <v>67</v>
      </c>
      <c r="B26" s="2">
        <f>B25</f>
        <v>420000000</v>
      </c>
    </row>
    <row r="27" spans="1:15" ht="15.75" x14ac:dyDescent="0.3">
      <c r="A27" s="24" t="s">
        <v>68</v>
      </c>
      <c r="B27" s="2">
        <f>B26</f>
        <v>420000000</v>
      </c>
      <c r="C27" s="2">
        <f>SUM(C20:C26)</f>
        <v>450000000</v>
      </c>
    </row>
    <row r="28" spans="1:15" ht="15.75" x14ac:dyDescent="0.3">
      <c r="A28" s="25" t="s">
        <v>69</v>
      </c>
      <c r="B28" s="27">
        <f>SUM(B24+B27)</f>
        <v>800000000</v>
      </c>
      <c r="C28" s="27">
        <f>SUM(C24+C27)</f>
        <v>450000000</v>
      </c>
    </row>
    <row r="29" spans="1:15" ht="15.75" x14ac:dyDescent="0.3">
      <c r="A29" s="24" t="s">
        <v>71</v>
      </c>
    </row>
    <row r="30" spans="1:15" ht="15.75" x14ac:dyDescent="0.3">
      <c r="A30" s="26" t="s">
        <v>30</v>
      </c>
      <c r="B30" s="2">
        <v>800000000</v>
      </c>
      <c r="C30" s="2">
        <v>1000000000</v>
      </c>
    </row>
    <row r="31" spans="1:15" ht="15.75" x14ac:dyDescent="0.3">
      <c r="A31" s="26" t="s">
        <v>74</v>
      </c>
      <c r="B31" s="2">
        <v>-60000000</v>
      </c>
    </row>
    <row r="32" spans="1:15" ht="15.75" x14ac:dyDescent="0.3">
      <c r="A32" s="26" t="s">
        <v>98</v>
      </c>
      <c r="B32" s="2"/>
      <c r="C32" s="2">
        <f>C58+B31</f>
        <v>266460000</v>
      </c>
    </row>
    <row r="33" spans="1:6" ht="15.75" x14ac:dyDescent="0.3">
      <c r="A33" s="26" t="s">
        <v>75</v>
      </c>
      <c r="B33" s="2">
        <v>200000000</v>
      </c>
      <c r="C33" s="2">
        <v>200000000</v>
      </c>
    </row>
    <row r="34" spans="1:6" ht="15.75" x14ac:dyDescent="0.3">
      <c r="A34" s="24" t="s">
        <v>72</v>
      </c>
      <c r="B34" s="27">
        <f>SUM(B30:B33)</f>
        <v>940000000</v>
      </c>
      <c r="C34" s="27">
        <f>SUM(C30:C33)</f>
        <v>1466460000</v>
      </c>
    </row>
    <row r="35" spans="1:6" ht="15.75" x14ac:dyDescent="0.3">
      <c r="A35" s="24" t="s">
        <v>73</v>
      </c>
      <c r="B35" s="27">
        <f>B34+B28</f>
        <v>1740000000</v>
      </c>
      <c r="C35" s="27">
        <f>C34+C28</f>
        <v>1916460000</v>
      </c>
      <c r="D35" s="2"/>
    </row>
    <row r="39" spans="1:6" x14ac:dyDescent="0.25">
      <c r="A39" s="52" t="s">
        <v>46</v>
      </c>
      <c r="B39" s="52"/>
      <c r="C39" s="52"/>
      <c r="D39" s="52"/>
      <c r="E39" s="52"/>
      <c r="F39" s="52"/>
    </row>
    <row r="40" spans="1:6" x14ac:dyDescent="0.25">
      <c r="A40" s="52" t="s">
        <v>47</v>
      </c>
      <c r="B40" s="52"/>
      <c r="C40" s="52"/>
      <c r="D40" s="52"/>
      <c r="E40" s="52"/>
      <c r="F40" s="52"/>
    </row>
    <row r="41" spans="1:6" x14ac:dyDescent="0.25">
      <c r="A41" s="52" t="s">
        <v>82</v>
      </c>
      <c r="B41" s="52"/>
      <c r="C41" s="52"/>
      <c r="D41" s="52"/>
      <c r="E41" s="52"/>
      <c r="F41" s="52"/>
    </row>
    <row r="42" spans="1:6" x14ac:dyDescent="0.25">
      <c r="A42" s="52" t="s">
        <v>49</v>
      </c>
      <c r="B42" s="52"/>
      <c r="C42" s="52"/>
      <c r="D42" s="52"/>
      <c r="E42" s="52"/>
      <c r="F42" s="52"/>
    </row>
    <row r="43" spans="1:6" x14ac:dyDescent="0.25">
      <c r="A43" s="18"/>
      <c r="B43" t="s">
        <v>51</v>
      </c>
      <c r="C43" t="s">
        <v>83</v>
      </c>
      <c r="D43" s="32"/>
      <c r="E43" s="32"/>
      <c r="F43" s="32"/>
    </row>
    <row r="44" spans="1:6" x14ac:dyDescent="0.25">
      <c r="A44" s="34" t="s">
        <v>91</v>
      </c>
      <c r="D44" s="32"/>
      <c r="E44" s="32"/>
      <c r="F44" s="32"/>
    </row>
    <row r="45" spans="1:6" ht="16.5" x14ac:dyDescent="0.3">
      <c r="A45" s="30" t="s">
        <v>92</v>
      </c>
      <c r="C45" s="2">
        <v>900000000</v>
      </c>
    </row>
    <row r="46" spans="1:6" ht="16.5" x14ac:dyDescent="0.3">
      <c r="A46" s="31" t="s">
        <v>93</v>
      </c>
      <c r="B46" s="16"/>
      <c r="C46" s="27">
        <f>C45</f>
        <v>900000000</v>
      </c>
    </row>
    <row r="47" spans="1:6" ht="16.5" x14ac:dyDescent="0.3">
      <c r="A47" s="31" t="s">
        <v>94</v>
      </c>
      <c r="C47" s="2"/>
    </row>
    <row r="48" spans="1:6" ht="16.5" x14ac:dyDescent="0.3">
      <c r="A48" s="30" t="s">
        <v>78</v>
      </c>
      <c r="C48" s="2">
        <v>420000000</v>
      </c>
    </row>
    <row r="49" spans="1:3" ht="16.5" x14ac:dyDescent="0.3">
      <c r="A49" s="31" t="s">
        <v>79</v>
      </c>
      <c r="B49" s="16"/>
      <c r="C49" s="27">
        <f>C46-C48</f>
        <v>480000000</v>
      </c>
    </row>
    <row r="50" spans="1:3" ht="16.5" x14ac:dyDescent="0.3">
      <c r="A50" s="31" t="s">
        <v>95</v>
      </c>
      <c r="B50" s="16"/>
      <c r="C50" s="27"/>
    </row>
    <row r="51" spans="1:3" ht="16.5" x14ac:dyDescent="0.3">
      <c r="A51" s="30" t="s">
        <v>87</v>
      </c>
      <c r="B51" s="35">
        <v>60000000</v>
      </c>
    </row>
    <row r="52" spans="1:3" ht="16.5" x14ac:dyDescent="0.3">
      <c r="A52" s="33" t="s">
        <v>88</v>
      </c>
      <c r="B52" s="35">
        <v>30000000</v>
      </c>
    </row>
    <row r="53" spans="1:3" ht="16.5" x14ac:dyDescent="0.3">
      <c r="A53" s="33" t="s">
        <v>89</v>
      </c>
      <c r="B53" s="35">
        <v>40000000</v>
      </c>
    </row>
    <row r="54" spans="1:3" ht="16.5" x14ac:dyDescent="0.3">
      <c r="A54" s="33" t="s">
        <v>90</v>
      </c>
      <c r="B54" s="35">
        <v>20000000</v>
      </c>
    </row>
    <row r="55" spans="1:3" ht="16.5" x14ac:dyDescent="0.3">
      <c r="A55" s="33" t="s">
        <v>96</v>
      </c>
      <c r="B55" s="35">
        <v>3540000</v>
      </c>
    </row>
    <row r="56" spans="1:3" ht="16.5" x14ac:dyDescent="0.3">
      <c r="A56" s="31" t="s">
        <v>97</v>
      </c>
      <c r="C56" s="27">
        <f>SUM(B51:B55)</f>
        <v>153540000</v>
      </c>
    </row>
    <row r="57" spans="1:3" ht="16.5" x14ac:dyDescent="0.3">
      <c r="A57" s="31" t="s">
        <v>80</v>
      </c>
      <c r="C57" s="27">
        <f>C49-C56</f>
        <v>326460000</v>
      </c>
    </row>
    <row r="58" spans="1:3" ht="16.5" x14ac:dyDescent="0.3">
      <c r="A58" s="31" t="s">
        <v>81</v>
      </c>
      <c r="C58" s="2">
        <f>C57</f>
        <v>326460000</v>
      </c>
    </row>
  </sheetData>
  <mergeCells count="10">
    <mergeCell ref="H2:O9"/>
    <mergeCell ref="H11:O21"/>
    <mergeCell ref="A39:F39"/>
    <mergeCell ref="A40:F40"/>
    <mergeCell ref="A41:F41"/>
    <mergeCell ref="A42:F42"/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 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estiven guerrero bermeo</dc:creator>
  <cp:lastModifiedBy>kevin estiven guerrero bermeo</cp:lastModifiedBy>
  <dcterms:created xsi:type="dcterms:W3CDTF">2024-05-06T23:16:49Z</dcterms:created>
  <dcterms:modified xsi:type="dcterms:W3CDTF">2024-05-07T01:48:31Z</dcterms:modified>
</cp:coreProperties>
</file>