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E:\II SEMESTRE - CONTADURÍA PÚBLICA\CONTABILIDAD GENERAL\"/>
    </mc:Choice>
  </mc:AlternateContent>
  <xr:revisionPtr revIDLastSave="0" documentId="13_ncr:1_{B4AD1C94-520D-4570-9A3E-F4FF8652E994}" xr6:coauthVersionLast="36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ALLER 1" sheetId="1" r:id="rId1"/>
    <sheet name="TALLER 2" sheetId="2" r:id="rId2"/>
    <sheet name="TALLER 3" sheetId="3" r:id="rId3"/>
    <sheet name="TALLER 4" sheetId="4" r:id="rId4"/>
    <sheet name="TALLER 5" sheetId="5" r:id="rId5"/>
    <sheet name="TALLER 6" sheetId="7" r:id="rId6"/>
    <sheet name="TALLER 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8" l="1"/>
  <c r="I21" i="8"/>
  <c r="Q7" i="8"/>
  <c r="P7" i="8"/>
  <c r="P6" i="8"/>
  <c r="Q6" i="8"/>
  <c r="Q5" i="8"/>
  <c r="P5" i="8"/>
  <c r="Q4" i="8"/>
  <c r="P4" i="8"/>
  <c r="Q3" i="8"/>
  <c r="P3" i="8"/>
  <c r="P10" i="8"/>
  <c r="J58" i="8"/>
  <c r="I58" i="8"/>
  <c r="J36" i="8"/>
  <c r="I35" i="8"/>
  <c r="J31" i="8"/>
  <c r="I26" i="8"/>
  <c r="J28" i="8"/>
  <c r="J22" i="8"/>
  <c r="J18" i="8"/>
  <c r="I12" i="8"/>
  <c r="J14" i="8"/>
  <c r="J9" i="8"/>
  <c r="I8" i="8"/>
  <c r="J11" i="8"/>
  <c r="C12" i="8"/>
  <c r="B29" i="8"/>
  <c r="D22" i="8"/>
  <c r="C29" i="8"/>
  <c r="D27" i="8"/>
  <c r="D40" i="7"/>
  <c r="E15" i="7"/>
  <c r="E42" i="7"/>
  <c r="D41" i="7"/>
  <c r="E38" i="7"/>
  <c r="E37" i="7"/>
  <c r="D36" i="7"/>
  <c r="E32" i="7"/>
  <c r="E33" i="7"/>
  <c r="D27" i="7"/>
  <c r="E29" i="7"/>
  <c r="E26" i="7"/>
  <c r="D25" i="7"/>
  <c r="E21" i="7"/>
  <c r="D23" i="7"/>
  <c r="E20" i="7"/>
  <c r="D19" i="7"/>
  <c r="D17" i="7"/>
  <c r="E9" i="7"/>
  <c r="E14" i="7"/>
  <c r="D13" i="7"/>
  <c r="D4" i="7"/>
  <c r="E6" i="7"/>
  <c r="I33" i="8"/>
  <c r="J32" i="8"/>
  <c r="I27" i="8"/>
  <c r="J30" i="8"/>
  <c r="I19" i="8"/>
  <c r="I20" i="8"/>
  <c r="I13" i="8"/>
  <c r="J16" i="8"/>
  <c r="I23" i="8"/>
  <c r="J24" i="8"/>
  <c r="D29" i="8"/>
  <c r="D5" i="7"/>
  <c r="E39" i="7"/>
  <c r="D34" i="7"/>
  <c r="D35" i="7"/>
  <c r="E53" i="7"/>
  <c r="D54" i="7"/>
  <c r="D28" i="7"/>
  <c r="E31" i="7"/>
  <c r="E46" i="7"/>
  <c r="D47" i="7"/>
  <c r="E22" i="7"/>
  <c r="D24" i="7"/>
  <c r="E51" i="7"/>
  <c r="D52" i="7"/>
  <c r="E16" i="7"/>
  <c r="D18" i="7"/>
  <c r="E49" i="7"/>
  <c r="D50" i="7"/>
  <c r="E10" i="7"/>
  <c r="D11" i="7"/>
  <c r="E8" i="7"/>
  <c r="E43" i="7"/>
  <c r="D44" i="7"/>
  <c r="I34" i="8"/>
  <c r="J37" i="8"/>
  <c r="I38" i="8"/>
  <c r="D12" i="7"/>
  <c r="J49" i="5"/>
  <c r="I49" i="5"/>
  <c r="D30" i="5"/>
  <c r="D28" i="5"/>
  <c r="D23" i="5"/>
  <c r="C15" i="5"/>
  <c r="C48" i="5"/>
  <c r="E50" i="4"/>
  <c r="D50" i="4"/>
  <c r="D41" i="4"/>
  <c r="E40" i="4"/>
  <c r="D9" i="4"/>
  <c r="E11" i="4"/>
  <c r="D4" i="4"/>
  <c r="D5" i="4"/>
  <c r="E36" i="3"/>
  <c r="D34" i="3"/>
  <c r="D18" i="3"/>
  <c r="D13" i="3"/>
  <c r="D9" i="3"/>
  <c r="D50" i="2"/>
  <c r="E45" i="2"/>
  <c r="E43" i="2"/>
  <c r="D42" i="2"/>
  <c r="E29" i="1"/>
  <c r="E35" i="2"/>
  <c r="D34" i="2"/>
  <c r="E37" i="2"/>
  <c r="E11" i="2"/>
  <c r="D10" i="2"/>
  <c r="E6" i="2"/>
  <c r="E50" i="2"/>
  <c r="E48" i="1"/>
  <c r="D48" i="1"/>
  <c r="E22" i="1"/>
  <c r="E27" i="1"/>
  <c r="D26" i="1"/>
  <c r="D21" i="1"/>
  <c r="E6" i="4"/>
  <c r="E8" i="4"/>
  <c r="D16" i="4"/>
  <c r="D10" i="4"/>
  <c r="E13" i="4"/>
  <c r="E20" i="3"/>
  <c r="D19" i="3"/>
  <c r="E22" i="3"/>
  <c r="D14" i="3"/>
  <c r="E15" i="3"/>
  <c r="E14" i="4"/>
  <c r="E17" i="3"/>
  <c r="D38" i="3"/>
  <c r="E38" i="3"/>
</calcChain>
</file>

<file path=xl/sharedStrings.xml><?xml version="1.0" encoding="utf-8"?>
<sst xmlns="http://schemas.openxmlformats.org/spreadsheetml/2006/main" count="497" uniqueCount="137">
  <si>
    <t>FECHA</t>
  </si>
  <si>
    <t>CUENTA</t>
  </si>
  <si>
    <t>DEBE</t>
  </si>
  <si>
    <t xml:space="preserve">HABER </t>
  </si>
  <si>
    <t>CÓDIGO</t>
  </si>
  <si>
    <t xml:space="preserve">LIBRO DIARIO </t>
  </si>
  <si>
    <t>CAJA</t>
  </si>
  <si>
    <t>APORTES SOCIALES</t>
  </si>
  <si>
    <t>EQUIPO DE COMUNICACIÓN Y COMPUTACIÓN</t>
  </si>
  <si>
    <t>BANCOS</t>
  </si>
  <si>
    <t>BANCOLOMBIA</t>
  </si>
  <si>
    <t>GENERAL</t>
  </si>
  <si>
    <t>PAGARÉS</t>
  </si>
  <si>
    <t>BANCOS NACIONALES (OBLIGACIONES FINANCIERA)</t>
  </si>
  <si>
    <t>CLIENTES</t>
  </si>
  <si>
    <t xml:space="preserve">CUENTA DE AHORRO </t>
  </si>
  <si>
    <t>MERCANCÍAS NO FABRICADAS POR LA EMPRESA</t>
  </si>
  <si>
    <t xml:space="preserve">OBLIGACIONES FINANCIERAS </t>
  </si>
  <si>
    <t>RETENCIONES EN LA FUENTE</t>
  </si>
  <si>
    <t>PROVEDORES</t>
  </si>
  <si>
    <t xml:space="preserve">CUENTAS POR COBRAR A TRABAJADORES </t>
  </si>
  <si>
    <t>EDUCACIÓN</t>
  </si>
  <si>
    <t>MUEBLES Y ENSERES</t>
  </si>
  <si>
    <t>EQUIPO DE OFICINA</t>
  </si>
  <si>
    <t>FLOTA Y EQUIPO DE TRANSPORTE</t>
  </si>
  <si>
    <t xml:space="preserve">PROVISIONES </t>
  </si>
  <si>
    <t>IMPUESTO SOBRE LAS VENTAS POR PAGAR</t>
  </si>
  <si>
    <t>RETENCION EN LA FUENTE</t>
  </si>
  <si>
    <t xml:space="preserve">IMPUESTO SOBRE LAS VENTAS POR PAGAR </t>
  </si>
  <si>
    <t>COMPRAS</t>
  </si>
  <si>
    <t>PROVEEDORES</t>
  </si>
  <si>
    <t>MONEDA NACIONAL</t>
  </si>
  <si>
    <t>TOTAL</t>
  </si>
  <si>
    <t>BANCO DE COLOMBIA</t>
  </si>
  <si>
    <t>PAGARES</t>
  </si>
  <si>
    <t xml:space="preserve">PROVEEDORES </t>
  </si>
  <si>
    <t>EMPRESA COMERCIAL DE CALDAS</t>
  </si>
  <si>
    <t xml:space="preserve">MERCANCÍAS NO FABRICADAS POR LA EMPRESA </t>
  </si>
  <si>
    <t>CUENTA DE AHORRO</t>
  </si>
  <si>
    <t xml:space="preserve">BANCO DE BOGOTÁ </t>
  </si>
  <si>
    <t>CUENTAS POR COBRAR</t>
  </si>
  <si>
    <t xml:space="preserve">CLIENTES </t>
  </si>
  <si>
    <t xml:space="preserve">PROVEEDORESS </t>
  </si>
  <si>
    <t xml:space="preserve">BANCOS DE BOGOTÁ </t>
  </si>
  <si>
    <t xml:space="preserve">MUEBLES Y ENSERES </t>
  </si>
  <si>
    <t>MAQUINARIA Y EQUIPO</t>
  </si>
  <si>
    <t>IMPUESTOS SOBRE LAS VENTAS POR PAGAR</t>
  </si>
  <si>
    <t>RETENCIÓN EN LA FUENTE</t>
  </si>
  <si>
    <t xml:space="preserve">COMPRAS </t>
  </si>
  <si>
    <t>CAJA MENOR</t>
  </si>
  <si>
    <t xml:space="preserve">TOTALES </t>
  </si>
  <si>
    <t>EMPRESA DE COMPRA Y VENTA DE MERCANCÍA</t>
  </si>
  <si>
    <t xml:space="preserve">APORTES SOCIALES </t>
  </si>
  <si>
    <t xml:space="preserve">CAJA </t>
  </si>
  <si>
    <t xml:space="preserve"> CUENTA DE AHORRO </t>
  </si>
  <si>
    <t>PROVEEDORESS</t>
  </si>
  <si>
    <t>BANCO DE OCCIDENTE</t>
  </si>
  <si>
    <t>OBLIGACIONES FINANCIERAS</t>
  </si>
  <si>
    <t xml:space="preserve">MERCANCÍAS </t>
  </si>
  <si>
    <t xml:space="preserve">HELLEN MARGARITA CASTELLAR CASTILLO </t>
  </si>
  <si>
    <t>LIBRO DIARIO</t>
  </si>
  <si>
    <t xml:space="preserve">BANCOS </t>
  </si>
  <si>
    <t>BANCO DE BOGOTÁ</t>
  </si>
  <si>
    <t xml:space="preserve">CUENTAS POR COBRAR </t>
  </si>
  <si>
    <t>CUENTAS POR COBRAR A TRABAJADORES</t>
  </si>
  <si>
    <t xml:space="preserve">CAJA MENOR </t>
  </si>
  <si>
    <t>CUENTA CORRIENTE</t>
  </si>
  <si>
    <t xml:space="preserve">1. </t>
  </si>
  <si>
    <t xml:space="preserve">2. </t>
  </si>
  <si>
    <t>3.</t>
  </si>
  <si>
    <t>4.</t>
  </si>
  <si>
    <t xml:space="preserve">5. </t>
  </si>
  <si>
    <t>6.</t>
  </si>
  <si>
    <t>7.</t>
  </si>
  <si>
    <t>8.</t>
  </si>
  <si>
    <t>9.</t>
  </si>
  <si>
    <t>10.</t>
  </si>
  <si>
    <t>11.</t>
  </si>
  <si>
    <t>13.</t>
  </si>
  <si>
    <t xml:space="preserve">12. </t>
  </si>
  <si>
    <t>TOTALES</t>
  </si>
  <si>
    <t>ESTADO DE SITUACIÓN FINANCIERA</t>
  </si>
  <si>
    <t>HABER</t>
  </si>
  <si>
    <t>ACTIVO</t>
  </si>
  <si>
    <t>MERCANCÍAS</t>
  </si>
  <si>
    <t>CUENTAS DE AHORRO</t>
  </si>
  <si>
    <t>CDT</t>
  </si>
  <si>
    <t>EQUIPO DE COMPUTO</t>
  </si>
  <si>
    <t>IVA POR PAGAR</t>
  </si>
  <si>
    <t>PASIVOS FINANCIEROS</t>
  </si>
  <si>
    <t>OBLIGACIONES LABORALES</t>
  </si>
  <si>
    <t>ACREEDORES VARIOS</t>
  </si>
  <si>
    <t xml:space="preserve">PATRIMONIO </t>
  </si>
  <si>
    <t xml:space="preserve">CÓDIGO </t>
  </si>
  <si>
    <t>UTILIDAD DEL EJERCICIO</t>
  </si>
  <si>
    <t xml:space="preserve">TOTAL </t>
  </si>
  <si>
    <t>PASIVO</t>
  </si>
  <si>
    <t>PATRIMONIO</t>
  </si>
  <si>
    <t>Mercancias no fabricadas por la empresa</t>
  </si>
  <si>
    <t>Impuesto sobre las ventas por pagar</t>
  </si>
  <si>
    <t>Retencion en la fuente</t>
  </si>
  <si>
    <t>Compras</t>
  </si>
  <si>
    <t>Proveedores</t>
  </si>
  <si>
    <t>Ventas</t>
  </si>
  <si>
    <t>Clientes</t>
  </si>
  <si>
    <t>Equipo de comunicacion y computacion</t>
  </si>
  <si>
    <t>Cuenta de ahorros</t>
  </si>
  <si>
    <t>Bancos</t>
  </si>
  <si>
    <t>Banco de Colombia</t>
  </si>
  <si>
    <t>Cuentas por cobrar a trabajadores</t>
  </si>
  <si>
    <t>Caja</t>
  </si>
  <si>
    <t>EMPRESA XY</t>
  </si>
  <si>
    <t>1 al 30 de agosto del 2022</t>
  </si>
  <si>
    <t xml:space="preserve">Costo de ventas </t>
  </si>
  <si>
    <t xml:space="preserve">Mercancías </t>
  </si>
  <si>
    <t>Banco de Occidente</t>
  </si>
  <si>
    <t>Obligaciones financieras</t>
  </si>
  <si>
    <t xml:space="preserve">Clientes </t>
  </si>
  <si>
    <t xml:space="preserve">EMPRESA XY </t>
  </si>
  <si>
    <t xml:space="preserve">Obligaciones financeras </t>
  </si>
  <si>
    <t>Bancolombia</t>
  </si>
  <si>
    <t>Banco de Bogotá</t>
  </si>
  <si>
    <t xml:space="preserve">CUENTAS POR COBRAR  </t>
  </si>
  <si>
    <t>COSTOS Y GASTOS POR PAGAR</t>
  </si>
  <si>
    <t xml:space="preserve">RETENCIÓN DE FUENTE POR PAGAR </t>
  </si>
  <si>
    <t>CUENTAS POR PAGAR</t>
  </si>
  <si>
    <t>REGISTRO CONTABLE</t>
  </si>
  <si>
    <t>MERCANCIAS NO FABRICADAS POR LA EMPRESA</t>
  </si>
  <si>
    <t>VENTAS</t>
  </si>
  <si>
    <t>COSTO DE VENTAS</t>
  </si>
  <si>
    <t>IMPUESTOS, GRAVÁMENES Y TASAS</t>
  </si>
  <si>
    <t>ARRENDAMIENTOS</t>
  </si>
  <si>
    <t>SALDOS INICIALES</t>
  </si>
  <si>
    <t>RETENCIÓN EN LA FUENTE POR PAGAR</t>
  </si>
  <si>
    <t>GASTOS</t>
  </si>
  <si>
    <t xml:space="preserve">COSTO DE VENTAS </t>
  </si>
  <si>
    <t>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</si>
</sst>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6" borderId="2" xfId="0" applyFill="1" applyBorder="1"/>
    <xf numFmtId="164" fontId="0" fillId="6" borderId="2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14" fontId="0" fillId="5" borderId="5" xfId="0" applyNumberFormat="1" applyFill="1" applyBorder="1"/>
    <xf numFmtId="0" fontId="0" fillId="8" borderId="0" xfId="0" applyFill="1"/>
    <xf numFmtId="164" fontId="0" fillId="8" borderId="0" xfId="0" applyNumberFormat="1" applyFill="1" applyAlignment="1">
      <alignment wrapText="1"/>
    </xf>
    <xf numFmtId="164" fontId="0" fillId="8" borderId="0" xfId="0" applyNumberFormat="1" applyFill="1"/>
    <xf numFmtId="164" fontId="0" fillId="8" borderId="0" xfId="1" applyNumberFormat="1" applyFont="1" applyFill="1"/>
    <xf numFmtId="164" fontId="0" fillId="5" borderId="1" xfId="1" applyNumberFormat="1" applyFont="1" applyFill="1" applyBorder="1"/>
    <xf numFmtId="164" fontId="0" fillId="5" borderId="2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right" wrapText="1"/>
    </xf>
    <xf numFmtId="0" fontId="3" fillId="12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4" borderId="1" xfId="0" applyFont="1" applyFill="1" applyBorder="1" applyAlignment="1">
      <alignment horizontal="right" wrapText="1"/>
    </xf>
    <xf numFmtId="0" fontId="3" fillId="14" borderId="1" xfId="0" applyFont="1" applyFill="1" applyBorder="1" applyAlignment="1">
      <alignment wrapText="1"/>
    </xf>
    <xf numFmtId="164" fontId="3" fillId="12" borderId="1" xfId="0" applyNumberFormat="1" applyFont="1" applyFill="1" applyBorder="1" applyAlignment="1">
      <alignment horizontal="center" wrapText="1"/>
    </xf>
    <xf numFmtId="164" fontId="3" fillId="12" borderId="1" xfId="0" applyNumberFormat="1" applyFont="1" applyFill="1" applyBorder="1" applyAlignment="1">
      <alignment wrapText="1"/>
    </xf>
    <xf numFmtId="164" fontId="3" fillId="12" borderId="1" xfId="0" applyNumberFormat="1" applyFont="1" applyFill="1" applyBorder="1" applyAlignment="1">
      <alignment horizontal="right" wrapText="1"/>
    </xf>
    <xf numFmtId="164" fontId="3" fillId="13" borderId="1" xfId="0" applyNumberFormat="1" applyFont="1" applyFill="1" applyBorder="1" applyAlignment="1">
      <alignment horizontal="center" wrapText="1"/>
    </xf>
    <xf numFmtId="164" fontId="3" fillId="13" borderId="1" xfId="0" applyNumberFormat="1" applyFont="1" applyFill="1" applyBorder="1" applyAlignment="1">
      <alignment wrapText="1"/>
    </xf>
    <xf numFmtId="164" fontId="3" fillId="13" borderId="1" xfId="0" applyNumberFormat="1" applyFont="1" applyFill="1" applyBorder="1" applyAlignment="1">
      <alignment horizontal="right" wrapText="1"/>
    </xf>
    <xf numFmtId="164" fontId="3" fillId="14" borderId="1" xfId="0" applyNumberFormat="1" applyFont="1" applyFill="1" applyBorder="1" applyAlignment="1">
      <alignment horizontal="center" wrapText="1"/>
    </xf>
    <xf numFmtId="164" fontId="3" fillId="14" borderId="1" xfId="0" applyNumberFormat="1" applyFont="1" applyFill="1" applyBorder="1" applyAlignment="1">
      <alignment wrapText="1"/>
    </xf>
    <xf numFmtId="164" fontId="4" fillId="14" borderId="1" xfId="0" applyNumberFormat="1" applyFont="1" applyFill="1" applyBorder="1" applyAlignment="1">
      <alignment horizontal="center" wrapText="1"/>
    </xf>
    <xf numFmtId="164" fontId="3" fillId="14" borderId="1" xfId="0" applyNumberFormat="1" applyFont="1" applyFill="1" applyBorder="1" applyAlignment="1">
      <alignment horizontal="right" wrapText="1"/>
    </xf>
    <xf numFmtId="0" fontId="0" fillId="0" borderId="4" xfId="0" applyBorder="1"/>
    <xf numFmtId="164" fontId="0" fillId="0" borderId="4" xfId="0" applyNumberFormat="1" applyBorder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" xfId="0" applyNumberFormat="1" applyFill="1" applyBorder="1"/>
    <xf numFmtId="0" fontId="0" fillId="4" borderId="1" xfId="0" applyFill="1" applyBorder="1"/>
    <xf numFmtId="0" fontId="1" fillId="0" borderId="3" xfId="0" applyFont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3" fillId="13" borderId="3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wrapText="1"/>
    </xf>
    <xf numFmtId="164" fontId="3" fillId="9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wrapText="1"/>
    </xf>
    <xf numFmtId="0" fontId="3" fillId="14" borderId="1" xfId="0" applyFont="1" applyFill="1" applyBorder="1" applyAlignment="1">
      <alignment horizontal="right" vertical="center" wrapText="1"/>
    </xf>
    <xf numFmtId="0" fontId="3" fillId="14" borderId="1" xfId="0" applyFont="1" applyFill="1" applyBorder="1" applyAlignment="1">
      <alignment vertic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0" fontId="3" fillId="15" borderId="2" xfId="0" applyFont="1" applyFill="1" applyBorder="1" applyAlignment="1">
      <alignment wrapText="1"/>
    </xf>
    <xf numFmtId="164" fontId="0" fillId="15" borderId="2" xfId="0" applyNumberFormat="1" applyFill="1" applyBorder="1"/>
    <xf numFmtId="164" fontId="3" fillId="5" borderId="1" xfId="0" applyNumberFormat="1" applyFont="1" applyFill="1" applyBorder="1" applyAlignment="1">
      <alignment horizontal="right" wrapText="1"/>
    </xf>
    <xf numFmtId="0" fontId="3" fillId="10" borderId="1" xfId="0" applyFont="1" applyFill="1" applyBorder="1" applyAlignment="1">
      <alignment horizontal="right" wrapText="1"/>
    </xf>
    <xf numFmtId="0" fontId="3" fillId="10" borderId="1" xfId="0" applyFont="1" applyFill="1" applyBorder="1" applyAlignment="1">
      <alignment wrapText="1"/>
    </xf>
    <xf numFmtId="164" fontId="3" fillId="10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right" wrapText="1"/>
    </xf>
    <xf numFmtId="0" fontId="3" fillId="10" borderId="3" xfId="0" applyFont="1" applyFill="1" applyBorder="1" applyAlignment="1">
      <alignment horizontal="right" wrapText="1"/>
    </xf>
    <xf numFmtId="0" fontId="3" fillId="10" borderId="5" xfId="0" applyFont="1" applyFill="1" applyBorder="1" applyAlignment="1">
      <alignment horizontal="right" wrapText="1"/>
    </xf>
    <xf numFmtId="0" fontId="3" fillId="10" borderId="5" xfId="0" applyFont="1" applyFill="1" applyBorder="1" applyAlignment="1">
      <alignment wrapText="1"/>
    </xf>
    <xf numFmtId="0" fontId="0" fillId="10" borderId="1" xfId="0" applyFill="1" applyBorder="1"/>
    <xf numFmtId="0" fontId="3" fillId="2" borderId="3" xfId="0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wrapText="1"/>
    </xf>
    <xf numFmtId="0" fontId="0" fillId="2" borderId="2" xfId="0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4" fontId="0" fillId="5" borderId="6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6" fontId="0" fillId="5" borderId="4" xfId="0" applyNumberFormat="1" applyFill="1" applyBorder="1" applyAlignment="1">
      <alignment horizontal="center" vertical="center"/>
    </xf>
    <xf numFmtId="16" fontId="0" fillId="5" borderId="5" xfId="0" applyNumberFormat="1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13" zoomScale="84" zoomScaleNormal="84" workbookViewId="0">
      <selection activeCell="L14" sqref="L14"/>
    </sheetView>
  </sheetViews>
  <sheetFormatPr baseColWidth="10" defaultColWidth="9.140625" defaultRowHeight="15"/>
  <cols>
    <col min="1" max="1" width="10.7109375" bestFit="1" customWidth="1"/>
    <col min="2" max="2" width="12.7109375" customWidth="1"/>
    <col min="3" max="3" width="51.140625" customWidth="1"/>
    <col min="4" max="4" width="16.140625" customWidth="1"/>
    <col min="5" max="5" width="15.7109375" customWidth="1"/>
  </cols>
  <sheetData>
    <row r="1" spans="1:5">
      <c r="A1" s="94" t="s">
        <v>5</v>
      </c>
      <c r="B1" s="94"/>
      <c r="C1" s="94"/>
      <c r="D1" s="94"/>
      <c r="E1" s="94"/>
    </row>
    <row r="2" spans="1:5">
      <c r="A2" s="3" t="s">
        <v>0</v>
      </c>
      <c r="B2" s="3" t="s">
        <v>4</v>
      </c>
      <c r="C2" s="3" t="s">
        <v>1</v>
      </c>
      <c r="D2" s="3" t="s">
        <v>2</v>
      </c>
      <c r="E2" s="3" t="s">
        <v>3</v>
      </c>
    </row>
    <row r="3" spans="1:5">
      <c r="A3" s="1">
        <v>44774</v>
      </c>
      <c r="B3">
        <v>110101</v>
      </c>
      <c r="C3" t="s">
        <v>6</v>
      </c>
      <c r="D3" s="4">
        <v>4000000</v>
      </c>
      <c r="E3" s="4"/>
    </row>
    <row r="4" spans="1:5">
      <c r="A4" s="1"/>
      <c r="B4">
        <v>150503</v>
      </c>
      <c r="C4" t="s">
        <v>8</v>
      </c>
      <c r="D4" s="4">
        <v>2000000</v>
      </c>
      <c r="E4" s="4"/>
    </row>
    <row r="5" spans="1:5">
      <c r="A5" s="1"/>
      <c r="B5">
        <v>3103</v>
      </c>
      <c r="C5" t="s">
        <v>7</v>
      </c>
      <c r="D5" s="4"/>
      <c r="E5" s="4">
        <v>6000000</v>
      </c>
    </row>
    <row r="6" spans="1:5">
      <c r="A6" s="1">
        <v>44775</v>
      </c>
      <c r="B6">
        <v>110201</v>
      </c>
      <c r="C6" t="s">
        <v>31</v>
      </c>
      <c r="D6" s="4">
        <v>4000000</v>
      </c>
      <c r="E6" s="4"/>
    </row>
    <row r="7" spans="1:5">
      <c r="A7" s="1"/>
      <c r="B7">
        <v>11020101</v>
      </c>
      <c r="C7" t="s">
        <v>10</v>
      </c>
      <c r="D7" s="4"/>
      <c r="E7" s="4"/>
    </row>
    <row r="8" spans="1:5">
      <c r="A8" s="1"/>
      <c r="B8">
        <v>1101</v>
      </c>
      <c r="C8" t="s">
        <v>6</v>
      </c>
      <c r="D8" s="4"/>
      <c r="E8" s="4">
        <v>4000000</v>
      </c>
    </row>
    <row r="9" spans="1:5">
      <c r="A9" s="1"/>
      <c r="B9">
        <v>110101</v>
      </c>
      <c r="C9" t="s">
        <v>11</v>
      </c>
      <c r="D9" s="4"/>
      <c r="E9" s="4"/>
    </row>
    <row r="10" spans="1:5">
      <c r="A10" s="1">
        <v>44776</v>
      </c>
      <c r="B10">
        <v>110201</v>
      </c>
      <c r="C10" t="s">
        <v>9</v>
      </c>
      <c r="D10" s="4">
        <v>3000000</v>
      </c>
      <c r="E10" s="4"/>
    </row>
    <row r="11" spans="1:5">
      <c r="A11" s="1"/>
      <c r="B11">
        <v>11020101</v>
      </c>
      <c r="C11" t="s">
        <v>10</v>
      </c>
      <c r="D11" s="4"/>
      <c r="E11" s="4"/>
    </row>
    <row r="12" spans="1:5">
      <c r="A12" s="1"/>
      <c r="B12">
        <v>2101</v>
      </c>
      <c r="C12" t="s">
        <v>13</v>
      </c>
      <c r="D12" s="4"/>
      <c r="E12" s="4"/>
    </row>
    <row r="13" spans="1:5">
      <c r="A13" s="1"/>
      <c r="B13">
        <v>210102</v>
      </c>
      <c r="C13" t="s">
        <v>12</v>
      </c>
      <c r="D13" s="4"/>
      <c r="E13" s="4">
        <v>3000000</v>
      </c>
    </row>
    <row r="14" spans="1:5">
      <c r="A14" s="1">
        <v>44777</v>
      </c>
      <c r="B14">
        <v>110201</v>
      </c>
      <c r="C14" t="s">
        <v>9</v>
      </c>
      <c r="D14" s="4">
        <v>2300000</v>
      </c>
      <c r="E14" s="4"/>
    </row>
    <row r="15" spans="1:5">
      <c r="B15">
        <v>1301</v>
      </c>
      <c r="C15" t="s">
        <v>14</v>
      </c>
      <c r="D15" s="4"/>
      <c r="E15" s="4">
        <v>2300000</v>
      </c>
    </row>
    <row r="16" spans="1:5">
      <c r="D16" s="4"/>
      <c r="E16" s="4"/>
    </row>
    <row r="17" spans="1:10">
      <c r="A17" s="1">
        <v>44778</v>
      </c>
      <c r="B17">
        <v>1104</v>
      </c>
      <c r="C17" t="s">
        <v>15</v>
      </c>
      <c r="D17" s="4">
        <v>1000000</v>
      </c>
      <c r="E17" s="4"/>
    </row>
    <row r="18" spans="1:10">
      <c r="B18">
        <v>1102</v>
      </c>
      <c r="C18" t="s">
        <v>9</v>
      </c>
      <c r="D18" s="4"/>
      <c r="E18" s="4"/>
    </row>
    <row r="19" spans="1:10">
      <c r="B19">
        <v>11020101</v>
      </c>
      <c r="C19" t="s">
        <v>33</v>
      </c>
      <c r="D19" s="4"/>
      <c r="E19" s="4">
        <v>1000000</v>
      </c>
      <c r="I19" s="2"/>
    </row>
    <row r="20" spans="1:10">
      <c r="A20" s="1">
        <v>44779</v>
      </c>
      <c r="B20">
        <v>1408</v>
      </c>
      <c r="C20" t="s">
        <v>16</v>
      </c>
      <c r="D20" s="4">
        <v>2000000</v>
      </c>
      <c r="E20" s="4"/>
      <c r="I20" s="2"/>
      <c r="J20" s="2"/>
    </row>
    <row r="21" spans="1:10">
      <c r="B21">
        <v>2408</v>
      </c>
      <c r="C21" t="s">
        <v>26</v>
      </c>
      <c r="D21" s="4">
        <f>D20*19%</f>
        <v>380000</v>
      </c>
      <c r="E21" s="4"/>
    </row>
    <row r="22" spans="1:10">
      <c r="B22">
        <v>2422</v>
      </c>
      <c r="C22" t="s">
        <v>27</v>
      </c>
      <c r="D22" s="4"/>
      <c r="E22" s="4">
        <f>D20*2.5%</f>
        <v>50000</v>
      </c>
    </row>
    <row r="23" spans="1:10">
      <c r="B23">
        <v>242208</v>
      </c>
      <c r="C23" t="s">
        <v>29</v>
      </c>
      <c r="D23" s="4"/>
      <c r="E23" s="4"/>
    </row>
    <row r="24" spans="1:10">
      <c r="B24">
        <v>2201</v>
      </c>
      <c r="C24" t="s">
        <v>30</v>
      </c>
      <c r="D24" s="4"/>
      <c r="E24" s="4">
        <v>2330000</v>
      </c>
    </row>
    <row r="25" spans="1:10">
      <c r="A25" s="1">
        <v>44780</v>
      </c>
      <c r="B25">
        <v>1408</v>
      </c>
      <c r="C25" t="s">
        <v>16</v>
      </c>
      <c r="D25" s="4">
        <v>3000000</v>
      </c>
      <c r="E25" s="4"/>
    </row>
    <row r="26" spans="1:10">
      <c r="B26">
        <v>2408</v>
      </c>
      <c r="C26" t="s">
        <v>28</v>
      </c>
      <c r="D26" s="4">
        <f>D25*19%</f>
        <v>570000</v>
      </c>
      <c r="E26" s="4"/>
    </row>
    <row r="27" spans="1:10">
      <c r="B27">
        <v>2422</v>
      </c>
      <c r="C27" t="s">
        <v>18</v>
      </c>
      <c r="D27" s="4"/>
      <c r="E27" s="4">
        <f>D25*2.5%</f>
        <v>75000</v>
      </c>
    </row>
    <row r="28" spans="1:10">
      <c r="B28">
        <v>242208</v>
      </c>
      <c r="C28" t="s">
        <v>29</v>
      </c>
      <c r="D28" s="4"/>
      <c r="E28" s="4"/>
    </row>
    <row r="29" spans="1:10">
      <c r="B29">
        <v>2201</v>
      </c>
      <c r="C29" t="s">
        <v>30</v>
      </c>
      <c r="D29" s="4"/>
      <c r="E29" s="4">
        <f>D25+D26-E27</f>
        <v>3495000</v>
      </c>
    </row>
    <row r="30" spans="1:10">
      <c r="A30" s="1">
        <v>44781</v>
      </c>
      <c r="B30">
        <v>2201</v>
      </c>
      <c r="C30" t="s">
        <v>19</v>
      </c>
      <c r="D30" s="4">
        <v>2330000</v>
      </c>
      <c r="E30" s="4"/>
    </row>
    <row r="31" spans="1:10">
      <c r="B31">
        <v>1102</v>
      </c>
      <c r="C31" t="s">
        <v>9</v>
      </c>
      <c r="D31" s="4"/>
      <c r="E31" s="4"/>
    </row>
    <row r="32" spans="1:10">
      <c r="B32">
        <v>11020101</v>
      </c>
      <c r="C32" t="s">
        <v>10</v>
      </c>
      <c r="D32" s="4"/>
      <c r="E32" s="4">
        <v>2330000</v>
      </c>
    </row>
    <row r="33" spans="1:5">
      <c r="A33" s="1">
        <v>44782</v>
      </c>
      <c r="B33">
        <v>1314</v>
      </c>
      <c r="C33" t="s">
        <v>20</v>
      </c>
      <c r="D33" s="4">
        <v>1000000</v>
      </c>
      <c r="E33" s="4"/>
    </row>
    <row r="34" spans="1:5">
      <c r="B34">
        <v>131403</v>
      </c>
      <c r="C34" t="s">
        <v>21</v>
      </c>
      <c r="D34" s="4"/>
      <c r="E34" s="4"/>
    </row>
    <row r="35" spans="1:5">
      <c r="B35">
        <v>110201</v>
      </c>
      <c r="C35" t="s">
        <v>9</v>
      </c>
      <c r="D35" s="4"/>
      <c r="E35" s="4">
        <v>1000000</v>
      </c>
    </row>
    <row r="36" spans="1:5">
      <c r="A36" s="1">
        <v>44783</v>
      </c>
      <c r="B36">
        <v>1508</v>
      </c>
      <c r="C36" t="s">
        <v>23</v>
      </c>
      <c r="D36" s="4">
        <v>2000000</v>
      </c>
      <c r="E36" s="4"/>
    </row>
    <row r="37" spans="1:5">
      <c r="B37">
        <v>150801</v>
      </c>
      <c r="C37" t="s">
        <v>22</v>
      </c>
      <c r="D37" s="4"/>
      <c r="E37" s="4"/>
    </row>
    <row r="38" spans="1:5">
      <c r="B38">
        <v>2201</v>
      </c>
      <c r="C38" t="s">
        <v>30</v>
      </c>
      <c r="D38" s="4"/>
      <c r="E38" s="4">
        <v>2000000</v>
      </c>
    </row>
    <row r="39" spans="1:5">
      <c r="A39" s="1">
        <v>44784</v>
      </c>
      <c r="B39">
        <v>2101</v>
      </c>
      <c r="C39" t="s">
        <v>13</v>
      </c>
      <c r="D39" s="4"/>
      <c r="E39" s="4"/>
    </row>
    <row r="40" spans="1:5">
      <c r="B40">
        <v>210102</v>
      </c>
      <c r="C40" t="s">
        <v>34</v>
      </c>
      <c r="D40" s="4">
        <v>300000</v>
      </c>
      <c r="E40" s="4"/>
    </row>
    <row r="41" spans="1:5">
      <c r="B41">
        <v>110201</v>
      </c>
      <c r="C41" t="s">
        <v>9</v>
      </c>
      <c r="D41" s="4"/>
      <c r="E41" s="4"/>
    </row>
    <row r="42" spans="1:5">
      <c r="B42">
        <v>11020101</v>
      </c>
      <c r="C42" t="s">
        <v>10</v>
      </c>
      <c r="D42" s="4"/>
      <c r="E42" s="4">
        <v>300000</v>
      </c>
    </row>
    <row r="43" spans="1:5">
      <c r="A43" s="1">
        <v>44785</v>
      </c>
      <c r="B43">
        <v>1526</v>
      </c>
      <c r="C43" t="s">
        <v>25</v>
      </c>
      <c r="D43" s="4">
        <v>30000000</v>
      </c>
      <c r="E43" s="4"/>
    </row>
    <row r="44" spans="1:5">
      <c r="B44">
        <v>152611</v>
      </c>
      <c r="C44" t="s">
        <v>24</v>
      </c>
      <c r="D44" s="4"/>
      <c r="E44" s="4"/>
    </row>
    <row r="45" spans="1:5">
      <c r="B45">
        <v>2201</v>
      </c>
      <c r="C45" t="s">
        <v>17</v>
      </c>
      <c r="D45" s="4"/>
      <c r="E45" s="4">
        <v>30000000</v>
      </c>
    </row>
    <row r="46" spans="1:5">
      <c r="A46" s="1">
        <v>44786</v>
      </c>
      <c r="B46">
        <v>1408</v>
      </c>
      <c r="C46" t="s">
        <v>16</v>
      </c>
      <c r="D46" s="4">
        <v>2500000</v>
      </c>
      <c r="E46" s="4"/>
    </row>
    <row r="47" spans="1:5">
      <c r="B47">
        <v>2201</v>
      </c>
      <c r="C47" t="s">
        <v>35</v>
      </c>
      <c r="D47" s="4"/>
      <c r="E47" s="4">
        <v>2500000</v>
      </c>
    </row>
    <row r="48" spans="1:5">
      <c r="C48" t="s">
        <v>32</v>
      </c>
      <c r="D48" s="2">
        <f>SUM(D3:D47)</f>
        <v>60380000</v>
      </c>
      <c r="E48" s="4">
        <f>SUM(E3:E47)</f>
        <v>60380000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D927-78A6-4923-B0B2-62C78FC6166D}">
  <dimension ref="A1:E50"/>
  <sheetViews>
    <sheetView topLeftCell="A19" workbookViewId="0">
      <selection activeCell="C11" sqref="C11"/>
    </sheetView>
  </sheetViews>
  <sheetFormatPr baseColWidth="10" defaultRowHeight="15"/>
  <cols>
    <col min="2" max="2" width="19.42578125" customWidth="1"/>
    <col min="3" max="3" width="44.5703125" customWidth="1"/>
    <col min="4" max="4" width="21" style="4" customWidth="1"/>
    <col min="5" max="5" width="21.28515625" style="4" customWidth="1"/>
  </cols>
  <sheetData>
    <row r="1" spans="1:5">
      <c r="A1" s="94" t="s">
        <v>5</v>
      </c>
      <c r="B1" s="94"/>
      <c r="C1" s="94"/>
      <c r="D1" s="94"/>
      <c r="E1" s="94"/>
    </row>
    <row r="2" spans="1:5">
      <c r="A2" s="95" t="s">
        <v>36</v>
      </c>
      <c r="B2" s="95"/>
      <c r="C2" s="95"/>
      <c r="D2" s="95"/>
      <c r="E2" s="95"/>
    </row>
    <row r="3" spans="1:5">
      <c r="A3" s="3" t="s">
        <v>0</v>
      </c>
      <c r="B3" s="3" t="s">
        <v>4</v>
      </c>
      <c r="C3" s="3" t="s">
        <v>1</v>
      </c>
      <c r="D3" s="5" t="s">
        <v>2</v>
      </c>
      <c r="E3" s="5" t="s">
        <v>3</v>
      </c>
    </row>
    <row r="4" spans="1:5">
      <c r="A4" s="1">
        <v>44743</v>
      </c>
      <c r="B4">
        <v>110101</v>
      </c>
      <c r="C4" t="s">
        <v>6</v>
      </c>
      <c r="D4" s="4">
        <v>7000000</v>
      </c>
    </row>
    <row r="5" spans="1:5">
      <c r="B5">
        <v>1408</v>
      </c>
      <c r="C5" t="s">
        <v>37</v>
      </c>
      <c r="D5" s="4">
        <v>2000000</v>
      </c>
    </row>
    <row r="6" spans="1:5">
      <c r="B6">
        <v>3101</v>
      </c>
      <c r="C6" t="s">
        <v>7</v>
      </c>
      <c r="E6" s="4">
        <f>+D4+D5</f>
        <v>9000000</v>
      </c>
    </row>
    <row r="7" spans="1:5">
      <c r="A7" s="1">
        <v>44744</v>
      </c>
      <c r="B7">
        <v>110201</v>
      </c>
      <c r="C7" t="s">
        <v>31</v>
      </c>
      <c r="D7" s="4">
        <v>7000000</v>
      </c>
    </row>
    <row r="8" spans="1:5">
      <c r="B8">
        <v>11020101</v>
      </c>
      <c r="C8" t="s">
        <v>10</v>
      </c>
    </row>
    <row r="9" spans="1:5">
      <c r="B9">
        <v>110101</v>
      </c>
      <c r="C9" t="s">
        <v>6</v>
      </c>
      <c r="E9" s="4">
        <v>7000000</v>
      </c>
    </row>
    <row r="10" spans="1:5">
      <c r="A10" s="1">
        <v>44745</v>
      </c>
      <c r="B10">
        <v>1104</v>
      </c>
      <c r="C10" t="s">
        <v>38</v>
      </c>
      <c r="D10" s="4">
        <f>D7*30%</f>
        <v>2100000</v>
      </c>
    </row>
    <row r="11" spans="1:5">
      <c r="B11">
        <v>11020101</v>
      </c>
      <c r="C11" t="s">
        <v>10</v>
      </c>
      <c r="E11" s="4">
        <f>D7*30%</f>
        <v>2100000</v>
      </c>
    </row>
    <row r="12" spans="1:5">
      <c r="A12" s="1">
        <v>44746</v>
      </c>
      <c r="B12">
        <v>2101</v>
      </c>
      <c r="C12" t="s">
        <v>17</v>
      </c>
      <c r="E12" s="4">
        <v>5000000</v>
      </c>
    </row>
    <row r="13" spans="1:5">
      <c r="B13">
        <v>210102</v>
      </c>
      <c r="C13" t="s">
        <v>12</v>
      </c>
    </row>
    <row r="14" spans="1:5">
      <c r="B14">
        <v>110201</v>
      </c>
      <c r="C14" t="s">
        <v>9</v>
      </c>
      <c r="D14" s="4">
        <v>5000000</v>
      </c>
    </row>
    <row r="15" spans="1:5">
      <c r="B15">
        <v>11020102</v>
      </c>
      <c r="C15" t="s">
        <v>39</v>
      </c>
    </row>
    <row r="16" spans="1:5">
      <c r="A16" s="1">
        <v>44747</v>
      </c>
      <c r="B16">
        <v>13</v>
      </c>
      <c r="C16" t="s">
        <v>40</v>
      </c>
      <c r="E16" s="4">
        <v>1300000</v>
      </c>
    </row>
    <row r="17" spans="1:5">
      <c r="B17">
        <v>1301</v>
      </c>
      <c r="C17" t="s">
        <v>41</v>
      </c>
    </row>
    <row r="18" spans="1:5">
      <c r="B18">
        <v>110201</v>
      </c>
      <c r="C18" t="s">
        <v>9</v>
      </c>
      <c r="D18" s="4">
        <v>1300000</v>
      </c>
    </row>
    <row r="19" spans="1:5">
      <c r="A19" s="1">
        <v>44748</v>
      </c>
      <c r="B19">
        <v>2201</v>
      </c>
      <c r="C19" t="s">
        <v>42</v>
      </c>
      <c r="D19" s="4">
        <v>800000</v>
      </c>
    </row>
    <row r="20" spans="1:5">
      <c r="B20">
        <v>110201</v>
      </c>
      <c r="C20" t="s">
        <v>9</v>
      </c>
    </row>
    <row r="21" spans="1:5">
      <c r="B21">
        <v>11020102</v>
      </c>
      <c r="C21" t="s">
        <v>39</v>
      </c>
      <c r="E21" s="4">
        <v>800000</v>
      </c>
    </row>
    <row r="22" spans="1:5">
      <c r="A22" s="1">
        <v>44749</v>
      </c>
      <c r="B22">
        <v>1314</v>
      </c>
      <c r="C22" t="s">
        <v>20</v>
      </c>
      <c r="D22" s="4">
        <v>1000000</v>
      </c>
    </row>
    <row r="23" spans="1:5">
      <c r="B23">
        <v>110201</v>
      </c>
      <c r="C23" t="s">
        <v>9</v>
      </c>
      <c r="E23" s="4">
        <v>1000000</v>
      </c>
    </row>
    <row r="24" spans="1:5">
      <c r="B24">
        <v>11020102</v>
      </c>
      <c r="C24" t="s">
        <v>43</v>
      </c>
    </row>
    <row r="25" spans="1:5">
      <c r="A25" s="1">
        <v>44750</v>
      </c>
      <c r="B25">
        <v>150201</v>
      </c>
      <c r="C25" t="s">
        <v>44</v>
      </c>
      <c r="D25" s="4">
        <v>2000000</v>
      </c>
    </row>
    <row r="26" spans="1:5">
      <c r="B26">
        <v>2101</v>
      </c>
      <c r="C26" t="s">
        <v>17</v>
      </c>
      <c r="E26" s="4">
        <v>2000000</v>
      </c>
    </row>
    <row r="27" spans="1:5">
      <c r="A27" s="1">
        <v>44751</v>
      </c>
      <c r="B27">
        <v>2101</v>
      </c>
      <c r="C27" t="s">
        <v>17</v>
      </c>
      <c r="D27" s="4">
        <v>500000</v>
      </c>
    </row>
    <row r="28" spans="1:5">
      <c r="B28">
        <v>210102</v>
      </c>
      <c r="C28" t="s">
        <v>12</v>
      </c>
    </row>
    <row r="29" spans="1:5">
      <c r="B29">
        <v>110201</v>
      </c>
      <c r="C29" t="s">
        <v>9</v>
      </c>
      <c r="E29" s="4">
        <v>500000</v>
      </c>
    </row>
    <row r="30" spans="1:5">
      <c r="B30">
        <v>11020102</v>
      </c>
      <c r="C30" t="s">
        <v>39</v>
      </c>
    </row>
    <row r="31" spans="1:5">
      <c r="A31" s="1">
        <v>44752</v>
      </c>
      <c r="B31">
        <v>150501</v>
      </c>
      <c r="C31" t="s">
        <v>45</v>
      </c>
      <c r="D31" s="4">
        <v>10000000</v>
      </c>
    </row>
    <row r="32" spans="1:5">
      <c r="B32">
        <v>2101</v>
      </c>
      <c r="C32" t="s">
        <v>17</v>
      </c>
      <c r="E32" s="4">
        <v>10000000</v>
      </c>
    </row>
    <row r="33" spans="1:5">
      <c r="A33" s="1">
        <v>44753</v>
      </c>
      <c r="B33">
        <v>1408</v>
      </c>
      <c r="C33" t="s">
        <v>37</v>
      </c>
      <c r="D33" s="4">
        <v>3500000</v>
      </c>
    </row>
    <row r="34" spans="1:5">
      <c r="B34">
        <v>2408</v>
      </c>
      <c r="C34" t="s">
        <v>46</v>
      </c>
      <c r="D34" s="4">
        <f>D33*19%</f>
        <v>665000</v>
      </c>
    </row>
    <row r="35" spans="1:5">
      <c r="B35">
        <v>2422</v>
      </c>
      <c r="C35" t="s">
        <v>47</v>
      </c>
      <c r="E35" s="4">
        <f>D33*2%</f>
        <v>70000</v>
      </c>
    </row>
    <row r="36" spans="1:5">
      <c r="B36">
        <v>242208</v>
      </c>
      <c r="C36" t="s">
        <v>48</v>
      </c>
    </row>
    <row r="37" spans="1:5">
      <c r="B37">
        <v>2201</v>
      </c>
      <c r="C37" t="s">
        <v>42</v>
      </c>
      <c r="E37" s="4">
        <f>D33+D34-E35</f>
        <v>4095000</v>
      </c>
    </row>
    <row r="38" spans="1:5">
      <c r="A38" s="1">
        <v>44754</v>
      </c>
      <c r="B38">
        <v>2422</v>
      </c>
      <c r="C38" t="s">
        <v>47</v>
      </c>
      <c r="D38" s="4">
        <v>120000</v>
      </c>
    </row>
    <row r="39" spans="1:5">
      <c r="B39">
        <v>110201</v>
      </c>
      <c r="C39" t="s">
        <v>9</v>
      </c>
    </row>
    <row r="40" spans="1:5">
      <c r="B40">
        <v>11020101</v>
      </c>
      <c r="C40" t="s">
        <v>10</v>
      </c>
      <c r="E40" s="4">
        <v>120000</v>
      </c>
    </row>
    <row r="41" spans="1:5">
      <c r="A41" s="1">
        <v>44755</v>
      </c>
      <c r="B41">
        <v>1408</v>
      </c>
      <c r="C41" t="s">
        <v>37</v>
      </c>
      <c r="D41" s="4">
        <v>2000000</v>
      </c>
    </row>
    <row r="42" spans="1:5">
      <c r="B42">
        <v>2408</v>
      </c>
      <c r="C42" t="s">
        <v>46</v>
      </c>
      <c r="D42" s="4">
        <f>D41*19%</f>
        <v>380000</v>
      </c>
    </row>
    <row r="43" spans="1:5">
      <c r="B43">
        <v>2422</v>
      </c>
      <c r="C43" t="s">
        <v>47</v>
      </c>
      <c r="E43" s="4">
        <f>D41*2.5%</f>
        <v>50000</v>
      </c>
    </row>
    <row r="44" spans="1:5">
      <c r="B44">
        <v>242208</v>
      </c>
      <c r="C44" t="s">
        <v>48</v>
      </c>
    </row>
    <row r="45" spans="1:5">
      <c r="B45">
        <v>2201</v>
      </c>
      <c r="C45" t="s">
        <v>42</v>
      </c>
      <c r="E45" s="4">
        <f>D41+D42-E43</f>
        <v>2330000</v>
      </c>
    </row>
    <row r="46" spans="1:5">
      <c r="A46" s="1">
        <v>44756</v>
      </c>
      <c r="B46">
        <v>110101</v>
      </c>
      <c r="C46" t="s">
        <v>6</v>
      </c>
    </row>
    <row r="47" spans="1:5">
      <c r="B47">
        <v>110102</v>
      </c>
      <c r="C47" t="s">
        <v>49</v>
      </c>
      <c r="D47" s="4">
        <v>100000</v>
      </c>
    </row>
    <row r="48" spans="1:5">
      <c r="B48">
        <v>110201</v>
      </c>
      <c r="C48" t="s">
        <v>9</v>
      </c>
    </row>
    <row r="49" spans="2:5">
      <c r="B49">
        <v>11020101</v>
      </c>
      <c r="C49" t="s">
        <v>10</v>
      </c>
      <c r="E49" s="4">
        <v>100000</v>
      </c>
    </row>
    <row r="50" spans="2:5">
      <c r="C50" s="6" t="s">
        <v>50</v>
      </c>
      <c r="D50" s="4">
        <f>SUM(D4:D49)</f>
        <v>45465000</v>
      </c>
      <c r="E50" s="4">
        <f>SUM(E4:E49)</f>
        <v>45465000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272B-10F6-43D6-A8CE-D7E539EBAA28}">
  <dimension ref="A1:I38"/>
  <sheetViews>
    <sheetView topLeftCell="A10" workbookViewId="0">
      <selection activeCell="C39" sqref="C39"/>
    </sheetView>
  </sheetViews>
  <sheetFormatPr baseColWidth="10" defaultRowHeight="15"/>
  <cols>
    <col min="1" max="1" width="13.140625" customWidth="1"/>
    <col min="2" max="2" width="14" customWidth="1"/>
    <col min="3" max="3" width="45.140625" customWidth="1"/>
    <col min="4" max="5" width="15.28515625" customWidth="1"/>
    <col min="8" max="8" width="22.85546875" customWidth="1"/>
    <col min="9" max="9" width="22.7109375" customWidth="1"/>
  </cols>
  <sheetData>
    <row r="1" spans="1:9">
      <c r="A1" s="96" t="s">
        <v>59</v>
      </c>
      <c r="B1" s="96"/>
      <c r="C1" s="96"/>
      <c r="D1" s="96"/>
      <c r="E1" s="96"/>
    </row>
    <row r="2" spans="1:9">
      <c r="A2" s="97" t="s">
        <v>51</v>
      </c>
      <c r="B2" s="97"/>
      <c r="C2" s="97"/>
      <c r="D2" s="97"/>
      <c r="E2" s="97"/>
      <c r="G2" s="98" t="s">
        <v>50</v>
      </c>
      <c r="H2" s="19" t="s">
        <v>56</v>
      </c>
      <c r="I2" s="20">
        <v>1000000</v>
      </c>
    </row>
    <row r="3" spans="1:9">
      <c r="A3" s="9" t="s">
        <v>0</v>
      </c>
      <c r="B3" s="9" t="s">
        <v>4</v>
      </c>
      <c r="C3" s="9" t="s">
        <v>1</v>
      </c>
      <c r="D3" s="10" t="s">
        <v>2</v>
      </c>
      <c r="E3" s="10" t="s">
        <v>3</v>
      </c>
      <c r="G3" s="98"/>
      <c r="H3" s="19" t="s">
        <v>33</v>
      </c>
      <c r="I3" s="21">
        <v>3903000</v>
      </c>
    </row>
    <row r="4" spans="1:9">
      <c r="A4" s="14">
        <v>44562</v>
      </c>
      <c r="B4" s="11">
        <v>110101</v>
      </c>
      <c r="C4" s="11" t="s">
        <v>6</v>
      </c>
      <c r="D4" s="12">
        <v>4000000</v>
      </c>
      <c r="E4" s="12"/>
      <c r="G4" s="98"/>
      <c r="H4" s="19" t="s">
        <v>58</v>
      </c>
      <c r="I4" s="22">
        <v>5825000</v>
      </c>
    </row>
    <row r="5" spans="1:9">
      <c r="A5" s="11"/>
      <c r="B5" s="13">
        <v>3101</v>
      </c>
      <c r="C5" s="11" t="s">
        <v>52</v>
      </c>
      <c r="D5" s="12"/>
      <c r="E5" s="12">
        <v>4000000</v>
      </c>
      <c r="G5" s="98"/>
      <c r="H5" s="19" t="s">
        <v>6</v>
      </c>
      <c r="I5" s="21">
        <v>2000000</v>
      </c>
    </row>
    <row r="6" spans="1:9">
      <c r="A6" s="18">
        <v>44563</v>
      </c>
      <c r="B6" s="11">
        <v>110201</v>
      </c>
      <c r="C6" s="11" t="s">
        <v>31</v>
      </c>
      <c r="D6" s="12">
        <v>4000000</v>
      </c>
      <c r="E6" s="12"/>
    </row>
    <row r="7" spans="1:9">
      <c r="A7" s="15"/>
      <c r="B7" s="13">
        <v>11020101</v>
      </c>
      <c r="C7" s="11" t="s">
        <v>10</v>
      </c>
      <c r="D7" s="12"/>
      <c r="E7" s="12"/>
    </row>
    <row r="8" spans="1:9">
      <c r="A8" s="17"/>
      <c r="B8" s="13">
        <v>110101</v>
      </c>
      <c r="C8" s="11" t="s">
        <v>53</v>
      </c>
      <c r="D8" s="12"/>
      <c r="E8" s="12">
        <v>4000000</v>
      </c>
    </row>
    <row r="9" spans="1:9">
      <c r="A9" s="18">
        <v>44564</v>
      </c>
      <c r="B9" s="11">
        <v>1104</v>
      </c>
      <c r="C9" s="11" t="s">
        <v>54</v>
      </c>
      <c r="D9" s="12">
        <f>D6*50%</f>
        <v>2000000</v>
      </c>
      <c r="E9" s="11"/>
    </row>
    <row r="10" spans="1:9">
      <c r="A10" s="15"/>
      <c r="B10" s="13">
        <v>11040101</v>
      </c>
      <c r="C10" s="11" t="s">
        <v>10</v>
      </c>
      <c r="D10" s="11"/>
      <c r="E10" s="11"/>
    </row>
    <row r="11" spans="1:9">
      <c r="A11" s="16"/>
      <c r="B11" s="13">
        <v>110201</v>
      </c>
      <c r="C11" s="11" t="s">
        <v>31</v>
      </c>
      <c r="D11" s="11"/>
      <c r="E11" s="12">
        <v>2000000</v>
      </c>
    </row>
    <row r="12" spans="1:9">
      <c r="A12" s="17"/>
      <c r="B12" s="13">
        <v>11020101</v>
      </c>
      <c r="C12" s="11" t="s">
        <v>10</v>
      </c>
      <c r="D12" s="11"/>
      <c r="E12" s="11"/>
    </row>
    <row r="13" spans="1:9">
      <c r="A13" s="18">
        <v>44565</v>
      </c>
      <c r="B13" s="11">
        <v>1408</v>
      </c>
      <c r="C13" s="11" t="s">
        <v>16</v>
      </c>
      <c r="D13" s="12">
        <f>120000*30</f>
        <v>3600000</v>
      </c>
      <c r="E13" s="11"/>
    </row>
    <row r="14" spans="1:9">
      <c r="A14" s="15"/>
      <c r="B14" s="13">
        <v>2408</v>
      </c>
      <c r="C14" s="11" t="s">
        <v>46</v>
      </c>
      <c r="D14" s="12">
        <f>D13*19%</f>
        <v>684000</v>
      </c>
      <c r="E14" s="11"/>
    </row>
    <row r="15" spans="1:9">
      <c r="A15" s="16"/>
      <c r="B15" s="13">
        <v>2422</v>
      </c>
      <c r="C15" s="11" t="s">
        <v>47</v>
      </c>
      <c r="D15" s="11"/>
      <c r="E15" s="12">
        <f>D13*2.5%</f>
        <v>90000</v>
      </c>
    </row>
    <row r="16" spans="1:9">
      <c r="A16" s="16"/>
      <c r="B16" s="13">
        <v>242208</v>
      </c>
      <c r="C16" s="11" t="s">
        <v>29</v>
      </c>
      <c r="D16" s="11"/>
      <c r="E16" s="11"/>
    </row>
    <row r="17" spans="1:5">
      <c r="A17" s="17"/>
      <c r="B17" s="13">
        <v>2201</v>
      </c>
      <c r="C17" s="11" t="s">
        <v>55</v>
      </c>
      <c r="D17" s="11"/>
      <c r="E17" s="12">
        <f>D13+D14-E15</f>
        <v>4194000</v>
      </c>
    </row>
    <row r="18" spans="1:5">
      <c r="A18" s="18">
        <v>44566</v>
      </c>
      <c r="B18" s="11">
        <v>1408</v>
      </c>
      <c r="C18" s="11" t="s">
        <v>16</v>
      </c>
      <c r="D18" s="12">
        <f>80000*40</f>
        <v>3200000</v>
      </c>
      <c r="E18" s="11"/>
    </row>
    <row r="19" spans="1:5">
      <c r="A19" s="15"/>
      <c r="B19" s="13">
        <v>2408</v>
      </c>
      <c r="C19" s="11" t="s">
        <v>46</v>
      </c>
      <c r="D19" s="12">
        <f>D18*19%</f>
        <v>608000</v>
      </c>
      <c r="E19" s="11"/>
    </row>
    <row r="20" spans="1:5">
      <c r="A20" s="16"/>
      <c r="B20" s="13">
        <v>2422</v>
      </c>
      <c r="C20" s="11" t="s">
        <v>47</v>
      </c>
      <c r="D20" s="11"/>
      <c r="E20" s="12">
        <f>D18*2.5%</f>
        <v>80000</v>
      </c>
    </row>
    <row r="21" spans="1:5">
      <c r="A21" s="16"/>
      <c r="B21" s="13">
        <v>242208</v>
      </c>
      <c r="C21" s="11" t="s">
        <v>29</v>
      </c>
      <c r="D21" s="11"/>
      <c r="E21" s="11"/>
    </row>
    <row r="22" spans="1:5">
      <c r="A22" s="17"/>
      <c r="B22" s="13">
        <v>2201</v>
      </c>
      <c r="C22" s="11" t="s">
        <v>55</v>
      </c>
      <c r="D22" s="11"/>
      <c r="E22" s="12">
        <f>D18+D19-E20</f>
        <v>3728000</v>
      </c>
    </row>
    <row r="23" spans="1:5">
      <c r="A23" s="18">
        <v>44567</v>
      </c>
      <c r="B23" s="11">
        <v>110201</v>
      </c>
      <c r="C23" s="11" t="s">
        <v>9</v>
      </c>
      <c r="D23" s="12">
        <v>1000000</v>
      </c>
      <c r="E23" s="12"/>
    </row>
    <row r="24" spans="1:5">
      <c r="A24" s="15"/>
      <c r="B24" s="13">
        <v>11020102</v>
      </c>
      <c r="C24" s="11" t="s">
        <v>56</v>
      </c>
      <c r="D24" s="12"/>
      <c r="E24" s="12"/>
    </row>
    <row r="25" spans="1:5">
      <c r="A25" s="16"/>
      <c r="B25" s="13">
        <v>110201</v>
      </c>
      <c r="C25" s="11" t="s">
        <v>31</v>
      </c>
      <c r="D25" s="12"/>
      <c r="E25" s="12">
        <v>1000000</v>
      </c>
    </row>
    <row r="26" spans="1:5">
      <c r="A26" s="17"/>
      <c r="B26" s="13">
        <v>11020101</v>
      </c>
      <c r="C26" s="11" t="s">
        <v>10</v>
      </c>
      <c r="D26" s="11"/>
      <c r="E26" s="11"/>
    </row>
    <row r="27" spans="1:5">
      <c r="A27" s="18">
        <v>44568</v>
      </c>
      <c r="B27" s="11">
        <v>13</v>
      </c>
      <c r="C27" s="11" t="s">
        <v>40</v>
      </c>
      <c r="D27" s="12"/>
      <c r="E27" s="12">
        <v>2000000</v>
      </c>
    </row>
    <row r="28" spans="1:5">
      <c r="A28" s="15"/>
      <c r="B28" s="13">
        <v>1301</v>
      </c>
      <c r="C28" s="11" t="s">
        <v>14</v>
      </c>
      <c r="D28" s="12"/>
      <c r="E28" s="12"/>
    </row>
    <row r="29" spans="1:5">
      <c r="A29" s="17"/>
      <c r="B29" s="13">
        <v>110101</v>
      </c>
      <c r="C29" s="11" t="s">
        <v>6</v>
      </c>
      <c r="D29" s="12">
        <v>2000000</v>
      </c>
      <c r="E29" s="12"/>
    </row>
    <row r="30" spans="1:5">
      <c r="A30" s="18">
        <v>44569</v>
      </c>
      <c r="B30" s="11">
        <v>2101</v>
      </c>
      <c r="C30" s="11" t="s">
        <v>57</v>
      </c>
      <c r="D30" s="12"/>
      <c r="E30" s="12">
        <v>5000000</v>
      </c>
    </row>
    <row r="31" spans="1:5">
      <c r="A31" s="15"/>
      <c r="B31" s="13">
        <v>210102</v>
      </c>
      <c r="C31" s="11" t="s">
        <v>12</v>
      </c>
      <c r="D31" s="12"/>
      <c r="E31" s="12"/>
    </row>
    <row r="32" spans="1:5">
      <c r="A32" s="16"/>
      <c r="B32" s="13">
        <v>110201</v>
      </c>
      <c r="C32" s="11" t="s">
        <v>9</v>
      </c>
      <c r="D32" s="12">
        <v>5000000</v>
      </c>
      <c r="E32" s="12"/>
    </row>
    <row r="33" spans="1:5">
      <c r="A33" s="17"/>
      <c r="B33" s="13">
        <v>11020102</v>
      </c>
      <c r="C33" s="11" t="s">
        <v>56</v>
      </c>
      <c r="D33" s="11"/>
      <c r="E33" s="11"/>
    </row>
    <row r="34" spans="1:5">
      <c r="A34" s="18">
        <v>44570</v>
      </c>
      <c r="B34" s="11">
        <v>2101</v>
      </c>
      <c r="C34" s="11" t="s">
        <v>57</v>
      </c>
      <c r="D34" s="12">
        <f>E17*50%</f>
        <v>2097000</v>
      </c>
      <c r="E34" s="11"/>
    </row>
    <row r="35" spans="1:5">
      <c r="A35" s="15"/>
      <c r="B35" s="13">
        <v>2201</v>
      </c>
      <c r="C35" s="11" t="s">
        <v>55</v>
      </c>
      <c r="D35" s="11"/>
      <c r="E35" s="11"/>
    </row>
    <row r="36" spans="1:5">
      <c r="A36" s="16"/>
      <c r="B36" s="13">
        <v>110201</v>
      </c>
      <c r="C36" s="11" t="s">
        <v>9</v>
      </c>
      <c r="D36" s="11"/>
      <c r="E36" s="12">
        <f>E17*50%</f>
        <v>2097000</v>
      </c>
    </row>
    <row r="37" spans="1:5">
      <c r="A37" s="17"/>
      <c r="B37" s="13">
        <v>11020102</v>
      </c>
      <c r="C37" s="11" t="s">
        <v>56</v>
      </c>
      <c r="D37" s="11"/>
      <c r="E37" s="11"/>
    </row>
    <row r="38" spans="1:5">
      <c r="C38" s="7" t="s">
        <v>50</v>
      </c>
      <c r="D38" s="8">
        <f>SUM(D4:D37)</f>
        <v>28189000</v>
      </c>
      <c r="E38" s="8">
        <f>SUM(E4:E37)</f>
        <v>28189000</v>
      </c>
    </row>
  </sheetData>
  <mergeCells count="3">
    <mergeCell ref="A1:E1"/>
    <mergeCell ref="A2:E2"/>
    <mergeCell ref="G2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5D4-2CF3-4A95-938C-4407E8CC7C2B}">
  <dimension ref="A1:H50"/>
  <sheetViews>
    <sheetView workbookViewId="0">
      <selection activeCell="D9" sqref="D9"/>
    </sheetView>
  </sheetViews>
  <sheetFormatPr baseColWidth="10" defaultRowHeight="15"/>
  <cols>
    <col min="2" max="2" width="13.28515625" customWidth="1"/>
    <col min="3" max="3" width="45.42578125" customWidth="1"/>
    <col min="4" max="4" width="16.28515625" customWidth="1"/>
    <col min="5" max="5" width="17.5703125" customWidth="1"/>
  </cols>
  <sheetData>
    <row r="1" spans="1:5">
      <c r="A1" s="96" t="s">
        <v>60</v>
      </c>
      <c r="B1" s="96"/>
      <c r="C1" s="96"/>
      <c r="D1" s="96"/>
      <c r="E1" s="96"/>
    </row>
    <row r="2" spans="1:5">
      <c r="A2" s="97" t="s">
        <v>51</v>
      </c>
      <c r="B2" s="97"/>
      <c r="C2" s="97"/>
      <c r="D2" s="97"/>
      <c r="E2" s="97"/>
    </row>
    <row r="3" spans="1:5">
      <c r="A3" s="9" t="s">
        <v>0</v>
      </c>
      <c r="B3" s="9" t="s">
        <v>4</v>
      </c>
      <c r="C3" s="9" t="s">
        <v>1</v>
      </c>
      <c r="D3" s="10" t="s">
        <v>2</v>
      </c>
      <c r="E3" s="10" t="s">
        <v>3</v>
      </c>
    </row>
    <row r="4" spans="1:5">
      <c r="A4" s="108" t="s">
        <v>67</v>
      </c>
      <c r="B4" s="11">
        <v>1408</v>
      </c>
      <c r="C4" s="11" t="s">
        <v>16</v>
      </c>
      <c r="D4" s="12">
        <f>35000*100</f>
        <v>3500000</v>
      </c>
      <c r="E4" s="12"/>
    </row>
    <row r="5" spans="1:5">
      <c r="A5" s="109"/>
      <c r="B5" s="11">
        <v>2408</v>
      </c>
      <c r="C5" s="11" t="s">
        <v>46</v>
      </c>
      <c r="D5" s="12">
        <f>D4*19%</f>
        <v>665000</v>
      </c>
      <c r="E5" s="12"/>
    </row>
    <row r="6" spans="1:5">
      <c r="A6" s="109"/>
      <c r="B6" s="11">
        <v>2422</v>
      </c>
      <c r="C6" s="11" t="s">
        <v>47</v>
      </c>
      <c r="D6" s="12"/>
      <c r="E6" s="12">
        <f>D4*2.5%</f>
        <v>87500</v>
      </c>
    </row>
    <row r="7" spans="1:5">
      <c r="A7" s="109"/>
      <c r="B7" s="13">
        <v>242208</v>
      </c>
      <c r="C7" s="11" t="s">
        <v>29</v>
      </c>
      <c r="D7" s="12"/>
      <c r="E7" s="12"/>
    </row>
    <row r="8" spans="1:5">
      <c r="A8" s="110"/>
      <c r="B8" s="13">
        <v>2201</v>
      </c>
      <c r="C8" s="11" t="s">
        <v>30</v>
      </c>
      <c r="D8" s="12"/>
      <c r="E8" s="12">
        <f>D4+D5-E6</f>
        <v>4077500</v>
      </c>
    </row>
    <row r="9" spans="1:5">
      <c r="A9" s="108" t="s">
        <v>68</v>
      </c>
      <c r="B9" s="11">
        <v>1408</v>
      </c>
      <c r="C9" s="11" t="s">
        <v>16</v>
      </c>
      <c r="D9" s="12">
        <f>60000*80</f>
        <v>4800000</v>
      </c>
      <c r="E9" s="11"/>
    </row>
    <row r="10" spans="1:5">
      <c r="A10" s="109"/>
      <c r="B10" s="13">
        <v>2408</v>
      </c>
      <c r="C10" s="11" t="s">
        <v>46</v>
      </c>
      <c r="D10" s="12">
        <f>D9*19%</f>
        <v>912000</v>
      </c>
      <c r="E10" s="11"/>
    </row>
    <row r="11" spans="1:5">
      <c r="A11" s="109"/>
      <c r="B11" s="11">
        <v>2422</v>
      </c>
      <c r="C11" s="11" t="s">
        <v>47</v>
      </c>
      <c r="D11" s="11"/>
      <c r="E11" s="12">
        <f>D9*2.5%</f>
        <v>120000</v>
      </c>
    </row>
    <row r="12" spans="1:5">
      <c r="A12" s="109"/>
      <c r="B12" s="13">
        <v>242208</v>
      </c>
      <c r="C12" s="11" t="s">
        <v>29</v>
      </c>
      <c r="D12" s="11"/>
      <c r="E12" s="11"/>
    </row>
    <row r="13" spans="1:5">
      <c r="A13" s="110"/>
      <c r="B13" s="11">
        <v>2201</v>
      </c>
      <c r="C13" s="11" t="s">
        <v>30</v>
      </c>
      <c r="D13" s="12"/>
      <c r="E13" s="12">
        <f>D9+D10-E11</f>
        <v>5592000</v>
      </c>
    </row>
    <row r="14" spans="1:5">
      <c r="A14" s="99" t="s">
        <v>69</v>
      </c>
      <c r="B14" s="13">
        <v>110201</v>
      </c>
      <c r="C14" s="11" t="s">
        <v>61</v>
      </c>
      <c r="D14" s="12"/>
      <c r="E14" s="12">
        <f>E8*40/100</f>
        <v>1631000</v>
      </c>
    </row>
    <row r="15" spans="1:5">
      <c r="A15" s="100"/>
      <c r="B15" s="13">
        <v>11020101</v>
      </c>
      <c r="C15" s="11" t="s">
        <v>10</v>
      </c>
      <c r="D15" s="11"/>
      <c r="E15" s="12"/>
    </row>
    <row r="16" spans="1:5">
      <c r="A16" s="101"/>
      <c r="B16" s="13">
        <v>2201</v>
      </c>
      <c r="C16" s="11" t="s">
        <v>30</v>
      </c>
      <c r="D16" s="12">
        <f>E8*40/100</f>
        <v>1631000</v>
      </c>
      <c r="E16" s="11"/>
    </row>
    <row r="17" spans="1:8">
      <c r="A17" s="108" t="s">
        <v>70</v>
      </c>
      <c r="B17" s="13">
        <v>110201</v>
      </c>
      <c r="C17" s="11" t="s">
        <v>61</v>
      </c>
      <c r="D17" s="11"/>
      <c r="E17" s="12">
        <v>5592000</v>
      </c>
    </row>
    <row r="18" spans="1:8">
      <c r="A18" s="109"/>
      <c r="B18" s="11">
        <v>11020101</v>
      </c>
      <c r="C18" s="11" t="s">
        <v>10</v>
      </c>
      <c r="D18" s="12"/>
      <c r="E18" s="11"/>
    </row>
    <row r="19" spans="1:8">
      <c r="A19" s="110"/>
      <c r="B19" s="13">
        <v>2201</v>
      </c>
      <c r="C19" s="11" t="s">
        <v>30</v>
      </c>
      <c r="D19" s="12">
        <v>5592000</v>
      </c>
      <c r="E19" s="11"/>
    </row>
    <row r="20" spans="1:8">
      <c r="A20" s="108" t="s">
        <v>71</v>
      </c>
      <c r="B20" s="13">
        <v>1104</v>
      </c>
      <c r="C20" s="11" t="s">
        <v>38</v>
      </c>
      <c r="D20" s="12">
        <v>2000000</v>
      </c>
      <c r="E20" s="12"/>
    </row>
    <row r="21" spans="1:8">
      <c r="A21" s="109"/>
      <c r="B21" s="13">
        <v>11020102</v>
      </c>
      <c r="C21" s="11" t="s">
        <v>62</v>
      </c>
      <c r="D21" s="11"/>
      <c r="E21" s="11"/>
    </row>
    <row r="22" spans="1:8">
      <c r="A22" s="109"/>
      <c r="B22" s="13">
        <v>110201</v>
      </c>
      <c r="C22" s="11" t="s">
        <v>9</v>
      </c>
      <c r="D22" s="11"/>
      <c r="E22" s="12">
        <v>2000000</v>
      </c>
    </row>
    <row r="23" spans="1:8">
      <c r="A23" s="110"/>
      <c r="B23" s="11">
        <v>11020101</v>
      </c>
      <c r="C23" s="11" t="s">
        <v>10</v>
      </c>
      <c r="D23" s="12"/>
      <c r="E23" s="12"/>
    </row>
    <row r="24" spans="1:8">
      <c r="A24" s="111" t="s">
        <v>72</v>
      </c>
      <c r="B24" s="13">
        <v>11020102</v>
      </c>
      <c r="C24" s="11" t="s">
        <v>64</v>
      </c>
      <c r="D24" s="12">
        <v>500000</v>
      </c>
      <c r="E24" s="12"/>
    </row>
    <row r="25" spans="1:8">
      <c r="A25" s="112"/>
      <c r="B25" s="13">
        <v>110201</v>
      </c>
      <c r="C25" s="11" t="s">
        <v>21</v>
      </c>
      <c r="D25" s="12"/>
      <c r="E25" s="12"/>
    </row>
    <row r="26" spans="1:8">
      <c r="A26" s="112"/>
      <c r="B26" s="13">
        <v>110201</v>
      </c>
      <c r="C26" s="11" t="s">
        <v>9</v>
      </c>
      <c r="D26" s="23"/>
      <c r="E26" s="12">
        <v>500000</v>
      </c>
    </row>
    <row r="27" spans="1:8">
      <c r="A27" s="113"/>
      <c r="B27" s="11">
        <v>11020101</v>
      </c>
      <c r="C27" s="11" t="s">
        <v>10</v>
      </c>
      <c r="D27" s="12"/>
      <c r="E27" s="12"/>
    </row>
    <row r="28" spans="1:8">
      <c r="A28" s="114" t="s">
        <v>73</v>
      </c>
      <c r="B28" s="13">
        <v>1105</v>
      </c>
      <c r="C28" s="11" t="s">
        <v>6</v>
      </c>
      <c r="D28" s="12">
        <v>400000</v>
      </c>
      <c r="E28" s="12"/>
    </row>
    <row r="29" spans="1:8">
      <c r="A29" s="115"/>
      <c r="B29" s="13">
        <v>110510</v>
      </c>
      <c r="C29" s="11" t="s">
        <v>65</v>
      </c>
      <c r="D29" s="12"/>
      <c r="E29" s="12"/>
    </row>
    <row r="30" spans="1:8">
      <c r="A30" s="115"/>
      <c r="B30" s="11">
        <v>110201</v>
      </c>
      <c r="C30" s="11" t="s">
        <v>9</v>
      </c>
      <c r="D30" s="12"/>
      <c r="E30" s="12">
        <v>400000</v>
      </c>
    </row>
    <row r="31" spans="1:8">
      <c r="A31" s="116"/>
      <c r="B31" s="13">
        <v>11020102</v>
      </c>
      <c r="C31" s="11" t="s">
        <v>62</v>
      </c>
      <c r="D31" s="12"/>
      <c r="E31" s="12"/>
      <c r="H31" s="1"/>
    </row>
    <row r="32" spans="1:8">
      <c r="A32" s="99" t="s">
        <v>74</v>
      </c>
      <c r="B32" s="13">
        <v>3101</v>
      </c>
      <c r="C32" s="11" t="s">
        <v>7</v>
      </c>
      <c r="D32" s="12"/>
      <c r="E32" s="12">
        <v>3000000</v>
      </c>
    </row>
    <row r="33" spans="1:5">
      <c r="A33" s="101"/>
      <c r="B33" s="13">
        <v>150201</v>
      </c>
      <c r="C33" s="11" t="s">
        <v>22</v>
      </c>
      <c r="D33" s="12">
        <v>3000000</v>
      </c>
      <c r="E33" s="11"/>
    </row>
    <row r="34" spans="1:5">
      <c r="A34" s="99" t="s">
        <v>75</v>
      </c>
      <c r="B34" s="11">
        <v>13</v>
      </c>
      <c r="C34" s="11" t="s">
        <v>63</v>
      </c>
      <c r="D34" s="12"/>
      <c r="E34" s="12">
        <v>2000000</v>
      </c>
    </row>
    <row r="35" spans="1:5">
      <c r="A35" s="100"/>
      <c r="B35" s="13">
        <v>1301</v>
      </c>
      <c r="C35" s="11" t="s">
        <v>41</v>
      </c>
      <c r="D35" s="11"/>
      <c r="E35" s="11"/>
    </row>
    <row r="36" spans="1:5">
      <c r="A36" s="101"/>
      <c r="B36" s="13">
        <v>1105</v>
      </c>
      <c r="C36" s="11" t="s">
        <v>6</v>
      </c>
      <c r="D36" s="12">
        <v>2000000</v>
      </c>
      <c r="E36" s="12"/>
    </row>
    <row r="37" spans="1:5">
      <c r="A37" s="99" t="s">
        <v>76</v>
      </c>
      <c r="B37" s="13">
        <v>11020102</v>
      </c>
      <c r="C37" s="11" t="s">
        <v>64</v>
      </c>
      <c r="D37" s="11"/>
      <c r="E37" s="12">
        <v>500000</v>
      </c>
    </row>
    <row r="38" spans="1:5">
      <c r="A38" s="100"/>
      <c r="B38" s="11">
        <v>110201</v>
      </c>
      <c r="C38" s="11" t="s">
        <v>21</v>
      </c>
      <c r="D38" s="17"/>
      <c r="E38" s="17"/>
    </row>
    <row r="39" spans="1:5">
      <c r="A39" s="101"/>
      <c r="B39" s="17">
        <v>1105</v>
      </c>
      <c r="C39" s="11" t="s">
        <v>6</v>
      </c>
      <c r="D39" s="24">
        <v>500000</v>
      </c>
      <c r="E39" s="17"/>
    </row>
    <row r="40" spans="1:5">
      <c r="A40" s="99" t="s">
        <v>77</v>
      </c>
      <c r="B40" s="11">
        <v>1105</v>
      </c>
      <c r="C40" s="11" t="s">
        <v>6</v>
      </c>
      <c r="D40" s="24"/>
      <c r="E40" s="24">
        <f>D28+D36+D39</f>
        <v>2900000</v>
      </c>
    </row>
    <row r="41" spans="1:5">
      <c r="A41" s="100"/>
      <c r="B41" s="11">
        <v>110201</v>
      </c>
      <c r="C41" s="11" t="s">
        <v>9</v>
      </c>
      <c r="D41" s="24">
        <f>D28+D36+D39</f>
        <v>2900000</v>
      </c>
      <c r="E41" s="24"/>
    </row>
    <row r="42" spans="1:5">
      <c r="A42" s="101"/>
      <c r="B42" s="11">
        <v>11020101</v>
      </c>
      <c r="C42" s="11" t="s">
        <v>10</v>
      </c>
      <c r="D42" s="11"/>
      <c r="E42" s="11"/>
    </row>
    <row r="43" spans="1:5">
      <c r="A43" s="105" t="s">
        <v>79</v>
      </c>
      <c r="B43" s="11">
        <v>2101</v>
      </c>
      <c r="C43" s="11" t="s">
        <v>17</v>
      </c>
      <c r="D43" s="12"/>
      <c r="E43" s="12">
        <v>3000000</v>
      </c>
    </row>
    <row r="44" spans="1:5">
      <c r="A44" s="106"/>
      <c r="B44" s="11"/>
      <c r="C44" s="11" t="s">
        <v>62</v>
      </c>
      <c r="D44" s="12"/>
      <c r="E44" s="12"/>
    </row>
    <row r="45" spans="1:5">
      <c r="A45" s="107"/>
      <c r="B45" s="11">
        <v>110201</v>
      </c>
      <c r="C45" s="11" t="s">
        <v>9</v>
      </c>
      <c r="D45" s="12">
        <v>3000000</v>
      </c>
      <c r="E45" s="12"/>
    </row>
    <row r="46" spans="1:5">
      <c r="A46" s="102" t="s">
        <v>78</v>
      </c>
      <c r="B46" s="11">
        <v>1104</v>
      </c>
      <c r="C46" s="17" t="s">
        <v>38</v>
      </c>
      <c r="D46" s="12"/>
      <c r="E46" s="12">
        <v>1000000</v>
      </c>
    </row>
    <row r="47" spans="1:5">
      <c r="A47" s="103"/>
      <c r="B47" s="11">
        <v>11020102</v>
      </c>
      <c r="C47" s="11" t="s">
        <v>62</v>
      </c>
      <c r="D47" s="12"/>
      <c r="E47" s="12"/>
    </row>
    <row r="48" spans="1:5">
      <c r="A48" s="103"/>
      <c r="B48" s="11">
        <v>1102</v>
      </c>
      <c r="C48" s="11" t="s">
        <v>66</v>
      </c>
      <c r="D48" s="12">
        <v>1000000</v>
      </c>
      <c r="E48" s="12"/>
    </row>
    <row r="49" spans="1:5">
      <c r="A49" s="104"/>
      <c r="B49" s="11">
        <v>11020102</v>
      </c>
      <c r="C49" s="11" t="s">
        <v>62</v>
      </c>
      <c r="D49" s="11"/>
      <c r="E49" s="11"/>
    </row>
    <row r="50" spans="1:5">
      <c r="C50" s="25" t="s">
        <v>80</v>
      </c>
      <c r="D50" s="26">
        <f>SUM(D4:D49)</f>
        <v>32400000</v>
      </c>
      <c r="E50" s="26">
        <f>SUM(E4:E49)</f>
        <v>32400000</v>
      </c>
    </row>
  </sheetData>
  <mergeCells count="15">
    <mergeCell ref="A17:A19"/>
    <mergeCell ref="A1:E1"/>
    <mergeCell ref="A2:E2"/>
    <mergeCell ref="A4:A8"/>
    <mergeCell ref="A9:A13"/>
    <mergeCell ref="A14:A16"/>
    <mergeCell ref="A40:A42"/>
    <mergeCell ref="A46:A49"/>
    <mergeCell ref="A43:A45"/>
    <mergeCell ref="A20:A23"/>
    <mergeCell ref="A24:A27"/>
    <mergeCell ref="A28:A31"/>
    <mergeCell ref="A32:A33"/>
    <mergeCell ref="A34:A36"/>
    <mergeCell ref="A37:A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9EE-9A4A-4E92-B104-2FA7DA48FA4B}">
  <dimension ref="A1:J60"/>
  <sheetViews>
    <sheetView topLeftCell="A4" workbookViewId="0">
      <selection activeCell="E15" sqref="E15"/>
    </sheetView>
  </sheetViews>
  <sheetFormatPr baseColWidth="10" defaultRowHeight="15"/>
  <cols>
    <col min="1" max="1" width="15.28515625" customWidth="1"/>
    <col min="2" max="2" width="46" customWidth="1"/>
    <col min="3" max="3" width="18" customWidth="1"/>
    <col min="4" max="4" width="16.7109375" customWidth="1"/>
    <col min="6" max="6" width="14" customWidth="1"/>
    <col min="7" max="7" width="13.85546875" customWidth="1"/>
    <col min="8" max="8" width="40.7109375" customWidth="1"/>
    <col min="9" max="9" width="14.7109375" customWidth="1"/>
    <col min="10" max="10" width="16.42578125" customWidth="1"/>
  </cols>
  <sheetData>
    <row r="1" spans="1:10">
      <c r="A1" s="131" t="s">
        <v>111</v>
      </c>
      <c r="B1" s="132"/>
      <c r="C1" s="132"/>
      <c r="D1" s="132"/>
    </row>
    <row r="2" spans="1:10">
      <c r="A2" s="136" t="s">
        <v>81</v>
      </c>
      <c r="B2" s="136"/>
      <c r="C2" s="136"/>
      <c r="D2" s="136"/>
      <c r="F2" s="96" t="s">
        <v>60</v>
      </c>
      <c r="G2" s="96"/>
      <c r="H2" s="96"/>
      <c r="I2" s="96"/>
      <c r="J2" s="96"/>
    </row>
    <row r="3" spans="1:10">
      <c r="A3" s="133" t="s">
        <v>112</v>
      </c>
      <c r="B3" s="134"/>
      <c r="C3" s="134"/>
      <c r="D3" s="135"/>
      <c r="F3" s="33"/>
      <c r="G3" s="33"/>
      <c r="H3" s="33"/>
      <c r="I3" s="33"/>
      <c r="J3" s="33"/>
    </row>
    <row r="4" spans="1:10">
      <c r="A4" s="130" t="s">
        <v>83</v>
      </c>
      <c r="B4" s="130"/>
      <c r="C4" s="130"/>
      <c r="D4" s="130"/>
      <c r="F4" s="97" t="s">
        <v>51</v>
      </c>
      <c r="G4" s="97"/>
      <c r="H4" s="97"/>
      <c r="I4" s="97"/>
      <c r="J4" s="97"/>
    </row>
    <row r="5" spans="1:10">
      <c r="A5" s="31" t="s">
        <v>4</v>
      </c>
      <c r="B5" s="31" t="s">
        <v>1</v>
      </c>
      <c r="C5" s="31" t="s">
        <v>2</v>
      </c>
      <c r="D5" s="31" t="s">
        <v>82</v>
      </c>
      <c r="F5" s="9" t="s">
        <v>0</v>
      </c>
      <c r="G5" s="9" t="s">
        <v>4</v>
      </c>
      <c r="H5" s="9" t="s">
        <v>1</v>
      </c>
      <c r="I5" s="10" t="s">
        <v>2</v>
      </c>
      <c r="J5" s="10" t="s">
        <v>3</v>
      </c>
    </row>
    <row r="6" spans="1:10">
      <c r="A6" s="32">
        <v>1105</v>
      </c>
      <c r="B6" s="32" t="s">
        <v>6</v>
      </c>
      <c r="C6" s="27">
        <v>2000000</v>
      </c>
      <c r="D6" s="32"/>
      <c r="F6" s="123">
        <v>1</v>
      </c>
      <c r="G6" s="34">
        <v>1408</v>
      </c>
      <c r="H6" s="35" t="s">
        <v>98</v>
      </c>
      <c r="I6" s="39">
        <v>12000000</v>
      </c>
      <c r="J6" s="40"/>
    </row>
    <row r="7" spans="1:10">
      <c r="A7" s="32">
        <v>110201</v>
      </c>
      <c r="B7" s="32" t="s">
        <v>9</v>
      </c>
      <c r="C7" s="27">
        <v>5000000</v>
      </c>
      <c r="D7" s="32"/>
      <c r="F7" s="123"/>
      <c r="G7" s="34">
        <v>2408</v>
      </c>
      <c r="H7" s="35" t="s">
        <v>99</v>
      </c>
      <c r="I7" s="41">
        <v>2280000</v>
      </c>
      <c r="J7" s="40"/>
    </row>
    <row r="8" spans="1:10">
      <c r="A8" s="32">
        <v>1104</v>
      </c>
      <c r="B8" s="32" t="s">
        <v>85</v>
      </c>
      <c r="C8" s="27">
        <v>3000000</v>
      </c>
      <c r="D8" s="32"/>
      <c r="F8" s="123"/>
      <c r="G8" s="34">
        <v>2422</v>
      </c>
      <c r="H8" s="35" t="s">
        <v>100</v>
      </c>
      <c r="I8" s="40"/>
      <c r="J8" s="41">
        <v>300000</v>
      </c>
    </row>
    <row r="9" spans="1:10">
      <c r="A9" s="32">
        <v>1301</v>
      </c>
      <c r="B9" s="32" t="s">
        <v>14</v>
      </c>
      <c r="C9" s="27">
        <v>4000000</v>
      </c>
      <c r="D9" s="32"/>
      <c r="F9" s="123"/>
      <c r="G9" s="34">
        <v>242208</v>
      </c>
      <c r="H9" s="35" t="s">
        <v>101</v>
      </c>
      <c r="I9" s="40"/>
      <c r="J9" s="40"/>
    </row>
    <row r="10" spans="1:10">
      <c r="A10" s="32">
        <v>1314</v>
      </c>
      <c r="B10" s="32" t="s">
        <v>20</v>
      </c>
      <c r="C10" s="27">
        <v>800000</v>
      </c>
      <c r="D10" s="32"/>
      <c r="F10" s="102"/>
      <c r="G10" s="34">
        <v>2201</v>
      </c>
      <c r="H10" s="35" t="s">
        <v>102</v>
      </c>
      <c r="I10" s="40"/>
      <c r="J10" s="41">
        <v>13980000</v>
      </c>
    </row>
    <row r="11" spans="1:10">
      <c r="A11" s="32">
        <v>120501</v>
      </c>
      <c r="B11" s="32" t="s">
        <v>86</v>
      </c>
      <c r="C11" s="27">
        <v>1800000</v>
      </c>
      <c r="D11" s="32"/>
      <c r="F11" s="124">
        <v>2</v>
      </c>
      <c r="G11" s="58">
        <v>1408</v>
      </c>
      <c r="H11" s="36" t="s">
        <v>98</v>
      </c>
      <c r="I11" s="42">
        <v>4500000</v>
      </c>
      <c r="J11" s="43"/>
    </row>
    <row r="12" spans="1:10">
      <c r="A12" s="32">
        <v>1408</v>
      </c>
      <c r="B12" s="32" t="s">
        <v>84</v>
      </c>
      <c r="C12" s="27">
        <v>3200000</v>
      </c>
      <c r="D12" s="27"/>
      <c r="F12" s="124"/>
      <c r="G12" s="58">
        <v>2408</v>
      </c>
      <c r="H12" s="36" t="s">
        <v>99</v>
      </c>
      <c r="I12" s="44">
        <v>855000</v>
      </c>
      <c r="J12" s="43"/>
    </row>
    <row r="13" spans="1:10">
      <c r="A13" s="32">
        <v>150503</v>
      </c>
      <c r="B13" s="32" t="s">
        <v>87</v>
      </c>
      <c r="C13" s="27">
        <v>2800000</v>
      </c>
      <c r="D13" s="27"/>
      <c r="F13" s="124"/>
      <c r="G13" s="58">
        <v>2422</v>
      </c>
      <c r="H13" s="36" t="s">
        <v>100</v>
      </c>
      <c r="I13" s="43"/>
      <c r="J13" s="44">
        <v>112500</v>
      </c>
    </row>
    <row r="14" spans="1:10">
      <c r="A14" s="32">
        <v>150201</v>
      </c>
      <c r="B14" s="49" t="s">
        <v>22</v>
      </c>
      <c r="C14" s="50">
        <v>2500000</v>
      </c>
      <c r="D14" s="50"/>
      <c r="F14" s="124"/>
      <c r="G14" s="58">
        <v>242208</v>
      </c>
      <c r="H14" s="36" t="s">
        <v>101</v>
      </c>
      <c r="I14" s="43"/>
      <c r="J14" s="43"/>
    </row>
    <row r="15" spans="1:10">
      <c r="B15" s="52" t="s">
        <v>95</v>
      </c>
      <c r="C15" s="53">
        <f>SUM(C6:C14)</f>
        <v>25100000</v>
      </c>
      <c r="D15" s="54"/>
      <c r="F15" s="124"/>
      <c r="G15" s="58">
        <v>2201</v>
      </c>
      <c r="H15" s="36" t="s">
        <v>102</v>
      </c>
      <c r="I15" s="43"/>
      <c r="J15" s="44">
        <v>5242500</v>
      </c>
    </row>
    <row r="16" spans="1:10">
      <c r="A16" s="130" t="s">
        <v>96</v>
      </c>
      <c r="B16" s="130"/>
      <c r="C16" s="130"/>
      <c r="D16" s="130"/>
      <c r="F16" s="123">
        <v>3</v>
      </c>
      <c r="G16" s="34">
        <v>130301</v>
      </c>
      <c r="H16" s="35" t="s">
        <v>103</v>
      </c>
      <c r="I16" s="40"/>
      <c r="J16" s="40">
        <v>10400000</v>
      </c>
    </row>
    <row r="17" spans="1:10">
      <c r="A17" s="31" t="s">
        <v>4</v>
      </c>
      <c r="B17" s="31" t="s">
        <v>1</v>
      </c>
      <c r="C17" s="31" t="s">
        <v>2</v>
      </c>
      <c r="D17" s="31" t="s">
        <v>3</v>
      </c>
      <c r="F17" s="123"/>
      <c r="G17" s="34">
        <v>2408</v>
      </c>
      <c r="H17" s="35" t="s">
        <v>99</v>
      </c>
      <c r="I17" s="40"/>
      <c r="J17" s="40">
        <v>1976000</v>
      </c>
    </row>
    <row r="18" spans="1:10">
      <c r="A18" s="32">
        <v>23</v>
      </c>
      <c r="B18" s="32" t="s">
        <v>89</v>
      </c>
      <c r="C18" s="32"/>
      <c r="D18" s="27">
        <v>4000000</v>
      </c>
      <c r="F18" s="123"/>
      <c r="G18" s="34">
        <v>2422</v>
      </c>
      <c r="H18" s="35" t="s">
        <v>100</v>
      </c>
      <c r="I18" s="40">
        <v>260000</v>
      </c>
      <c r="J18" s="40"/>
    </row>
    <row r="19" spans="1:10">
      <c r="A19" s="32">
        <v>22</v>
      </c>
      <c r="B19" s="32" t="s">
        <v>30</v>
      </c>
      <c r="C19" s="32"/>
      <c r="D19" s="27">
        <v>4800000</v>
      </c>
      <c r="F19" s="123"/>
      <c r="G19" s="34">
        <v>1301</v>
      </c>
      <c r="H19" s="35" t="s">
        <v>104</v>
      </c>
      <c r="I19" s="40">
        <v>12116000</v>
      </c>
      <c r="J19" s="40"/>
    </row>
    <row r="20" spans="1:10">
      <c r="A20" s="55"/>
      <c r="B20" s="32" t="s">
        <v>90</v>
      </c>
      <c r="C20" s="32"/>
      <c r="D20" s="27">
        <v>2500000</v>
      </c>
      <c r="F20" s="123"/>
      <c r="G20" s="34">
        <v>61</v>
      </c>
      <c r="H20" s="35" t="s">
        <v>113</v>
      </c>
      <c r="I20" s="40">
        <v>4800000</v>
      </c>
      <c r="J20" s="40"/>
    </row>
    <row r="21" spans="1:10">
      <c r="A21" s="55"/>
      <c r="B21" s="32" t="s">
        <v>91</v>
      </c>
      <c r="C21" s="32"/>
      <c r="D21" s="27">
        <v>2800000</v>
      </c>
      <c r="F21" s="123"/>
      <c r="G21" s="34">
        <v>14</v>
      </c>
      <c r="H21" s="35" t="s">
        <v>114</v>
      </c>
      <c r="I21" s="40"/>
      <c r="J21" s="40">
        <v>4800000</v>
      </c>
    </row>
    <row r="22" spans="1:10">
      <c r="A22" s="32">
        <v>2404</v>
      </c>
      <c r="B22" s="32" t="s">
        <v>88</v>
      </c>
      <c r="C22" s="32"/>
      <c r="D22" s="27">
        <v>800000</v>
      </c>
      <c r="F22" s="124">
        <v>4</v>
      </c>
      <c r="G22" s="59">
        <v>130301</v>
      </c>
      <c r="H22" s="60" t="s">
        <v>103</v>
      </c>
      <c r="I22" s="61"/>
      <c r="J22" s="61">
        <v>6000000</v>
      </c>
    </row>
    <row r="23" spans="1:10">
      <c r="B23" s="56" t="s">
        <v>32</v>
      </c>
      <c r="C23" s="57"/>
      <c r="D23" s="53">
        <f>SUM(D18:D22)</f>
        <v>14900000</v>
      </c>
      <c r="F23" s="124"/>
      <c r="G23" s="59">
        <v>2408</v>
      </c>
      <c r="H23" s="60" t="s">
        <v>99</v>
      </c>
      <c r="I23" s="61"/>
      <c r="J23" s="61">
        <v>1140000</v>
      </c>
    </row>
    <row r="24" spans="1:10">
      <c r="A24" s="130" t="s">
        <v>92</v>
      </c>
      <c r="B24" s="130"/>
      <c r="C24" s="130"/>
      <c r="D24" s="130"/>
      <c r="F24" s="124"/>
      <c r="G24" s="59">
        <v>2422</v>
      </c>
      <c r="H24" s="60" t="s">
        <v>100</v>
      </c>
      <c r="I24" s="61">
        <v>150000</v>
      </c>
      <c r="J24" s="61"/>
    </row>
    <row r="25" spans="1:10">
      <c r="A25" s="31" t="s">
        <v>93</v>
      </c>
      <c r="B25" s="31" t="s">
        <v>1</v>
      </c>
      <c r="C25" s="31" t="s">
        <v>2</v>
      </c>
      <c r="D25" s="31" t="s">
        <v>82</v>
      </c>
      <c r="F25" s="124"/>
      <c r="G25" s="59">
        <v>1301</v>
      </c>
      <c r="H25" s="60" t="s">
        <v>104</v>
      </c>
      <c r="I25" s="61">
        <v>6990000</v>
      </c>
      <c r="J25" s="61"/>
    </row>
    <row r="26" spans="1:10">
      <c r="A26" s="32">
        <v>3103</v>
      </c>
      <c r="B26" s="32" t="s">
        <v>7</v>
      </c>
      <c r="C26" s="32"/>
      <c r="D26" s="27">
        <v>5000000</v>
      </c>
      <c r="F26" s="124"/>
      <c r="G26" s="59">
        <v>61</v>
      </c>
      <c r="H26" s="60" t="s">
        <v>113</v>
      </c>
      <c r="I26" s="61">
        <v>2700000</v>
      </c>
      <c r="J26" s="61"/>
    </row>
    <row r="27" spans="1:10">
      <c r="A27" s="32">
        <v>3601</v>
      </c>
      <c r="B27" s="32" t="s">
        <v>94</v>
      </c>
      <c r="C27" s="32"/>
      <c r="D27" s="27">
        <v>5200000</v>
      </c>
      <c r="F27" s="124"/>
      <c r="G27" s="59">
        <v>14</v>
      </c>
      <c r="H27" s="60" t="s">
        <v>114</v>
      </c>
      <c r="I27" s="61"/>
      <c r="J27" s="61">
        <v>2700000</v>
      </c>
    </row>
    <row r="28" spans="1:10">
      <c r="B28" s="52" t="s">
        <v>32</v>
      </c>
      <c r="C28" s="54"/>
      <c r="D28" s="53">
        <f>SUM(D26:D27)</f>
        <v>10200000</v>
      </c>
      <c r="F28" s="102">
        <v>5</v>
      </c>
      <c r="G28" s="62">
        <v>150503</v>
      </c>
      <c r="H28" s="63" t="s">
        <v>105</v>
      </c>
      <c r="I28" s="64">
        <v>2975000</v>
      </c>
      <c r="J28" s="65"/>
    </row>
    <row r="29" spans="1:10">
      <c r="B29" s="30" t="s">
        <v>83</v>
      </c>
      <c r="C29" s="30" t="s">
        <v>96</v>
      </c>
      <c r="D29" s="30" t="s">
        <v>97</v>
      </c>
      <c r="F29" s="103"/>
      <c r="G29" s="62">
        <v>2422</v>
      </c>
      <c r="H29" s="63" t="s">
        <v>100</v>
      </c>
      <c r="I29" s="65"/>
      <c r="J29" s="65">
        <v>62500</v>
      </c>
    </row>
    <row r="30" spans="1:10">
      <c r="B30" s="53">
        <v>25100000</v>
      </c>
      <c r="C30" s="53">
        <v>14900000</v>
      </c>
      <c r="D30" s="53">
        <f>B30-C30</f>
        <v>10200000</v>
      </c>
      <c r="F30" s="104"/>
      <c r="G30" s="62">
        <v>2201</v>
      </c>
      <c r="H30" s="63" t="s">
        <v>102</v>
      </c>
      <c r="I30" s="65"/>
      <c r="J30" s="65">
        <v>2912500</v>
      </c>
    </row>
    <row r="31" spans="1:10">
      <c r="F31" s="125">
        <v>6</v>
      </c>
      <c r="G31" s="37">
        <v>1104</v>
      </c>
      <c r="H31" s="38" t="s">
        <v>106</v>
      </c>
      <c r="I31" s="45">
        <v>1500000</v>
      </c>
      <c r="J31" s="46"/>
    </row>
    <row r="32" spans="1:10" ht="16.5" customHeight="1">
      <c r="A32" s="6"/>
      <c r="B32" s="6"/>
      <c r="C32" s="6"/>
      <c r="D32" s="6"/>
      <c r="F32" s="126"/>
      <c r="G32" s="37">
        <v>11020102</v>
      </c>
      <c r="H32" s="38" t="s">
        <v>115</v>
      </c>
      <c r="I32" s="46"/>
      <c r="J32" s="46"/>
    </row>
    <row r="33" spans="1:10">
      <c r="A33" s="6"/>
      <c r="B33" s="6"/>
      <c r="C33" s="6"/>
      <c r="D33" s="6"/>
      <c r="F33" s="127"/>
      <c r="G33" s="66">
        <v>11020101</v>
      </c>
      <c r="H33" s="67" t="s">
        <v>108</v>
      </c>
      <c r="I33" s="46"/>
      <c r="J33" s="47">
        <v>1500000</v>
      </c>
    </row>
    <row r="34" spans="1:10">
      <c r="D34" s="4"/>
      <c r="F34" s="128">
        <v>7</v>
      </c>
      <c r="G34" s="34">
        <v>110201</v>
      </c>
      <c r="H34" s="35" t="s">
        <v>107</v>
      </c>
      <c r="I34" s="39">
        <v>4000000</v>
      </c>
      <c r="J34" s="40"/>
    </row>
    <row r="35" spans="1:10">
      <c r="D35" s="4"/>
      <c r="F35" s="129"/>
      <c r="G35" s="34">
        <v>11020101</v>
      </c>
      <c r="H35" s="35" t="s">
        <v>108</v>
      </c>
      <c r="I35" s="40"/>
      <c r="J35" s="40"/>
    </row>
    <row r="36" spans="1:10">
      <c r="D36" s="4"/>
      <c r="F36" s="118"/>
      <c r="G36" s="34">
        <v>2101</v>
      </c>
      <c r="H36" s="35" t="s">
        <v>116</v>
      </c>
      <c r="I36" s="40"/>
      <c r="J36" s="39">
        <v>4000000</v>
      </c>
    </row>
    <row r="37" spans="1:10">
      <c r="D37" s="4"/>
      <c r="F37" s="125">
        <v>8</v>
      </c>
      <c r="G37" s="37">
        <v>1314</v>
      </c>
      <c r="H37" s="38" t="s">
        <v>109</v>
      </c>
      <c r="I37" s="45">
        <v>1000000</v>
      </c>
      <c r="J37" s="46"/>
    </row>
    <row r="38" spans="1:10">
      <c r="D38" s="4"/>
      <c r="F38" s="127"/>
      <c r="G38" s="37">
        <v>110201</v>
      </c>
      <c r="H38" s="38" t="s">
        <v>107</v>
      </c>
      <c r="I38" s="46"/>
      <c r="J38" s="45">
        <v>1000000</v>
      </c>
    </row>
    <row r="39" spans="1:10">
      <c r="B39" s="51"/>
      <c r="D39" s="4"/>
      <c r="F39" s="128">
        <v>9</v>
      </c>
      <c r="G39" s="34">
        <v>2201</v>
      </c>
      <c r="H39" s="35" t="s">
        <v>102</v>
      </c>
      <c r="I39" s="41">
        <v>6990000</v>
      </c>
      <c r="J39" s="40"/>
    </row>
    <row r="40" spans="1:10">
      <c r="F40" s="118"/>
      <c r="G40" s="34">
        <v>110201</v>
      </c>
      <c r="H40" s="35" t="s">
        <v>107</v>
      </c>
      <c r="I40" s="40"/>
      <c r="J40" s="41">
        <v>6990000</v>
      </c>
    </row>
    <row r="41" spans="1:10">
      <c r="A41" s="6"/>
      <c r="B41" s="6"/>
      <c r="C41" s="6"/>
      <c r="D41" s="6"/>
      <c r="F41" s="121">
        <v>10</v>
      </c>
      <c r="G41" s="37">
        <v>2201</v>
      </c>
      <c r="H41" s="38" t="s">
        <v>102</v>
      </c>
      <c r="I41" s="48">
        <v>3145500</v>
      </c>
      <c r="J41" s="46"/>
    </row>
    <row r="42" spans="1:10">
      <c r="A42" s="6"/>
      <c r="B42" s="6"/>
      <c r="C42" s="6"/>
      <c r="D42" s="6"/>
      <c r="F42" s="122"/>
      <c r="G42" s="37">
        <v>110201</v>
      </c>
      <c r="H42" s="38" t="s">
        <v>107</v>
      </c>
      <c r="I42" s="46"/>
      <c r="J42" s="48">
        <v>3145500</v>
      </c>
    </row>
    <row r="43" spans="1:10">
      <c r="D43" s="4"/>
      <c r="F43" s="128">
        <v>11</v>
      </c>
      <c r="G43" s="34">
        <v>1101</v>
      </c>
      <c r="H43" s="35" t="s">
        <v>110</v>
      </c>
      <c r="I43" s="41">
        <v>12116000</v>
      </c>
      <c r="J43" s="40"/>
    </row>
    <row r="44" spans="1:10">
      <c r="D44" s="4"/>
      <c r="F44" s="118"/>
      <c r="G44" s="34">
        <v>1301</v>
      </c>
      <c r="H44" s="35" t="s">
        <v>117</v>
      </c>
      <c r="I44" s="40"/>
      <c r="J44" s="41">
        <v>12116000</v>
      </c>
    </row>
    <row r="45" spans="1:10">
      <c r="B45" s="51"/>
      <c r="D45" s="4"/>
      <c r="F45" s="121">
        <v>12</v>
      </c>
      <c r="G45" s="37">
        <v>1102</v>
      </c>
      <c r="H45" s="38" t="s">
        <v>107</v>
      </c>
      <c r="I45" s="48">
        <v>3495000</v>
      </c>
      <c r="J45" s="46"/>
    </row>
    <row r="46" spans="1:10">
      <c r="F46" s="122"/>
      <c r="G46" s="37">
        <v>1301</v>
      </c>
      <c r="H46" s="38" t="s">
        <v>117</v>
      </c>
      <c r="I46" s="46"/>
      <c r="J46" s="48">
        <v>3495000</v>
      </c>
    </row>
    <row r="47" spans="1:10">
      <c r="A47" s="30" t="s">
        <v>83</v>
      </c>
      <c r="B47" s="29" t="s">
        <v>96</v>
      </c>
      <c r="C47" s="28" t="s">
        <v>97</v>
      </c>
      <c r="F47" s="117">
        <v>13</v>
      </c>
      <c r="G47" s="34">
        <v>1102</v>
      </c>
      <c r="H47" s="35" t="s">
        <v>107</v>
      </c>
      <c r="I47" s="41">
        <v>12116000</v>
      </c>
      <c r="J47" s="40"/>
    </row>
    <row r="48" spans="1:10">
      <c r="A48" s="27">
        <v>25100000</v>
      </c>
      <c r="B48" s="27">
        <v>14900000</v>
      </c>
      <c r="C48" s="27">
        <f>A48-B48</f>
        <v>10200000</v>
      </c>
      <c r="F48" s="117"/>
      <c r="G48" s="34">
        <v>110101</v>
      </c>
      <c r="H48" s="35" t="s">
        <v>110</v>
      </c>
      <c r="I48" s="40"/>
      <c r="J48" s="41">
        <v>12116000</v>
      </c>
    </row>
    <row r="49" spans="6:10">
      <c r="F49" s="120"/>
      <c r="G49" s="68"/>
      <c r="H49" s="72" t="s">
        <v>80</v>
      </c>
      <c r="I49" s="73">
        <f>SUM(I2:I48)</f>
        <v>93988500</v>
      </c>
      <c r="J49" s="73">
        <f>SUM(J2:J48)</f>
        <v>93988500</v>
      </c>
    </row>
    <row r="50" spans="6:10">
      <c r="F50" s="120"/>
      <c r="G50" s="68"/>
      <c r="H50" s="69"/>
      <c r="I50" s="71"/>
      <c r="J50" s="70"/>
    </row>
    <row r="51" spans="6:10">
      <c r="F51" s="120"/>
      <c r="G51" s="68"/>
      <c r="H51" s="69"/>
      <c r="I51" s="70"/>
      <c r="J51" s="71"/>
    </row>
    <row r="52" spans="6:10">
      <c r="F52" s="120"/>
      <c r="G52" s="68"/>
      <c r="H52" s="69"/>
      <c r="I52" s="71"/>
      <c r="J52" s="70"/>
    </row>
    <row r="53" spans="6:10">
      <c r="H53" s="69"/>
      <c r="I53" s="4"/>
      <c r="J53" s="4"/>
    </row>
    <row r="55" spans="6:10">
      <c r="F55" s="118">
        <v>11</v>
      </c>
    </row>
    <row r="56" spans="6:10">
      <c r="F56" s="117"/>
    </row>
    <row r="57" spans="6:10">
      <c r="F57" s="119">
        <v>12</v>
      </c>
    </row>
    <row r="58" spans="6:10">
      <c r="F58" s="119"/>
    </row>
    <row r="59" spans="6:10">
      <c r="F59" s="117">
        <v>13</v>
      </c>
    </row>
    <row r="60" spans="6:10">
      <c r="F60" s="117"/>
    </row>
  </sheetData>
  <mergeCells count="26">
    <mergeCell ref="A24:D24"/>
    <mergeCell ref="A1:D1"/>
    <mergeCell ref="A3:D3"/>
    <mergeCell ref="A4:D4"/>
    <mergeCell ref="A2:D2"/>
    <mergeCell ref="A16:D16"/>
    <mergeCell ref="F45:F46"/>
    <mergeCell ref="F2:J2"/>
    <mergeCell ref="F4:J4"/>
    <mergeCell ref="F6:F10"/>
    <mergeCell ref="F11:F15"/>
    <mergeCell ref="F16:F21"/>
    <mergeCell ref="F22:F27"/>
    <mergeCell ref="F28:F30"/>
    <mergeCell ref="F31:F33"/>
    <mergeCell ref="F34:F36"/>
    <mergeCell ref="F37:F38"/>
    <mergeCell ref="F39:F40"/>
    <mergeCell ref="F41:F42"/>
    <mergeCell ref="F43:F44"/>
    <mergeCell ref="F47:F48"/>
    <mergeCell ref="F55:F56"/>
    <mergeCell ref="F57:F58"/>
    <mergeCell ref="F59:F60"/>
    <mergeCell ref="F49:F50"/>
    <mergeCell ref="F51:F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FC55-F085-4E15-A10D-E40065BA1967}">
  <dimension ref="A1:E57"/>
  <sheetViews>
    <sheetView tabSelected="1" topLeftCell="A14" workbookViewId="0">
      <selection activeCell="D50" sqref="D50"/>
    </sheetView>
  </sheetViews>
  <sheetFormatPr baseColWidth="10" defaultRowHeight="15"/>
  <cols>
    <col min="3" max="3" width="37.85546875" customWidth="1"/>
    <col min="4" max="4" width="14.140625" customWidth="1"/>
    <col min="5" max="5" width="16.140625" customWidth="1"/>
  </cols>
  <sheetData>
    <row r="1" spans="1:5">
      <c r="A1" s="139" t="s">
        <v>118</v>
      </c>
      <c r="B1" s="140"/>
      <c r="C1" s="140"/>
      <c r="D1" s="140"/>
      <c r="E1" s="141"/>
    </row>
    <row r="2" spans="1:5">
      <c r="A2" s="97" t="s">
        <v>51</v>
      </c>
      <c r="B2" s="97"/>
      <c r="C2" s="97"/>
      <c r="D2" s="97"/>
      <c r="E2" s="97"/>
    </row>
    <row r="3" spans="1:5">
      <c r="A3" s="9" t="s">
        <v>0</v>
      </c>
      <c r="B3" s="9" t="s">
        <v>4</v>
      </c>
      <c r="C3" s="9" t="s">
        <v>1</v>
      </c>
      <c r="D3" s="10" t="s">
        <v>2</v>
      </c>
      <c r="E3" s="10" t="s">
        <v>3</v>
      </c>
    </row>
    <row r="4" spans="1:5">
      <c r="A4" s="123">
        <v>1</v>
      </c>
      <c r="B4" s="34">
        <v>1408</v>
      </c>
      <c r="C4" s="35" t="s">
        <v>98</v>
      </c>
      <c r="D4" s="41">
        <f>120000*20</f>
        <v>2400000</v>
      </c>
      <c r="E4" s="40"/>
    </row>
    <row r="5" spans="1:5">
      <c r="A5" s="123"/>
      <c r="B5" s="34">
        <v>2408</v>
      </c>
      <c r="C5" s="35" t="s">
        <v>99</v>
      </c>
      <c r="D5" s="41">
        <f>D4*19%</f>
        <v>456000</v>
      </c>
      <c r="E5" s="40"/>
    </row>
    <row r="6" spans="1:5">
      <c r="A6" s="123"/>
      <c r="B6" s="34">
        <v>2422</v>
      </c>
      <c r="C6" s="35" t="s">
        <v>100</v>
      </c>
      <c r="D6" s="40"/>
      <c r="E6" s="41">
        <f>D4*2.5%</f>
        <v>60000</v>
      </c>
    </row>
    <row r="7" spans="1:5">
      <c r="A7" s="123"/>
      <c r="B7" s="34">
        <v>242208</v>
      </c>
      <c r="C7" s="35" t="s">
        <v>101</v>
      </c>
      <c r="D7" s="40"/>
      <c r="E7" s="40"/>
    </row>
    <row r="8" spans="1:5">
      <c r="A8" s="102"/>
      <c r="B8" s="34">
        <v>2201</v>
      </c>
      <c r="C8" s="35" t="s">
        <v>102</v>
      </c>
      <c r="D8" s="40"/>
      <c r="E8" s="41">
        <f>D4+D5-E6</f>
        <v>2796000</v>
      </c>
    </row>
    <row r="9" spans="1:5">
      <c r="A9" s="138">
        <v>2</v>
      </c>
      <c r="B9" s="75">
        <v>130301</v>
      </c>
      <c r="C9" s="76" t="s">
        <v>103</v>
      </c>
      <c r="D9" s="77"/>
      <c r="E9" s="77">
        <f>200000*8</f>
        <v>1600000</v>
      </c>
    </row>
    <row r="10" spans="1:5">
      <c r="A10" s="138"/>
      <c r="B10" s="75">
        <v>2408</v>
      </c>
      <c r="C10" s="76" t="s">
        <v>99</v>
      </c>
      <c r="D10" s="77"/>
      <c r="E10" s="77">
        <f>E9*19%</f>
        <v>304000</v>
      </c>
    </row>
    <row r="11" spans="1:5">
      <c r="A11" s="138"/>
      <c r="B11" s="75">
        <v>2422</v>
      </c>
      <c r="C11" s="76" t="s">
        <v>100</v>
      </c>
      <c r="D11" s="77">
        <f>E9*2.5%</f>
        <v>40000</v>
      </c>
      <c r="E11" s="77"/>
    </row>
    <row r="12" spans="1:5">
      <c r="A12" s="138"/>
      <c r="B12" s="75">
        <v>1301</v>
      </c>
      <c r="C12" s="76" t="s">
        <v>104</v>
      </c>
      <c r="D12" s="77">
        <f>E9+E10-D11</f>
        <v>1864000</v>
      </c>
      <c r="E12" s="77"/>
    </row>
    <row r="13" spans="1:5">
      <c r="A13" s="138"/>
      <c r="B13" s="75">
        <v>61</v>
      </c>
      <c r="C13" s="76" t="s">
        <v>113</v>
      </c>
      <c r="D13" s="77">
        <f>8*120000</f>
        <v>960000</v>
      </c>
      <c r="E13" s="77"/>
    </row>
    <row r="14" spans="1:5">
      <c r="A14" s="138"/>
      <c r="B14" s="75">
        <v>14</v>
      </c>
      <c r="C14" s="76" t="s">
        <v>114</v>
      </c>
      <c r="D14" s="77"/>
      <c r="E14" s="77">
        <f>8*120000</f>
        <v>960000</v>
      </c>
    </row>
    <row r="15" spans="1:5">
      <c r="A15" s="123">
        <v>3</v>
      </c>
      <c r="B15" s="62">
        <v>130301</v>
      </c>
      <c r="C15" s="63" t="s">
        <v>103</v>
      </c>
      <c r="D15" s="74"/>
      <c r="E15" s="74">
        <f>230000*6</f>
        <v>1380000</v>
      </c>
    </row>
    <row r="16" spans="1:5">
      <c r="A16" s="123"/>
      <c r="B16" s="62">
        <v>2408</v>
      </c>
      <c r="C16" s="63" t="s">
        <v>99</v>
      </c>
      <c r="D16" s="74"/>
      <c r="E16" s="74">
        <f>E15*19%</f>
        <v>262200</v>
      </c>
    </row>
    <row r="17" spans="1:5">
      <c r="A17" s="123"/>
      <c r="B17" s="62">
        <v>2422</v>
      </c>
      <c r="C17" s="63" t="s">
        <v>100</v>
      </c>
      <c r="D17" s="74">
        <f>E15*2.5%</f>
        <v>34500</v>
      </c>
      <c r="E17" s="74"/>
    </row>
    <row r="18" spans="1:5">
      <c r="A18" s="123"/>
      <c r="B18" s="62">
        <v>1301</v>
      </c>
      <c r="C18" s="63" t="s">
        <v>104</v>
      </c>
      <c r="D18" s="74">
        <f>E15+E16-D17</f>
        <v>1607700</v>
      </c>
      <c r="E18" s="74"/>
    </row>
    <row r="19" spans="1:5">
      <c r="A19" s="123"/>
      <c r="B19" s="62">
        <v>61</v>
      </c>
      <c r="C19" s="63" t="s">
        <v>113</v>
      </c>
      <c r="D19" s="74">
        <f>6*120000</f>
        <v>720000</v>
      </c>
      <c r="E19" s="74"/>
    </row>
    <row r="20" spans="1:5">
      <c r="A20" s="123"/>
      <c r="B20" s="62">
        <v>14</v>
      </c>
      <c r="C20" s="63" t="s">
        <v>114</v>
      </c>
      <c r="D20" s="74"/>
      <c r="E20" s="74">
        <f>6*120000</f>
        <v>720000</v>
      </c>
    </row>
    <row r="21" spans="1:5">
      <c r="A21" s="138">
        <v>4</v>
      </c>
      <c r="B21" s="75">
        <v>130301</v>
      </c>
      <c r="C21" s="76" t="s">
        <v>103</v>
      </c>
      <c r="D21" s="77"/>
      <c r="E21" s="77">
        <f>350000*4</f>
        <v>1400000</v>
      </c>
    </row>
    <row r="22" spans="1:5">
      <c r="A22" s="138"/>
      <c r="B22" s="75">
        <v>2408</v>
      </c>
      <c r="C22" s="76" t="s">
        <v>99</v>
      </c>
      <c r="D22" s="77"/>
      <c r="E22" s="77">
        <f>E21*19%</f>
        <v>266000</v>
      </c>
    </row>
    <row r="23" spans="1:5">
      <c r="A23" s="138"/>
      <c r="B23" s="75">
        <v>2422</v>
      </c>
      <c r="C23" s="76" t="s">
        <v>100</v>
      </c>
      <c r="D23" s="77">
        <f>E21*2.5%</f>
        <v>35000</v>
      </c>
      <c r="E23" s="77"/>
    </row>
    <row r="24" spans="1:5">
      <c r="A24" s="138"/>
      <c r="B24" s="75">
        <v>1301</v>
      </c>
      <c r="C24" s="76" t="s">
        <v>104</v>
      </c>
      <c r="D24" s="77">
        <f>E21+E22-D23</f>
        <v>1631000</v>
      </c>
      <c r="E24" s="77"/>
    </row>
    <row r="25" spans="1:5">
      <c r="A25" s="138"/>
      <c r="B25" s="75">
        <v>61</v>
      </c>
      <c r="C25" s="76" t="s">
        <v>113</v>
      </c>
      <c r="D25" s="77">
        <f>4*120000</f>
        <v>480000</v>
      </c>
      <c r="E25" s="77"/>
    </row>
    <row r="26" spans="1:5">
      <c r="A26" s="138"/>
      <c r="B26" s="75">
        <v>14</v>
      </c>
      <c r="C26" s="76" t="s">
        <v>114</v>
      </c>
      <c r="D26" s="77"/>
      <c r="E26" s="77">
        <f>4*120000</f>
        <v>480000</v>
      </c>
    </row>
    <row r="27" spans="1:5">
      <c r="A27" s="123">
        <v>5</v>
      </c>
      <c r="B27" s="34">
        <v>1408</v>
      </c>
      <c r="C27" s="35" t="s">
        <v>98</v>
      </c>
      <c r="D27" s="41">
        <f>30000*40</f>
        <v>1200000</v>
      </c>
      <c r="E27" s="40"/>
    </row>
    <row r="28" spans="1:5">
      <c r="A28" s="123"/>
      <c r="B28" s="34">
        <v>2408</v>
      </c>
      <c r="C28" s="35" t="s">
        <v>99</v>
      </c>
      <c r="D28" s="41">
        <f>D27*19%</f>
        <v>228000</v>
      </c>
      <c r="E28" s="40"/>
    </row>
    <row r="29" spans="1:5">
      <c r="A29" s="123"/>
      <c r="B29" s="34">
        <v>2422</v>
      </c>
      <c r="C29" s="35" t="s">
        <v>100</v>
      </c>
      <c r="D29" s="40"/>
      <c r="E29" s="41">
        <f>D27*2.5%</f>
        <v>30000</v>
      </c>
    </row>
    <row r="30" spans="1:5">
      <c r="A30" s="123"/>
      <c r="B30" s="34">
        <v>242208</v>
      </c>
      <c r="C30" s="35" t="s">
        <v>101</v>
      </c>
      <c r="D30" s="40"/>
      <c r="E30" s="40"/>
    </row>
    <row r="31" spans="1:5">
      <c r="A31" s="102"/>
      <c r="B31" s="34">
        <v>2201</v>
      </c>
      <c r="C31" s="35" t="s">
        <v>102</v>
      </c>
      <c r="D31" s="40"/>
      <c r="E31" s="41">
        <f>D27+D28-E29</f>
        <v>1398000</v>
      </c>
    </row>
    <row r="32" spans="1:5">
      <c r="A32" s="138">
        <v>6</v>
      </c>
      <c r="B32" s="75">
        <v>130301</v>
      </c>
      <c r="C32" s="76" t="s">
        <v>103</v>
      </c>
      <c r="D32" s="77"/>
      <c r="E32" s="77">
        <f>60000*20</f>
        <v>1200000</v>
      </c>
    </row>
    <row r="33" spans="1:5">
      <c r="A33" s="138"/>
      <c r="B33" s="75">
        <v>2408</v>
      </c>
      <c r="C33" s="76" t="s">
        <v>99</v>
      </c>
      <c r="D33" s="77"/>
      <c r="E33" s="77">
        <f>E32*19%</f>
        <v>228000</v>
      </c>
    </row>
    <row r="34" spans="1:5">
      <c r="A34" s="138"/>
      <c r="B34" s="75">
        <v>2422</v>
      </c>
      <c r="C34" s="76" t="s">
        <v>100</v>
      </c>
      <c r="D34" s="77">
        <f>E32*2.5%</f>
        <v>30000</v>
      </c>
      <c r="E34" s="77"/>
    </row>
    <row r="35" spans="1:5">
      <c r="A35" s="138"/>
      <c r="B35" s="75">
        <v>1301</v>
      </c>
      <c r="C35" s="76" t="s">
        <v>104</v>
      </c>
      <c r="D35" s="77">
        <f>E32+E33-D34</f>
        <v>1398000</v>
      </c>
      <c r="E35" s="77"/>
    </row>
    <row r="36" spans="1:5">
      <c r="A36" s="138"/>
      <c r="B36" s="75">
        <v>61</v>
      </c>
      <c r="C36" s="76" t="s">
        <v>113</v>
      </c>
      <c r="D36" s="77">
        <f>20*30000</f>
        <v>600000</v>
      </c>
      <c r="E36" s="77"/>
    </row>
    <row r="37" spans="1:5">
      <c r="A37" s="138"/>
      <c r="B37" s="75">
        <v>14</v>
      </c>
      <c r="C37" s="76" t="s">
        <v>114</v>
      </c>
      <c r="D37" s="77"/>
      <c r="E37" s="77">
        <f>20*30000</f>
        <v>600000</v>
      </c>
    </row>
    <row r="38" spans="1:5">
      <c r="A38" s="142">
        <v>7</v>
      </c>
      <c r="B38" s="78">
        <v>130301</v>
      </c>
      <c r="C38" s="79" t="s">
        <v>103</v>
      </c>
      <c r="D38" s="80"/>
      <c r="E38" s="80">
        <f>62000*10</f>
        <v>620000</v>
      </c>
    </row>
    <row r="39" spans="1:5">
      <c r="A39" s="143"/>
      <c r="B39" s="78">
        <v>2408</v>
      </c>
      <c r="C39" s="79" t="s">
        <v>99</v>
      </c>
      <c r="D39" s="80"/>
      <c r="E39" s="80">
        <f>E38*19%</f>
        <v>117800</v>
      </c>
    </row>
    <row r="40" spans="1:5">
      <c r="A40" s="143"/>
      <c r="B40" s="78">
        <v>1301</v>
      </c>
      <c r="C40" s="79" t="s">
        <v>104</v>
      </c>
      <c r="D40" s="80">
        <f>E38+E39</f>
        <v>737800</v>
      </c>
      <c r="E40" s="80"/>
    </row>
    <row r="41" spans="1:5">
      <c r="A41" s="143"/>
      <c r="B41" s="78">
        <v>61</v>
      </c>
      <c r="C41" s="79" t="s">
        <v>113</v>
      </c>
      <c r="D41" s="80">
        <f>10*30000</f>
        <v>300000</v>
      </c>
      <c r="E41" s="80"/>
    </row>
    <row r="42" spans="1:5">
      <c r="A42" s="144"/>
      <c r="B42" s="78">
        <v>14</v>
      </c>
      <c r="C42" s="79" t="s">
        <v>114</v>
      </c>
      <c r="D42" s="80"/>
      <c r="E42" s="80">
        <f>10*30000</f>
        <v>300000</v>
      </c>
    </row>
    <row r="43" spans="1:5">
      <c r="A43" s="138">
        <v>8</v>
      </c>
      <c r="B43" s="83">
        <v>2101</v>
      </c>
      <c r="C43" s="76" t="s">
        <v>119</v>
      </c>
      <c r="D43" s="77"/>
      <c r="E43" s="77">
        <f>E8</f>
        <v>2796000</v>
      </c>
    </row>
    <row r="44" spans="1:5">
      <c r="A44" s="138"/>
      <c r="B44" s="83">
        <v>110201</v>
      </c>
      <c r="C44" s="76" t="s">
        <v>107</v>
      </c>
      <c r="D44" s="77">
        <f>E43</f>
        <v>2796000</v>
      </c>
      <c r="E44" s="77"/>
    </row>
    <row r="45" spans="1:5">
      <c r="A45" s="138"/>
      <c r="B45" s="84">
        <v>11020101</v>
      </c>
      <c r="C45" s="85" t="s">
        <v>121</v>
      </c>
      <c r="D45" s="86"/>
      <c r="E45" s="86"/>
    </row>
    <row r="46" spans="1:5">
      <c r="A46" s="137">
        <v>9</v>
      </c>
      <c r="B46" s="87">
        <v>2101</v>
      </c>
      <c r="C46" s="79" t="s">
        <v>119</v>
      </c>
      <c r="D46" s="80"/>
      <c r="E46" s="80">
        <f>E31</f>
        <v>1398000</v>
      </c>
    </row>
    <row r="47" spans="1:5">
      <c r="A47" s="137"/>
      <c r="B47" s="87">
        <v>110201</v>
      </c>
      <c r="C47" s="79" t="s">
        <v>107</v>
      </c>
      <c r="D47" s="88">
        <f>E46</f>
        <v>1398000</v>
      </c>
      <c r="E47" s="80"/>
    </row>
    <row r="48" spans="1:5">
      <c r="A48" s="137"/>
      <c r="B48" s="82">
        <v>11020102</v>
      </c>
      <c r="C48" s="81" t="s">
        <v>120</v>
      </c>
      <c r="D48" s="9"/>
      <c r="E48" s="9"/>
    </row>
    <row r="49" spans="1:5">
      <c r="A49" s="138">
        <v>10</v>
      </c>
      <c r="B49" s="75">
        <v>1301</v>
      </c>
      <c r="C49" s="76" t="s">
        <v>117</v>
      </c>
      <c r="D49" s="77"/>
      <c r="E49" s="77">
        <f>D18</f>
        <v>1607700</v>
      </c>
    </row>
    <row r="50" spans="1:5">
      <c r="A50" s="138"/>
      <c r="B50" s="75">
        <v>110101</v>
      </c>
      <c r="C50" s="76" t="s">
        <v>110</v>
      </c>
      <c r="D50" s="77">
        <f>E49</f>
        <v>1607700</v>
      </c>
      <c r="E50" s="77"/>
    </row>
    <row r="51" spans="1:5">
      <c r="A51" s="137">
        <v>11</v>
      </c>
      <c r="B51" s="78">
        <v>1301</v>
      </c>
      <c r="C51" s="79" t="s">
        <v>117</v>
      </c>
      <c r="D51" s="80"/>
      <c r="E51" s="80">
        <f>D24*60%</f>
        <v>978600</v>
      </c>
    </row>
    <row r="52" spans="1:5">
      <c r="A52" s="137"/>
      <c r="B52" s="78">
        <v>110101</v>
      </c>
      <c r="C52" s="79" t="s">
        <v>110</v>
      </c>
      <c r="D52" s="80">
        <f>E51</f>
        <v>978600</v>
      </c>
      <c r="E52" s="80"/>
    </row>
    <row r="53" spans="1:5">
      <c r="A53" s="138">
        <v>12</v>
      </c>
      <c r="B53" s="75">
        <v>1301</v>
      </c>
      <c r="C53" s="76" t="s">
        <v>117</v>
      </c>
      <c r="D53" s="77"/>
      <c r="E53" s="77">
        <f>D35*50%</f>
        <v>699000</v>
      </c>
    </row>
    <row r="54" spans="1:5">
      <c r="A54" s="138"/>
      <c r="B54" s="75">
        <v>110101</v>
      </c>
      <c r="C54" s="76" t="s">
        <v>110</v>
      </c>
      <c r="D54" s="77">
        <f>E53</f>
        <v>699000</v>
      </c>
      <c r="E54" s="77"/>
    </row>
    <row r="55" spans="1:5">
      <c r="A55" s="137">
        <v>13</v>
      </c>
      <c r="B55" s="78">
        <v>1301</v>
      </c>
      <c r="C55" s="79" t="s">
        <v>117</v>
      </c>
      <c r="D55" s="80"/>
      <c r="E55" s="80"/>
    </row>
    <row r="56" spans="1:5">
      <c r="A56" s="137"/>
      <c r="B56" s="78">
        <v>110101</v>
      </c>
      <c r="C56" s="79" t="s">
        <v>110</v>
      </c>
      <c r="D56" s="80"/>
      <c r="E56" s="80"/>
    </row>
    <row r="57" spans="1:5">
      <c r="A57" s="89"/>
    </row>
  </sheetData>
  <mergeCells count="15">
    <mergeCell ref="A51:A52"/>
    <mergeCell ref="A53:A54"/>
    <mergeCell ref="A55:A56"/>
    <mergeCell ref="A1:E1"/>
    <mergeCell ref="A2:E2"/>
    <mergeCell ref="A4:A8"/>
    <mergeCell ref="A9:A14"/>
    <mergeCell ref="A15:A20"/>
    <mergeCell ref="A21:A26"/>
    <mergeCell ref="A38:A42"/>
    <mergeCell ref="A43:A45"/>
    <mergeCell ref="A49:A50"/>
    <mergeCell ref="A46:A48"/>
    <mergeCell ref="A27:A31"/>
    <mergeCell ref="A32:A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68F4-9A71-4466-8EC6-5231DFEA9C81}">
  <dimension ref="A1:Q58"/>
  <sheetViews>
    <sheetView topLeftCell="F1" workbookViewId="0">
      <selection activeCell="L21" sqref="L21"/>
    </sheetView>
  </sheetViews>
  <sheetFormatPr baseColWidth="10" defaultRowHeight="15"/>
  <cols>
    <col min="2" max="2" width="41.140625" customWidth="1"/>
    <col min="3" max="3" width="15.7109375" customWidth="1"/>
    <col min="4" max="4" width="17.7109375" customWidth="1"/>
    <col min="8" max="8" width="52.140625" customWidth="1"/>
    <col min="13" max="13" width="34.85546875" customWidth="1"/>
  </cols>
  <sheetData>
    <row r="1" spans="1:17">
      <c r="A1" s="136" t="s">
        <v>81</v>
      </c>
      <c r="B1" s="136"/>
      <c r="C1" s="136"/>
      <c r="D1" s="136"/>
      <c r="F1" s="96" t="s">
        <v>126</v>
      </c>
      <c r="G1" s="96"/>
      <c r="H1" s="96"/>
      <c r="I1" s="96"/>
      <c r="J1" s="96"/>
      <c r="N1" s="145" t="s">
        <v>132</v>
      </c>
      <c r="O1" s="145"/>
      <c r="P1" s="145" t="s">
        <v>136</v>
      </c>
      <c r="Q1" s="145"/>
    </row>
    <row r="2" spans="1:17">
      <c r="A2" s="133" t="s">
        <v>112</v>
      </c>
      <c r="B2" s="134"/>
      <c r="C2" s="134"/>
      <c r="D2" s="135"/>
      <c r="F2" s="9" t="s">
        <v>0</v>
      </c>
      <c r="G2" s="9" t="s">
        <v>4</v>
      </c>
      <c r="H2" s="9" t="s">
        <v>1</v>
      </c>
      <c r="I2" s="9" t="s">
        <v>2</v>
      </c>
      <c r="J2" s="9" t="s">
        <v>3</v>
      </c>
      <c r="L2" s="32" t="s">
        <v>4</v>
      </c>
      <c r="M2" s="32" t="s">
        <v>1</v>
      </c>
      <c r="N2" s="93" t="s">
        <v>2</v>
      </c>
      <c r="O2" s="93" t="s">
        <v>82</v>
      </c>
      <c r="P2" s="93" t="s">
        <v>2</v>
      </c>
      <c r="Q2" s="93" t="s">
        <v>82</v>
      </c>
    </row>
    <row r="3" spans="1:17">
      <c r="A3" s="130" t="s">
        <v>83</v>
      </c>
      <c r="B3" s="130"/>
      <c r="C3" s="130"/>
      <c r="D3" s="130"/>
      <c r="F3" s="146">
        <v>1</v>
      </c>
      <c r="G3" s="32">
        <v>3103</v>
      </c>
      <c r="H3" s="32" t="s">
        <v>7</v>
      </c>
      <c r="I3" s="27"/>
      <c r="J3" s="27">
        <v>3000000</v>
      </c>
      <c r="L3" s="32">
        <v>1101</v>
      </c>
      <c r="M3" s="32" t="s">
        <v>6</v>
      </c>
      <c r="N3" s="32"/>
      <c r="O3" s="32"/>
      <c r="P3" s="27">
        <f>I4+I6</f>
        <v>6000000</v>
      </c>
      <c r="Q3" s="27">
        <f>J45</f>
        <v>2000000</v>
      </c>
    </row>
    <row r="4" spans="1:17">
      <c r="A4" s="31" t="s">
        <v>4</v>
      </c>
      <c r="B4" s="31" t="s">
        <v>1</v>
      </c>
      <c r="C4" s="31" t="s">
        <v>2</v>
      </c>
      <c r="D4" s="31" t="s">
        <v>82</v>
      </c>
      <c r="F4" s="146"/>
      <c r="G4" s="32">
        <v>1101</v>
      </c>
      <c r="H4" s="32" t="s">
        <v>6</v>
      </c>
      <c r="I4" s="27">
        <v>3000000</v>
      </c>
      <c r="J4" s="27"/>
      <c r="L4" s="32">
        <v>1102</v>
      </c>
      <c r="M4" s="32" t="s">
        <v>9</v>
      </c>
      <c r="N4" s="32"/>
      <c r="O4" s="32"/>
      <c r="P4" s="27">
        <f>I38+I41+I43</f>
        <v>7194000</v>
      </c>
      <c r="Q4" s="27">
        <f>J24+J39+J48+J50+J53+J56</f>
        <v>9624000</v>
      </c>
    </row>
    <row r="5" spans="1:17">
      <c r="A5" s="32">
        <v>1101</v>
      </c>
      <c r="B5" s="32" t="s">
        <v>6</v>
      </c>
      <c r="C5" s="27">
        <v>4600000</v>
      </c>
      <c r="D5" s="32"/>
      <c r="F5" s="147">
        <v>2</v>
      </c>
      <c r="G5" s="32">
        <v>3103</v>
      </c>
      <c r="H5" s="32" t="s">
        <v>7</v>
      </c>
      <c r="I5" s="27"/>
      <c r="J5" s="27">
        <v>3000000</v>
      </c>
      <c r="L5" s="32">
        <v>1301</v>
      </c>
      <c r="M5" s="32" t="s">
        <v>14</v>
      </c>
      <c r="N5" s="32"/>
      <c r="O5" s="32"/>
      <c r="P5" s="27">
        <f>I20+I34</f>
        <v>8737500</v>
      </c>
      <c r="Q5" s="27">
        <f>J37</f>
        <v>4194000</v>
      </c>
    </row>
    <row r="6" spans="1:17">
      <c r="A6" s="32">
        <v>1102</v>
      </c>
      <c r="B6" s="32" t="s">
        <v>9</v>
      </c>
      <c r="C6" s="27">
        <v>2000000</v>
      </c>
      <c r="D6" s="32"/>
      <c r="F6" s="147"/>
      <c r="G6" s="32">
        <v>1101</v>
      </c>
      <c r="H6" s="32" t="s">
        <v>6</v>
      </c>
      <c r="I6" s="27">
        <v>3000000</v>
      </c>
      <c r="J6" s="27"/>
      <c r="L6" s="32">
        <v>1312</v>
      </c>
      <c r="M6" s="32" t="s">
        <v>47</v>
      </c>
      <c r="N6" s="32"/>
      <c r="O6" s="32"/>
      <c r="P6" s="27">
        <f>I19+I33+I51</f>
        <v>487500</v>
      </c>
      <c r="Q6" s="27">
        <f>J9+J14+J28</f>
        <v>265000</v>
      </c>
    </row>
    <row r="7" spans="1:17">
      <c r="A7" s="32">
        <v>1104</v>
      </c>
      <c r="B7" s="32" t="s">
        <v>85</v>
      </c>
      <c r="C7" s="27">
        <v>3000000</v>
      </c>
      <c r="D7" s="32"/>
      <c r="F7" s="146">
        <v>3</v>
      </c>
      <c r="G7" s="32">
        <v>1408</v>
      </c>
      <c r="H7" s="32" t="s">
        <v>127</v>
      </c>
      <c r="I7" s="27">
        <v>2500000</v>
      </c>
      <c r="J7" s="27"/>
      <c r="L7" s="32">
        <v>1408</v>
      </c>
      <c r="M7" s="32" t="s">
        <v>84</v>
      </c>
      <c r="N7" s="32"/>
      <c r="O7" s="32"/>
      <c r="P7" s="27">
        <f>I7+I12+I26</f>
        <v>10600000</v>
      </c>
      <c r="Q7" s="27">
        <f>J22+J36</f>
        <v>3600000</v>
      </c>
    </row>
    <row r="8" spans="1:17">
      <c r="A8" s="32">
        <v>1301</v>
      </c>
      <c r="B8" s="32" t="s">
        <v>14</v>
      </c>
      <c r="C8" s="27">
        <v>6000000</v>
      </c>
      <c r="D8" s="32"/>
      <c r="F8" s="146"/>
      <c r="G8" s="32">
        <v>2408</v>
      </c>
      <c r="H8" s="32" t="s">
        <v>88</v>
      </c>
      <c r="I8" s="27">
        <f>I7*19%</f>
        <v>475000</v>
      </c>
      <c r="J8" s="27"/>
      <c r="L8" s="32">
        <v>1509</v>
      </c>
      <c r="M8" s="32" t="s">
        <v>87</v>
      </c>
      <c r="N8" s="32"/>
      <c r="O8" s="32"/>
      <c r="P8" s="32"/>
      <c r="Q8" s="32"/>
    </row>
    <row r="9" spans="1:17">
      <c r="A9" s="32">
        <v>13</v>
      </c>
      <c r="B9" s="32" t="s">
        <v>122</v>
      </c>
      <c r="C9" s="27">
        <v>2000000</v>
      </c>
      <c r="D9" s="32"/>
      <c r="F9" s="146"/>
      <c r="G9" s="32">
        <v>2422</v>
      </c>
      <c r="H9" s="32" t="s">
        <v>47</v>
      </c>
      <c r="I9" s="27"/>
      <c r="J9" s="27">
        <f>I7*2.5%</f>
        <v>62500</v>
      </c>
      <c r="L9" s="32">
        <v>1508</v>
      </c>
      <c r="M9" s="32" t="s">
        <v>22</v>
      </c>
      <c r="N9" s="32"/>
      <c r="O9" s="32"/>
      <c r="P9" s="32"/>
      <c r="Q9" s="32"/>
    </row>
    <row r="10" spans="1:17">
      <c r="A10" s="32">
        <v>1507</v>
      </c>
      <c r="B10" s="32" t="s">
        <v>45</v>
      </c>
      <c r="C10" s="27">
        <v>9000000</v>
      </c>
      <c r="D10" s="27"/>
      <c r="F10" s="146"/>
      <c r="G10" s="32">
        <v>242208</v>
      </c>
      <c r="H10" s="32" t="s">
        <v>29</v>
      </c>
      <c r="I10" s="27"/>
      <c r="J10" s="27"/>
      <c r="L10" s="32">
        <v>2101</v>
      </c>
      <c r="M10" s="32" t="s">
        <v>89</v>
      </c>
      <c r="N10" s="32"/>
      <c r="O10" s="32"/>
      <c r="P10" s="27">
        <f>I23+I49</f>
        <v>7024000</v>
      </c>
      <c r="Q10" s="32"/>
    </row>
    <row r="11" spans="1:17">
      <c r="A11" s="32">
        <v>150801</v>
      </c>
      <c r="B11" s="49" t="s">
        <v>22</v>
      </c>
      <c r="C11" s="50">
        <v>3000000</v>
      </c>
      <c r="D11" s="50"/>
      <c r="F11" s="146"/>
      <c r="G11" s="32">
        <v>2201</v>
      </c>
      <c r="H11" s="32" t="s">
        <v>30</v>
      </c>
      <c r="I11" s="27"/>
      <c r="J11" s="27">
        <f>I7+I8-J9</f>
        <v>2912500</v>
      </c>
      <c r="L11" s="32">
        <v>2201</v>
      </c>
      <c r="M11" s="32" t="s">
        <v>30</v>
      </c>
      <c r="N11" s="32"/>
      <c r="O11" s="32"/>
      <c r="P11" s="32"/>
      <c r="Q11" s="32"/>
    </row>
    <row r="12" spans="1:17">
      <c r="B12" s="52" t="s">
        <v>95</v>
      </c>
      <c r="C12" s="53">
        <f>SUM(C5:C11)</f>
        <v>29600000</v>
      </c>
      <c r="D12" s="54"/>
      <c r="F12" s="146">
        <v>4</v>
      </c>
      <c r="G12" s="32">
        <v>1408</v>
      </c>
      <c r="H12" s="32" t="s">
        <v>127</v>
      </c>
      <c r="I12" s="27">
        <f>70000*80</f>
        <v>5600000</v>
      </c>
      <c r="J12" s="27"/>
      <c r="L12" s="32">
        <v>2422</v>
      </c>
      <c r="M12" s="32" t="s">
        <v>133</v>
      </c>
      <c r="N12" s="32"/>
      <c r="O12" s="32"/>
      <c r="P12" s="32"/>
      <c r="Q12" s="32"/>
    </row>
    <row r="13" spans="1:17">
      <c r="A13" s="130" t="s">
        <v>96</v>
      </c>
      <c r="B13" s="130"/>
      <c r="C13" s="130"/>
      <c r="D13" s="130"/>
      <c r="F13" s="146"/>
      <c r="G13" s="32">
        <v>2408</v>
      </c>
      <c r="H13" s="32" t="s">
        <v>88</v>
      </c>
      <c r="I13" s="27">
        <f>I12*19%</f>
        <v>1064000</v>
      </c>
      <c r="J13" s="27"/>
      <c r="L13" s="32">
        <v>2404</v>
      </c>
      <c r="M13" s="32" t="s">
        <v>88</v>
      </c>
      <c r="N13" s="32"/>
      <c r="O13" s="32"/>
      <c r="P13" s="32"/>
      <c r="Q13" s="32"/>
    </row>
    <row r="14" spans="1:17">
      <c r="A14" s="31" t="s">
        <v>4</v>
      </c>
      <c r="B14" s="31" t="s">
        <v>1</v>
      </c>
      <c r="C14" s="31" t="s">
        <v>2</v>
      </c>
      <c r="D14" s="31" t="s">
        <v>3</v>
      </c>
      <c r="F14" s="146"/>
      <c r="G14" s="32">
        <v>2422</v>
      </c>
      <c r="H14" s="32" t="s">
        <v>47</v>
      </c>
      <c r="I14" s="27"/>
      <c r="J14" s="27">
        <f>I12*2.5%</f>
        <v>140000</v>
      </c>
      <c r="L14" s="32">
        <v>3101</v>
      </c>
      <c r="M14" s="32" t="s">
        <v>7</v>
      </c>
      <c r="N14" s="32"/>
      <c r="O14" s="32"/>
      <c r="P14" s="32"/>
      <c r="Q14" s="32"/>
    </row>
    <row r="15" spans="1:17">
      <c r="A15" s="32">
        <v>21</v>
      </c>
      <c r="B15" s="32" t="s">
        <v>89</v>
      </c>
      <c r="C15" s="32"/>
      <c r="D15" s="27">
        <v>5000000</v>
      </c>
      <c r="F15" s="146"/>
      <c r="G15" s="32">
        <v>242208</v>
      </c>
      <c r="H15" s="32" t="s">
        <v>29</v>
      </c>
      <c r="I15" s="27"/>
      <c r="J15" s="27"/>
      <c r="L15" s="32">
        <v>4107</v>
      </c>
      <c r="M15" s="32" t="s">
        <v>128</v>
      </c>
      <c r="N15" s="32"/>
      <c r="O15" s="32"/>
      <c r="P15" s="32"/>
      <c r="Q15" s="32"/>
    </row>
    <row r="16" spans="1:17">
      <c r="A16" s="32">
        <v>22</v>
      </c>
      <c r="B16" s="32" t="s">
        <v>30</v>
      </c>
      <c r="C16" s="32"/>
      <c r="D16" s="27">
        <v>2000000</v>
      </c>
      <c r="F16" s="146"/>
      <c r="G16" s="32">
        <v>2201</v>
      </c>
      <c r="H16" s="32" t="s">
        <v>30</v>
      </c>
      <c r="I16" s="27"/>
      <c r="J16" s="27">
        <f>I12+I13-J14</f>
        <v>6524000</v>
      </c>
      <c r="L16" s="32"/>
      <c r="M16" s="32" t="s">
        <v>134</v>
      </c>
      <c r="N16" s="32"/>
      <c r="O16" s="32"/>
      <c r="P16" s="32"/>
      <c r="Q16" s="32"/>
    </row>
    <row r="17" spans="1:17">
      <c r="A17" s="91">
        <v>25</v>
      </c>
      <c r="B17" s="32" t="s">
        <v>90</v>
      </c>
      <c r="C17" s="32"/>
      <c r="D17" s="27">
        <v>3000000</v>
      </c>
      <c r="F17" s="146">
        <v>5</v>
      </c>
      <c r="G17" s="32">
        <v>130301</v>
      </c>
      <c r="H17" s="32" t="s">
        <v>128</v>
      </c>
      <c r="I17" s="27"/>
      <c r="J17" s="27">
        <f>130000*30</f>
        <v>3900000</v>
      </c>
      <c r="L17" s="32">
        <v>6107</v>
      </c>
      <c r="M17" s="32" t="s">
        <v>135</v>
      </c>
      <c r="N17" s="32"/>
      <c r="O17" s="32"/>
      <c r="P17" s="32"/>
      <c r="Q17" s="32"/>
    </row>
    <row r="18" spans="1:17">
      <c r="A18" s="91">
        <v>23</v>
      </c>
      <c r="B18" s="32" t="s">
        <v>125</v>
      </c>
      <c r="C18" s="32"/>
      <c r="D18" s="27">
        <v>2000000</v>
      </c>
      <c r="F18" s="146"/>
      <c r="G18" s="32">
        <v>2408</v>
      </c>
      <c r="H18" s="32" t="s">
        <v>88</v>
      </c>
      <c r="I18" s="27"/>
      <c r="J18" s="27">
        <f>J17*19%</f>
        <v>741000</v>
      </c>
    </row>
    <row r="19" spans="1:17">
      <c r="A19" s="91">
        <v>2211</v>
      </c>
      <c r="B19" s="32" t="s">
        <v>123</v>
      </c>
      <c r="C19" s="32"/>
      <c r="D19" s="27">
        <v>2000000</v>
      </c>
      <c r="F19" s="146"/>
      <c r="G19" s="32">
        <v>2422</v>
      </c>
      <c r="H19" s="32" t="s">
        <v>47</v>
      </c>
      <c r="I19" s="27">
        <f>J17*2.5%</f>
        <v>97500</v>
      </c>
      <c r="J19" s="27"/>
    </row>
    <row r="20" spans="1:17">
      <c r="A20" s="32">
        <v>2404</v>
      </c>
      <c r="B20" s="32" t="s">
        <v>88</v>
      </c>
      <c r="C20" s="32"/>
      <c r="D20" s="27">
        <v>3000000</v>
      </c>
      <c r="F20" s="146"/>
      <c r="G20" s="32">
        <v>1301</v>
      </c>
      <c r="H20" s="32" t="s">
        <v>14</v>
      </c>
      <c r="I20" s="27">
        <f>J17+J18-I19</f>
        <v>4543500</v>
      </c>
      <c r="J20" s="27"/>
    </row>
    <row r="21" spans="1:17">
      <c r="A21" s="92">
        <v>2422</v>
      </c>
      <c r="B21" s="90" t="s">
        <v>124</v>
      </c>
      <c r="C21" s="90"/>
      <c r="D21" s="27">
        <v>600000</v>
      </c>
      <c r="F21" s="146"/>
      <c r="G21" s="32">
        <v>61</v>
      </c>
      <c r="H21" s="32" t="s">
        <v>129</v>
      </c>
      <c r="I21" s="27">
        <f>70000*30</f>
        <v>2100000</v>
      </c>
      <c r="J21" s="27"/>
    </row>
    <row r="22" spans="1:17">
      <c r="B22" s="56" t="s">
        <v>32</v>
      </c>
      <c r="C22" s="57"/>
      <c r="D22" s="53">
        <f>SUM(D15:D21)</f>
        <v>17600000</v>
      </c>
      <c r="F22" s="146"/>
      <c r="G22" s="32">
        <v>14</v>
      </c>
      <c r="H22" s="32" t="s">
        <v>84</v>
      </c>
      <c r="I22" s="27"/>
      <c r="J22" s="27">
        <f>70000*30</f>
        <v>2100000</v>
      </c>
    </row>
    <row r="23" spans="1:17">
      <c r="A23" s="130" t="s">
        <v>92</v>
      </c>
      <c r="B23" s="130"/>
      <c r="C23" s="130"/>
      <c r="D23" s="130"/>
      <c r="F23" s="146">
        <v>6</v>
      </c>
      <c r="G23" s="32">
        <v>2101</v>
      </c>
      <c r="H23" s="32" t="s">
        <v>17</v>
      </c>
      <c r="I23" s="27">
        <f>J16</f>
        <v>6524000</v>
      </c>
      <c r="J23" s="27"/>
    </row>
    <row r="24" spans="1:17">
      <c r="A24" s="31" t="s">
        <v>93</v>
      </c>
      <c r="B24" s="31" t="s">
        <v>1</v>
      </c>
      <c r="C24" s="31" t="s">
        <v>2</v>
      </c>
      <c r="D24" s="31" t="s">
        <v>82</v>
      </c>
      <c r="F24" s="146"/>
      <c r="G24" s="32">
        <v>110201</v>
      </c>
      <c r="H24" s="32" t="s">
        <v>9</v>
      </c>
      <c r="I24" s="27"/>
      <c r="J24" s="27">
        <f>I23</f>
        <v>6524000</v>
      </c>
    </row>
    <row r="25" spans="1:17">
      <c r="A25" s="32">
        <v>3103</v>
      </c>
      <c r="B25" s="32" t="s">
        <v>7</v>
      </c>
      <c r="C25" s="32"/>
      <c r="D25" s="27">
        <v>7000000</v>
      </c>
      <c r="F25" s="146"/>
      <c r="G25" s="32">
        <v>11020101</v>
      </c>
      <c r="H25" s="32" t="s">
        <v>10</v>
      </c>
      <c r="I25" s="32"/>
      <c r="J25" s="32"/>
    </row>
    <row r="26" spans="1:17">
      <c r="A26" s="32">
        <v>3601</v>
      </c>
      <c r="B26" s="32" t="s">
        <v>94</v>
      </c>
      <c r="C26" s="32"/>
      <c r="D26" s="27">
        <v>5000000</v>
      </c>
      <c r="F26" s="146">
        <v>7</v>
      </c>
      <c r="G26" s="32">
        <v>1408</v>
      </c>
      <c r="H26" s="32" t="s">
        <v>127</v>
      </c>
      <c r="I26" s="27">
        <f>50000*50</f>
        <v>2500000</v>
      </c>
      <c r="J26" s="27"/>
    </row>
    <row r="27" spans="1:17">
      <c r="B27" s="52" t="s">
        <v>32</v>
      </c>
      <c r="C27" s="54"/>
      <c r="D27" s="53">
        <f>SUM(D25:D26)</f>
        <v>12000000</v>
      </c>
      <c r="F27" s="146"/>
      <c r="G27" s="32">
        <v>2408</v>
      </c>
      <c r="H27" s="32" t="s">
        <v>88</v>
      </c>
      <c r="I27" s="27">
        <f>I26*19%</f>
        <v>475000</v>
      </c>
      <c r="J27" s="27"/>
    </row>
    <row r="28" spans="1:17">
      <c r="B28" s="30" t="s">
        <v>83</v>
      </c>
      <c r="C28" s="30" t="s">
        <v>96</v>
      </c>
      <c r="D28" s="30" t="s">
        <v>97</v>
      </c>
      <c r="F28" s="146"/>
      <c r="G28" s="32">
        <v>2422</v>
      </c>
      <c r="H28" s="32" t="s">
        <v>47</v>
      </c>
      <c r="I28" s="27"/>
      <c r="J28" s="27">
        <f>I26*2.5%</f>
        <v>62500</v>
      </c>
    </row>
    <row r="29" spans="1:17">
      <c r="B29" s="53">
        <f>C12</f>
        <v>29600000</v>
      </c>
      <c r="C29" s="53">
        <f>D22</f>
        <v>17600000</v>
      </c>
      <c r="D29" s="53">
        <f>B29-C29</f>
        <v>12000000</v>
      </c>
      <c r="F29" s="146"/>
      <c r="G29" s="32">
        <v>242208</v>
      </c>
      <c r="H29" s="32" t="s">
        <v>29</v>
      </c>
      <c r="I29" s="27"/>
      <c r="J29" s="27"/>
    </row>
    <row r="30" spans="1:17">
      <c r="F30" s="146"/>
      <c r="G30" s="32">
        <v>2201</v>
      </c>
      <c r="H30" s="32" t="s">
        <v>30</v>
      </c>
      <c r="I30" s="27"/>
      <c r="J30" s="27">
        <f>I26+I27-J28</f>
        <v>2912500</v>
      </c>
    </row>
    <row r="31" spans="1:17">
      <c r="F31" s="146">
        <v>8</v>
      </c>
      <c r="G31" s="32">
        <v>130301</v>
      </c>
      <c r="H31" s="32" t="s">
        <v>128</v>
      </c>
      <c r="I31" s="27"/>
      <c r="J31" s="27">
        <f>120000*30</f>
        <v>3600000</v>
      </c>
    </row>
    <row r="32" spans="1:17">
      <c r="F32" s="146"/>
      <c r="G32" s="32">
        <v>2408</v>
      </c>
      <c r="H32" s="32" t="s">
        <v>88</v>
      </c>
      <c r="I32" s="27"/>
      <c r="J32" s="27">
        <f>J31*19%</f>
        <v>684000</v>
      </c>
    </row>
    <row r="33" spans="6:10">
      <c r="F33" s="146"/>
      <c r="G33" s="32">
        <v>2422</v>
      </c>
      <c r="H33" s="32" t="s">
        <v>47</v>
      </c>
      <c r="I33" s="27">
        <f>J31*2.5%</f>
        <v>90000</v>
      </c>
      <c r="J33" s="27"/>
    </row>
    <row r="34" spans="6:10">
      <c r="F34" s="146"/>
      <c r="G34" s="32">
        <v>1301</v>
      </c>
      <c r="H34" s="32" t="s">
        <v>14</v>
      </c>
      <c r="I34" s="27">
        <f>J31+J32-I33</f>
        <v>4194000</v>
      </c>
      <c r="J34" s="27"/>
    </row>
    <row r="35" spans="6:10">
      <c r="F35" s="146"/>
      <c r="G35" s="32">
        <v>61</v>
      </c>
      <c r="H35" s="32" t="s">
        <v>129</v>
      </c>
      <c r="I35" s="27">
        <f>50000*30</f>
        <v>1500000</v>
      </c>
      <c r="J35" s="27"/>
    </row>
    <row r="36" spans="6:10">
      <c r="F36" s="146"/>
      <c r="G36" s="32">
        <v>14</v>
      </c>
      <c r="H36" s="32" t="s">
        <v>58</v>
      </c>
      <c r="I36" s="27"/>
      <c r="J36" s="27">
        <f>50000*30</f>
        <v>1500000</v>
      </c>
    </row>
    <row r="37" spans="6:10">
      <c r="F37" s="146">
        <v>9</v>
      </c>
      <c r="G37" s="32">
        <v>1301</v>
      </c>
      <c r="H37" s="32" t="s">
        <v>14</v>
      </c>
      <c r="I37" s="27"/>
      <c r="J37" s="27">
        <f>I34</f>
        <v>4194000</v>
      </c>
    </row>
    <row r="38" spans="6:10">
      <c r="F38" s="146"/>
      <c r="G38" s="32">
        <v>110201</v>
      </c>
      <c r="H38" s="32" t="s">
        <v>9</v>
      </c>
      <c r="I38" s="27">
        <f>J37</f>
        <v>4194000</v>
      </c>
      <c r="J38" s="27"/>
    </row>
    <row r="39" spans="6:10">
      <c r="F39" s="146">
        <v>10</v>
      </c>
      <c r="G39" s="32">
        <v>110201</v>
      </c>
      <c r="H39" s="32" t="s">
        <v>9</v>
      </c>
      <c r="I39" s="27"/>
      <c r="J39" s="27">
        <v>1000000</v>
      </c>
    </row>
    <row r="40" spans="6:10">
      <c r="F40" s="146"/>
      <c r="G40" s="32">
        <v>11020101</v>
      </c>
      <c r="H40" s="32" t="s">
        <v>10</v>
      </c>
      <c r="I40" s="27"/>
      <c r="J40" s="27"/>
    </row>
    <row r="41" spans="6:10">
      <c r="F41" s="146"/>
      <c r="G41" s="32">
        <v>110201</v>
      </c>
      <c r="H41" s="32" t="s">
        <v>9</v>
      </c>
      <c r="I41" s="27">
        <v>1000000</v>
      </c>
      <c r="J41" s="27"/>
    </row>
    <row r="42" spans="6:10">
      <c r="F42" s="146"/>
      <c r="G42" s="32">
        <v>11020102</v>
      </c>
      <c r="H42" s="32" t="s">
        <v>62</v>
      </c>
      <c r="I42" s="27"/>
      <c r="J42" s="27"/>
    </row>
    <row r="43" spans="6:10">
      <c r="F43" s="146">
        <v>11</v>
      </c>
      <c r="G43" s="32">
        <v>110201</v>
      </c>
      <c r="H43" s="32" t="s">
        <v>9</v>
      </c>
      <c r="I43" s="27">
        <v>2000000</v>
      </c>
      <c r="J43" s="27"/>
    </row>
    <row r="44" spans="6:10">
      <c r="F44" s="146"/>
      <c r="G44" s="32">
        <v>11020101</v>
      </c>
      <c r="H44" s="32" t="s">
        <v>10</v>
      </c>
      <c r="I44" s="27"/>
      <c r="J44" s="27"/>
    </row>
    <row r="45" spans="6:10">
      <c r="F45" s="146"/>
      <c r="G45" s="32">
        <v>1101</v>
      </c>
      <c r="H45" s="32" t="s">
        <v>6</v>
      </c>
      <c r="I45" s="27"/>
      <c r="J45" s="27">
        <v>2000000</v>
      </c>
    </row>
    <row r="46" spans="6:10">
      <c r="F46" s="146">
        <v>12</v>
      </c>
      <c r="G46" s="32">
        <v>1101</v>
      </c>
      <c r="H46" s="32" t="s">
        <v>6</v>
      </c>
      <c r="I46" s="27">
        <v>300000</v>
      </c>
      <c r="J46" s="27"/>
    </row>
    <row r="47" spans="6:10">
      <c r="F47" s="146"/>
      <c r="G47" s="32">
        <v>110102</v>
      </c>
      <c r="H47" s="32" t="s">
        <v>49</v>
      </c>
      <c r="I47" s="27"/>
      <c r="J47" s="27"/>
    </row>
    <row r="48" spans="6:10">
      <c r="F48" s="146"/>
      <c r="G48" s="32">
        <v>1102</v>
      </c>
      <c r="H48" s="32" t="s">
        <v>9</v>
      </c>
      <c r="I48" s="27"/>
      <c r="J48" s="27">
        <v>300000</v>
      </c>
    </row>
    <row r="49" spans="6:10">
      <c r="F49" s="146">
        <v>13</v>
      </c>
      <c r="G49" s="32">
        <v>2101</v>
      </c>
      <c r="H49" s="32" t="s">
        <v>17</v>
      </c>
      <c r="I49" s="27">
        <v>500000</v>
      </c>
      <c r="J49" s="27"/>
    </row>
    <row r="50" spans="6:10">
      <c r="F50" s="146"/>
      <c r="G50" s="32">
        <v>1102</v>
      </c>
      <c r="H50" s="32" t="s">
        <v>61</v>
      </c>
      <c r="I50" s="27"/>
      <c r="J50" s="27">
        <v>500000</v>
      </c>
    </row>
    <row r="51" spans="6:10">
      <c r="F51" s="146">
        <v>14</v>
      </c>
      <c r="G51" s="32">
        <v>24</v>
      </c>
      <c r="H51" s="32" t="s">
        <v>130</v>
      </c>
      <c r="I51" s="27">
        <v>300000</v>
      </c>
      <c r="J51" s="27"/>
    </row>
    <row r="52" spans="6:10">
      <c r="F52" s="146"/>
      <c r="G52" s="32">
        <v>2422</v>
      </c>
      <c r="H52" s="32" t="s">
        <v>47</v>
      </c>
      <c r="I52" s="27"/>
      <c r="J52" s="27"/>
    </row>
    <row r="53" spans="6:10">
      <c r="F53" s="146"/>
      <c r="G53" s="32">
        <v>1102</v>
      </c>
      <c r="H53" s="32" t="s">
        <v>9</v>
      </c>
      <c r="I53" s="27"/>
      <c r="J53" s="27">
        <v>300000</v>
      </c>
    </row>
    <row r="54" spans="6:10">
      <c r="F54" s="146">
        <v>15</v>
      </c>
      <c r="G54" s="32">
        <v>2211</v>
      </c>
      <c r="H54" s="32" t="s">
        <v>123</v>
      </c>
      <c r="I54" s="27">
        <v>1000000</v>
      </c>
      <c r="J54" s="27"/>
    </row>
    <row r="55" spans="6:10">
      <c r="F55" s="146"/>
      <c r="G55" s="32">
        <v>221108</v>
      </c>
      <c r="H55" s="32" t="s">
        <v>131</v>
      </c>
      <c r="I55" s="27"/>
      <c r="J55" s="27"/>
    </row>
    <row r="56" spans="6:10">
      <c r="F56" s="146"/>
      <c r="G56" s="32">
        <v>110201</v>
      </c>
      <c r="H56" s="32" t="s">
        <v>9</v>
      </c>
      <c r="I56" s="27"/>
      <c r="J56" s="27">
        <v>1000000</v>
      </c>
    </row>
    <row r="57" spans="6:10">
      <c r="F57" s="146"/>
      <c r="G57" s="32">
        <v>11020103</v>
      </c>
      <c r="H57" s="32" t="s">
        <v>56</v>
      </c>
      <c r="I57" s="32"/>
      <c r="J57" s="32"/>
    </row>
    <row r="58" spans="6:10">
      <c r="H58" s="32" t="s">
        <v>80</v>
      </c>
      <c r="I58" s="27">
        <f>SUM(I3:I57)</f>
        <v>46957000</v>
      </c>
      <c r="J58" s="27">
        <f>SUM(J3:J56)</f>
        <v>46957000</v>
      </c>
    </row>
  </sheetData>
  <mergeCells count="23">
    <mergeCell ref="A1:D1"/>
    <mergeCell ref="A2:D2"/>
    <mergeCell ref="A3:D3"/>
    <mergeCell ref="A13:D13"/>
    <mergeCell ref="A23:D23"/>
    <mergeCell ref="F49:F50"/>
    <mergeCell ref="F51:F53"/>
    <mergeCell ref="F54:F57"/>
    <mergeCell ref="F23:F25"/>
    <mergeCell ref="F26:F30"/>
    <mergeCell ref="F31:F36"/>
    <mergeCell ref="F37:F38"/>
    <mergeCell ref="P1:Q1"/>
    <mergeCell ref="N1:O1"/>
    <mergeCell ref="F39:F42"/>
    <mergeCell ref="F43:F45"/>
    <mergeCell ref="F46:F48"/>
    <mergeCell ref="F1:J1"/>
    <mergeCell ref="F3:F4"/>
    <mergeCell ref="F5:F6"/>
    <mergeCell ref="F7:F11"/>
    <mergeCell ref="F12:F16"/>
    <mergeCell ref="F17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TALLER 1</vt:lpstr>
      <vt:lpstr>TALLER 2</vt:lpstr>
      <vt:lpstr>TALLER 3</vt:lpstr>
      <vt:lpstr>TALLER 4</vt:lpstr>
      <vt:lpstr>TALLER 5</vt:lpstr>
      <vt:lpstr>TALLER 6</vt:lpstr>
      <vt:lpstr>TALLER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SALA ICOLVEN</cp:lastModifiedBy>
  <dcterms:created xsi:type="dcterms:W3CDTF">2015-06-05T18:19:34Z</dcterms:created>
  <dcterms:modified xsi:type="dcterms:W3CDTF">2023-09-28T01:24:18Z</dcterms:modified>
</cp:coreProperties>
</file>