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III SEMESTRE- CONTADURÍA PÚBLICA\ESTADÍSTICA\"/>
    </mc:Choice>
  </mc:AlternateContent>
  <xr:revisionPtr revIDLastSave="0" documentId="13_ncr:1_{D870DF85-55A3-4744-9226-24B6F76609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  <sheet name="EN CALCULADOR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T21" i="1"/>
  <c r="T20" i="1"/>
  <c r="T19" i="1"/>
  <c r="T18" i="1"/>
  <c r="T17" i="1"/>
  <c r="T16" i="1"/>
  <c r="N18" i="1"/>
  <c r="N19" i="1"/>
  <c r="N21" i="1"/>
  <c r="N20" i="1"/>
  <c r="N17" i="1"/>
  <c r="N16" i="1"/>
  <c r="L16" i="1"/>
  <c r="J20" i="1"/>
  <c r="J19" i="1"/>
  <c r="J18" i="1"/>
  <c r="J17" i="1"/>
  <c r="J16" i="1"/>
  <c r="J15" i="1"/>
  <c r="J14" i="1"/>
  <c r="J13" i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F13" i="1"/>
  <c r="F14" i="1" s="1"/>
  <c r="F15" i="1" s="1"/>
  <c r="F16" i="1" s="1"/>
  <c r="F17" i="1" s="1"/>
  <c r="F18" i="1" s="1"/>
  <c r="F19" i="1" s="1"/>
  <c r="D19" i="1"/>
  <c r="D18" i="1"/>
  <c r="D17" i="1"/>
  <c r="D16" i="1"/>
  <c r="D15" i="1"/>
  <c r="D14" i="1"/>
  <c r="D13" i="1"/>
  <c r="C19" i="1"/>
  <c r="C18" i="1"/>
  <c r="C17" i="1"/>
  <c r="C16" i="1"/>
  <c r="C15" i="1"/>
  <c r="C14" i="1"/>
  <c r="C13" i="1"/>
  <c r="H7" i="3"/>
  <c r="H8" i="3"/>
  <c r="H6" i="3"/>
  <c r="G20" i="1" l="1"/>
  <c r="I13" i="1"/>
  <c r="I14" i="1" s="1"/>
  <c r="I15" i="1" s="1"/>
  <c r="I16" i="1" s="1"/>
  <c r="I17" i="1" s="1"/>
  <c r="I18" i="1" s="1"/>
  <c r="I19" i="1" s="1"/>
  <c r="H20" i="1"/>
  <c r="C7" i="3" l="1"/>
  <c r="C6" i="3"/>
  <c r="C5" i="3"/>
  <c r="C1" i="3"/>
  <c r="C4" i="3"/>
  <c r="C3" i="3"/>
  <c r="C2" i="3"/>
  <c r="M8" i="1"/>
  <c r="M7" i="1"/>
  <c r="N7" i="1" s="1"/>
  <c r="M4" i="1"/>
  <c r="M6" i="1" s="1"/>
  <c r="M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N6" authorId="0" shapeId="0" xr:uid="{28F4602E-910A-4BE6-9581-EDC7BFE34538}">
      <text>
        <r>
          <rPr>
            <b/>
            <sz val="9"/>
            <color indexed="81"/>
            <rFont val="Tahoma"/>
            <charset val="1"/>
          </rPr>
          <t xml:space="preserve">Redondeo:
Aquí se redondea las veces que se pueda para encontrar una amplitud mínima, de dos cifras si es posible.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L9" authorId="0" shapeId="0" xr:uid="{E2B21C9A-87C9-4441-9A8F-57DB6F2301C2}">
      <text>
        <r>
          <rPr>
            <b/>
            <sz val="9"/>
            <color indexed="81"/>
            <rFont val="Tahoma"/>
            <charset val="1"/>
          </rPr>
          <t xml:space="preserve">Aumentar y disminuir: </t>
        </r>
        <r>
          <rPr>
            <b/>
            <sz val="9"/>
            <color indexed="81"/>
            <rFont val="Tahoma"/>
            <family val="2"/>
          </rPr>
          <t xml:space="preserve">Tomamos el resultado de la operación y lo dividimos equitativamente para agregar o disminuir los intervalos según se requiera en el conjunto de datos. 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12" authorId="0" shapeId="0" xr:uid="{153D5405-69F4-481C-97DA-5C47AEF158A1}">
      <text>
        <r>
          <rPr>
            <b/>
            <sz val="9"/>
            <color indexed="81"/>
            <rFont val="Tahoma"/>
            <family val="2"/>
          </rPr>
          <t>xi:
Se suman los limites del intervalo y se divide ese resultado entre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72E791B8-F0B2-48AC-BF5D-D63243DD64E2}">
      <text>
        <r>
          <rPr>
            <b/>
            <sz val="9"/>
            <color indexed="81"/>
            <rFont val="Tahoma"/>
            <family val="2"/>
          </rPr>
          <t>fi:
Las veces que se repiten los datos que están dentro del intervalo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2" authorId="0" shapeId="0" xr:uid="{1039B479-110A-4148-AE9A-C054F75AF508}">
      <text>
        <r>
          <rPr>
            <b/>
            <sz val="9"/>
            <color indexed="81"/>
            <rFont val="Tahoma"/>
            <family val="2"/>
          </rPr>
          <t>fr:
Cada dato de la frecuencia absoluta se divide entre el total de los datos, es decir, 50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shapeId="0" xr:uid="{52BED3EA-C751-439A-AE3F-80E4A50FCCE6}">
      <text>
        <r>
          <rPr>
            <b/>
            <sz val="9"/>
            <color indexed="81"/>
            <rFont val="Tahoma"/>
            <family val="2"/>
          </rPr>
          <t>%:
Se toma la frecuencia relativa y se multiplica por 100.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2" authorId="0" shapeId="0" xr:uid="{43872B53-F99B-45B0-B55F-DF4743C34850}">
      <text>
        <r>
          <rPr>
            <b/>
            <sz val="9"/>
            <color indexed="81"/>
            <rFont val="Tahoma"/>
            <family val="2"/>
          </rPr>
          <t xml:space="preserve">Esta columna es para sacar la moda de los datos agrupados en intervalos.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5" authorId="0" shapeId="0" xr:uid="{184D43F4-6208-49DC-AD86-F9B8118168D7}">
      <text>
        <r>
          <rPr>
            <sz val="9"/>
            <color indexed="81"/>
            <rFont val="Tahoma"/>
            <family val="2"/>
          </rPr>
          <t xml:space="preserve">La fórmula de la moda es aplicada al intervalo modal, es decir, el que tiene mayor frecuencia. 
</t>
        </r>
      </text>
    </comment>
    <comment ref="N16" authorId="0" shapeId="0" xr:uid="{FE4BEED7-2BD3-40B0-9BA1-780E45B7EF63}">
      <text>
        <r>
          <rPr>
            <b/>
            <sz val="9"/>
            <color indexed="81"/>
            <rFont val="Tahoma"/>
            <charset val="1"/>
          </rPr>
          <t>Primero hay que hacer la operación para saber la posición de la mediana, si no está el número exacto se toma el que le sigue a este. Tenemos que tomar en cuenta cuando el conjunto es par o impar para hacer la fórmula. El resultado hay que ubiccarlo en la frecuencia absoluta acumulada.</t>
        </r>
      </text>
    </comment>
    <comment ref="O24" authorId="0" shapeId="0" xr:uid="{2C714851-3000-412D-875D-F761E8B4F982}">
      <text>
        <r>
          <rPr>
            <b/>
            <sz val="9"/>
            <color indexed="81"/>
            <rFont val="Tahoma"/>
            <family val="2"/>
          </rPr>
          <t xml:space="preserve">En las medidas de posicion primero se tiene que hacer la fórmula para saber la posición del cuartil que hay que tomar.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4" authorId="0" shapeId="0" xr:uid="{FD89548B-9FDA-4018-B06E-E319D168483A}">
      <text>
        <r>
          <rPr>
            <b/>
            <sz val="9"/>
            <color indexed="81"/>
            <rFont val="Tahoma"/>
            <family val="2"/>
          </rPr>
          <t xml:space="preserve">Para las medidas de posición en datos agrupados siempre se utiliza la misma fórmula pero cuado es cuartil se pone 4, cuando es decil se pone 10 y cuando es percentil se pone 100.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8" authorId="0" shapeId="0" xr:uid="{EE3FA05C-CC25-4A7A-B9B7-9389F7E0F3A5}">
      <text>
        <r>
          <rPr>
            <b/>
            <sz val="9"/>
            <color indexed="81"/>
            <rFont val="Tahoma"/>
            <family val="2"/>
          </rPr>
          <t>Representa la curva de distribución de los datos.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<sst xmlns="http://schemas.openxmlformats.org/spreadsheetml/2006/main" count="65" uniqueCount="55">
  <si>
    <t>xi</t>
  </si>
  <si>
    <t>fi</t>
  </si>
  <si>
    <t>Fa</t>
  </si>
  <si>
    <t>fr</t>
  </si>
  <si>
    <t>%</t>
  </si>
  <si>
    <t>Fr</t>
  </si>
  <si>
    <t>[1.4 – 1.9)</t>
  </si>
  <si>
    <t>[1.9 – 2.4)</t>
  </si>
  <si>
    <t>[2.4 – 2.9)</t>
  </si>
  <si>
    <t>[2.9 - 3.4)</t>
  </si>
  <si>
    <t>[3.4 - 3.9)</t>
  </si>
  <si>
    <t>[3.9 - 4.4)</t>
  </si>
  <si>
    <t>[4.4 – 4.9)</t>
  </si>
  <si>
    <t>Total</t>
  </si>
  <si>
    <t>INTERVALO</t>
  </si>
  <si>
    <t>Rango</t>
  </si>
  <si>
    <t>Valor Max.</t>
  </si>
  <si>
    <t xml:space="preserve">Valor Min. </t>
  </si>
  <si>
    <t>Amplitud</t>
  </si>
  <si>
    <t>Intervalo</t>
  </si>
  <si>
    <t>F. Sturges</t>
  </si>
  <si>
    <t>Nuevo rango</t>
  </si>
  <si>
    <t>Diferencia de rangos</t>
  </si>
  <si>
    <t>Max.</t>
  </si>
  <si>
    <t>Min.</t>
  </si>
  <si>
    <t>Media</t>
  </si>
  <si>
    <t>Mediana</t>
  </si>
  <si>
    <t>Moda</t>
  </si>
  <si>
    <t>Desviación típica</t>
  </si>
  <si>
    <t>Columna1</t>
  </si>
  <si>
    <t>Error típico</t>
  </si>
  <si>
    <t>Desviación estándar</t>
  </si>
  <si>
    <t>Varianza de la muestra</t>
  </si>
  <si>
    <t>Curtosis</t>
  </si>
  <si>
    <t>Coeficiente de asimetría</t>
  </si>
  <si>
    <t>Mínimo</t>
  </si>
  <si>
    <t>Máximo</t>
  </si>
  <si>
    <t>Suma</t>
  </si>
  <si>
    <t>Cuenta</t>
  </si>
  <si>
    <t>Aprox. xi</t>
  </si>
  <si>
    <t>xi*fi</t>
  </si>
  <si>
    <t>Igual</t>
  </si>
  <si>
    <t>[3,4-3,9)</t>
  </si>
  <si>
    <t>Aplicación de la fórmula</t>
  </si>
  <si>
    <t>[2,9-3,4)</t>
  </si>
  <si>
    <t>fi-fi-1</t>
  </si>
  <si>
    <t>fi-fi+1</t>
  </si>
  <si>
    <t>A</t>
  </si>
  <si>
    <t>Cuartiles</t>
  </si>
  <si>
    <t>Deciles</t>
  </si>
  <si>
    <t>Perceptiles</t>
  </si>
  <si>
    <t>Fórmula par e impar para hallar la posición antes de  aplicar la fórmula</t>
  </si>
  <si>
    <t>Posición</t>
  </si>
  <si>
    <t>Ejemplo para hallar el cuartil 3</t>
  </si>
  <si>
    <t>Medidas de apuntamiento: Coeficiente de curtosis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</si>
</sst>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top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/>
    <xf numFmtId="0" fontId="10" fillId="0" borderId="3" xfId="0" applyFont="1" applyBorder="1" applyAlignment="1">
      <alignment horizontal="centerContinuous"/>
    </xf>
    <xf numFmtId="2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vertical="top"/>
    </xf>
    <xf numFmtId="0" fontId="11" fillId="2" borderId="1" xfId="1" applyNumberFormat="1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133351</xdr:colOff>
      <xdr:row>0</xdr:row>
      <xdr:rowOff>76200</xdr:rowOff>
    </xdr:from>
    <xdr:to>
      <xdr:col>9</xdr:col>
      <xdr:colOff>216166</xdr:colOff>
      <xdr:row>9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FC954A-E6B2-E835-5D48-73BF8F56DD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526" t="42062" r="17999" b="22126"/>
        <a:stretch/>
      </xdr:blipFill>
      <xdr:spPr>
        <a:xfrm>
          <a:off x="742951" y="76200"/>
          <a:ext cx="5464440" cy="1819275"/>
        </a:xfrm>
        <a:prstGeom prst="rect">
          <a:avLst/>
        </a:prstGeom>
      </xdr:spPr>
    </xdr:pic>
    <xdr:clientData/>
  </xdr:twoCellAnchor>
  <xdr:twoCellAnchor editAs="oneCell">
    <xdr:from>
      <xdr:col>10</xdr:col>
      <xdr:colOff>503986</xdr:colOff>
      <xdr:row>11</xdr:row>
      <xdr:rowOff>28574</xdr:rowOff>
    </xdr:from>
    <xdr:to>
      <xdr:col>12</xdr:col>
      <xdr:colOff>171450</xdr:colOff>
      <xdr:row>14</xdr:row>
      <xdr:rowOff>38100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C9AB801-1625-33DC-4EA4-FB8750A946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5308" t="25654" r="17194" b="62496"/>
        <a:stretch/>
      </xdr:blipFill>
      <xdr:spPr>
        <a:xfrm>
          <a:off x="7104811" y="2124074"/>
          <a:ext cx="1601039" cy="609601"/>
        </a:xfrm>
        <a:prstGeom prst="rect">
          <a:avLst/>
        </a:prstGeom>
      </xdr:spPr>
    </xdr:pic>
    <xdr:clientData/>
  </xdr:twoCellAnchor>
  <xdr:twoCellAnchor editAs="oneCell">
    <xdr:from>
      <xdr:col>12</xdr:col>
      <xdr:colOff>466725</xdr:colOff>
      <xdr:row>11</xdr:row>
      <xdr:rowOff>38101</xdr:rowOff>
    </xdr:from>
    <xdr:to>
      <xdr:col>15</xdr:col>
      <xdr:colOff>419100</xdr:colOff>
      <xdr:row>15</xdr:row>
      <xdr:rowOff>1</xdr:rowOff>
    </xdr:to>
    <xdr:pic>
      <xdr:nvPicPr>
        <xdr:cNvPr id="4" name="Imagen 3" descr="Como calcular la MEDIANA para datos agrupados - YouTube">
          <a:extLst>
            <a:ext uri="{FF2B5EF4-FFF2-40B4-BE49-F238E27FC236}">
              <a16:creationId xmlns:a16="http://schemas.microsoft.com/office/drawing/2014/main" id="{A4C598D6-8325-64FC-2291-0F73EF12EEB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211" t="58277" r="4073" b="14138"/>
        <a:stretch/>
      </xdr:blipFill>
      <xdr:spPr bwMode="auto">
        <a:xfrm>
          <a:off x="9001125" y="2133601"/>
          <a:ext cx="234315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539659</xdr:colOff>
      <xdr:row>11</xdr:row>
      <xdr:rowOff>0</xdr:rowOff>
    </xdr:from>
    <xdr:to>
      <xdr:col>21</xdr:col>
      <xdr:colOff>180975</xdr:colOff>
      <xdr:row>13</xdr:row>
      <xdr:rowOff>152400</xdr:rowOff>
    </xdr:to>
    <xdr:pic>
      <xdr:nvPicPr>
        <xdr:cNvPr id="5" name="Imagen 4" descr="Como calcular la MODA para datos agrupados - YouTube">
          <a:extLst>
            <a:ext uri="{FF2B5EF4-FFF2-40B4-BE49-F238E27FC236}">
              <a16:creationId xmlns:a16="http://schemas.microsoft.com/office/drawing/2014/main" id="{4EAAB428-C9AB-ECE8-FCC2-A133C7F491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860" t="55363" r="2865" b="29372"/>
        <a:stretch/>
      </xdr:blipFill>
      <xdr:spPr bwMode="auto">
        <a:xfrm>
          <a:off x="11607709" y="2095500"/>
          <a:ext cx="3298916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409576</xdr:colOff>
      <xdr:row>24</xdr:row>
      <xdr:rowOff>95249</xdr:rowOff>
    </xdr:from>
    <xdr:to>
      <xdr:col>17</xdr:col>
      <xdr:colOff>542925</xdr:colOff>
      <xdr:row>35</xdr:row>
      <xdr:rowOff>151498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ACD1403-17B2-78B1-F165-2FDB712CFD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5845" t="16670" r="1379" b="18349"/>
        <a:stretch/>
      </xdr:blipFill>
      <xdr:spPr>
        <a:xfrm>
          <a:off x="8943976" y="4752974"/>
          <a:ext cx="4286249" cy="2151749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314326</xdr:colOff>
      <xdr:row>25</xdr:row>
      <xdr:rowOff>123825</xdr:rowOff>
    </xdr:from>
    <xdr:to>
      <xdr:col>12</xdr:col>
      <xdr:colOff>47625</xdr:colOff>
      <xdr:row>30</xdr:row>
      <xdr:rowOff>155583</xdr:rowOff>
    </xdr:to>
    <xdr:pic>
      <xdr:nvPicPr>
        <xdr:cNvPr id="9" name="Imagen 8" descr="Cuartiles introducción | Qué son y como encontrarlos en datos sin agrupar -  YouTube">
          <a:extLst>
            <a:ext uri="{FF2B5EF4-FFF2-40B4-BE49-F238E27FC236}">
              <a16:creationId xmlns:a16="http://schemas.microsoft.com/office/drawing/2014/main" id="{883EA177-A5F8-5C1A-743B-3B62EEC5B7A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953" t="69166" r="12891" b="7778"/>
        <a:stretch/>
      </xdr:blipFill>
      <xdr:spPr bwMode="auto">
        <a:xfrm>
          <a:off x="3257551" y="4972050"/>
          <a:ext cx="5324474" cy="9842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180975</xdr:colOff>
      <xdr:row>34</xdr:row>
      <xdr:rowOff>114300</xdr:rowOff>
    </xdr:from>
    <xdr:to>
      <xdr:col>8</xdr:col>
      <xdr:colOff>361951</xdr:colOff>
      <xdr:row>44</xdr:row>
      <xdr:rowOff>171450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96C7126-CF99-AABF-AED6-EDE7DDEFBA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1821" t="39353" r="11962" b="12393"/>
        <a:stretch/>
      </xdr:blipFill>
      <xdr:spPr>
        <a:xfrm>
          <a:off x="3124200" y="6677025"/>
          <a:ext cx="2619376" cy="1962150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38</xdr:row>
      <xdr:rowOff>47625</xdr:rowOff>
    </xdr:from>
    <xdr:to>
      <xdr:col>16</xdr:col>
      <xdr:colOff>135039</xdr:colOff>
      <xdr:row>55</xdr:row>
      <xdr:rowOff>180975</xdr:rowOff>
    </xdr:to>
    <xdr:pic>
      <xdr:nvPicPr>
        <xdr:cNvPr id="6" name="Imagen 5" descr="Curtosis">
          <a:extLst>
            <a:ext uri="{FF2B5EF4-FFF2-40B4-BE49-F238E27FC236}">
              <a16:creationId xmlns:a16="http://schemas.microsoft.com/office/drawing/2014/main" id="{B6C33C65-3B36-2322-C9A3-6BA8344CF9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73" t="8333" r="4694"/>
        <a:stretch/>
      </xdr:blipFill>
      <xdr:spPr bwMode="auto">
        <a:xfrm>
          <a:off x="7610475" y="7372350"/>
          <a:ext cx="4345089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38"/>
  <sheetViews>
    <sheetView tabSelected="1" topLeftCell="E36" workbookViewId="0">
      <selection activeCell="S43" sqref="S43"/>
    </sheetView>
  </sheetViews>
  <sheetFormatPr baseColWidth="10" defaultColWidth="9.140625" defaultRowHeight="15" x14ac:dyDescent="0.25"/>
  <cols>
    <col min="2" max="2" width="12.42578125" customWidth="1"/>
    <col min="3" max="4" width="11.28515625" customWidth="1"/>
    <col min="12" max="12" width="19.85546875" customWidth="1"/>
    <col min="13" max="13" width="10.5703125" bestFit="1" customWidth="1"/>
    <col min="14" max="14" width="10.5703125" customWidth="1"/>
    <col min="15" max="15" width="14.7109375" customWidth="1"/>
    <col min="16" max="16" width="13.42578125" customWidth="1"/>
    <col min="17" max="17" width="13" customWidth="1"/>
    <col min="20" max="20" width="14.42578125" customWidth="1"/>
  </cols>
  <sheetData>
    <row r="2" spans="2:21" x14ac:dyDescent="0.25">
      <c r="L2" t="s">
        <v>16</v>
      </c>
      <c r="M2">
        <v>4.7</v>
      </c>
    </row>
    <row r="3" spans="2:21" x14ac:dyDescent="0.25">
      <c r="L3" t="s">
        <v>17</v>
      </c>
      <c r="M3">
        <v>1.6</v>
      </c>
    </row>
    <row r="4" spans="2:21" x14ac:dyDescent="0.25">
      <c r="L4" t="s">
        <v>15</v>
      </c>
      <c r="M4">
        <f>M2-M3</f>
        <v>3.1</v>
      </c>
    </row>
    <row r="5" spans="2:21" x14ac:dyDescent="0.25">
      <c r="L5" t="s">
        <v>19</v>
      </c>
      <c r="M5" s="4">
        <v>7</v>
      </c>
    </row>
    <row r="6" spans="2:21" x14ac:dyDescent="0.25">
      <c r="L6" t="s">
        <v>18</v>
      </c>
      <c r="M6" s="3">
        <f>M4/M5</f>
        <v>0.44285714285714289</v>
      </c>
      <c r="N6">
        <v>0.45</v>
      </c>
      <c r="O6">
        <v>0.5</v>
      </c>
    </row>
    <row r="7" spans="2:21" x14ac:dyDescent="0.25">
      <c r="L7" t="s">
        <v>20</v>
      </c>
      <c r="M7" s="3">
        <f>1+3.3*LOG(50)</f>
        <v>6.6066010143088612</v>
      </c>
      <c r="N7" s="4">
        <f>ROUND(M7,0)</f>
        <v>7</v>
      </c>
    </row>
    <row r="8" spans="2:21" x14ac:dyDescent="0.25">
      <c r="L8" t="s">
        <v>21</v>
      </c>
      <c r="M8">
        <f>M5*O6</f>
        <v>3.5</v>
      </c>
    </row>
    <row r="9" spans="2:21" x14ac:dyDescent="0.25">
      <c r="L9" t="s">
        <v>22</v>
      </c>
      <c r="M9">
        <f>M8-M4</f>
        <v>0.39999999999999991</v>
      </c>
    </row>
    <row r="11" spans="2:21" x14ac:dyDescent="0.25">
      <c r="L11" s="16" t="s">
        <v>27</v>
      </c>
      <c r="N11" s="17"/>
      <c r="O11" s="17" t="s">
        <v>26</v>
      </c>
      <c r="P11" s="17"/>
      <c r="S11" s="16"/>
      <c r="T11" s="16" t="s">
        <v>27</v>
      </c>
      <c r="U11" s="16"/>
    </row>
    <row r="12" spans="2:21" ht="15.75" x14ac:dyDescent="0.25">
      <c r="B12" s="6" t="s">
        <v>14</v>
      </c>
      <c r="C12" s="8" t="s">
        <v>0</v>
      </c>
      <c r="D12" s="8" t="s">
        <v>39</v>
      </c>
      <c r="E12" s="8" t="s">
        <v>1</v>
      </c>
      <c r="F12" s="8" t="s">
        <v>2</v>
      </c>
      <c r="G12" s="8" t="s">
        <v>3</v>
      </c>
      <c r="H12" s="8" t="s">
        <v>4</v>
      </c>
      <c r="I12" s="8" t="s">
        <v>5</v>
      </c>
      <c r="J12" s="8" t="s">
        <v>40</v>
      </c>
    </row>
    <row r="13" spans="2:21" ht="15.75" x14ac:dyDescent="0.25">
      <c r="B13" s="7" t="s">
        <v>6</v>
      </c>
      <c r="C13" s="11">
        <f>SUM(1.4+1.9)/2</f>
        <v>1.65</v>
      </c>
      <c r="D13" s="12">
        <f>SUM(1.4+1.9)/2</f>
        <v>1.65</v>
      </c>
      <c r="E13" s="1">
        <v>2</v>
      </c>
      <c r="F13" s="1">
        <f>E13</f>
        <v>2</v>
      </c>
      <c r="G13" s="1">
        <f>E13/E20</f>
        <v>0.04</v>
      </c>
      <c r="H13" s="1">
        <f t="shared" ref="H13:H19" si="0">G13*100</f>
        <v>4</v>
      </c>
      <c r="I13" s="13">
        <f>H13</f>
        <v>4</v>
      </c>
      <c r="J13" s="13">
        <f t="shared" ref="J13:J19" si="1">C13*E13</f>
        <v>3.3</v>
      </c>
    </row>
    <row r="14" spans="2:21" ht="15.75" x14ac:dyDescent="0.25">
      <c r="B14" s="7" t="s">
        <v>7</v>
      </c>
      <c r="C14" s="1">
        <f>SUM(1.9+2.4)/2</f>
        <v>2.15</v>
      </c>
      <c r="D14" s="12">
        <f>SUM(1.9+2.4)/2</f>
        <v>2.15</v>
      </c>
      <c r="E14" s="1">
        <v>3</v>
      </c>
      <c r="F14" s="1">
        <f t="shared" ref="F14:F19" si="2">F13+E14</f>
        <v>5</v>
      </c>
      <c r="G14" s="1">
        <f>E14/E20</f>
        <v>0.06</v>
      </c>
      <c r="H14" s="1">
        <f t="shared" si="0"/>
        <v>6</v>
      </c>
      <c r="I14" s="13">
        <f t="shared" ref="I14:I19" si="3">I13+H14</f>
        <v>10</v>
      </c>
      <c r="J14" s="13">
        <f t="shared" si="1"/>
        <v>6.4499999999999993</v>
      </c>
    </row>
    <row r="15" spans="2:21" ht="15.75" x14ac:dyDescent="0.25">
      <c r="B15" s="7" t="s">
        <v>8</v>
      </c>
      <c r="C15" s="1">
        <f>SUM(2.4+2.9)/2</f>
        <v>2.65</v>
      </c>
      <c r="D15" s="12">
        <f>SUM(2.4+2.9)/2</f>
        <v>2.65</v>
      </c>
      <c r="E15" s="1">
        <v>5</v>
      </c>
      <c r="F15" s="1">
        <f t="shared" si="2"/>
        <v>10</v>
      </c>
      <c r="G15" s="1">
        <f>E15/E20</f>
        <v>0.1</v>
      </c>
      <c r="H15" s="1">
        <f t="shared" si="0"/>
        <v>10</v>
      </c>
      <c r="I15" s="13">
        <f t="shared" si="3"/>
        <v>20</v>
      </c>
      <c r="J15" s="13">
        <f t="shared" si="1"/>
        <v>13.25</v>
      </c>
      <c r="T15" s="17" t="s">
        <v>44</v>
      </c>
    </row>
    <row r="16" spans="2:21" ht="15.75" x14ac:dyDescent="0.25">
      <c r="B16" s="7" t="s">
        <v>9</v>
      </c>
      <c r="C16" s="1">
        <f>SUM(2.9+3.4)/2</f>
        <v>3.15</v>
      </c>
      <c r="D16" s="12">
        <f>SUM(2.9+3.4)/2</f>
        <v>3.15</v>
      </c>
      <c r="E16" s="1">
        <v>14</v>
      </c>
      <c r="F16" s="1">
        <f t="shared" si="2"/>
        <v>24</v>
      </c>
      <c r="G16" s="1">
        <f>E16/E20</f>
        <v>0.28000000000000003</v>
      </c>
      <c r="H16" s="1">
        <f t="shared" si="0"/>
        <v>28.000000000000004</v>
      </c>
      <c r="I16" s="13">
        <f t="shared" si="3"/>
        <v>48</v>
      </c>
      <c r="J16" s="13">
        <f t="shared" si="1"/>
        <v>44.1</v>
      </c>
      <c r="L16">
        <f>J20/E20</f>
        <v>3.44</v>
      </c>
      <c r="N16" s="5">
        <f>E20/2</f>
        <v>25</v>
      </c>
      <c r="O16" s="5" t="s">
        <v>41</v>
      </c>
      <c r="P16" t="s">
        <v>42</v>
      </c>
      <c r="R16" s="21" t="s">
        <v>43</v>
      </c>
      <c r="S16" t="s">
        <v>45</v>
      </c>
      <c r="T16">
        <f>E16-E15</f>
        <v>9</v>
      </c>
    </row>
    <row r="17" spans="2:20" ht="15.75" x14ac:dyDescent="0.25">
      <c r="B17" s="7" t="s">
        <v>10</v>
      </c>
      <c r="C17" s="1">
        <f>SUM(3.4+3.9)/2</f>
        <v>3.65</v>
      </c>
      <c r="D17" s="12">
        <f>SUM(3.4+3.9)/2</f>
        <v>3.65</v>
      </c>
      <c r="E17" s="1">
        <v>12</v>
      </c>
      <c r="F17" s="1">
        <f t="shared" si="2"/>
        <v>36</v>
      </c>
      <c r="G17" s="1">
        <f>E17/E20</f>
        <v>0.24</v>
      </c>
      <c r="H17" s="1">
        <f t="shared" si="0"/>
        <v>24</v>
      </c>
      <c r="I17" s="13">
        <f t="shared" si="3"/>
        <v>72</v>
      </c>
      <c r="J17" s="13">
        <f t="shared" si="1"/>
        <v>43.8</v>
      </c>
      <c r="M17" s="20" t="s">
        <v>43</v>
      </c>
      <c r="N17" s="5">
        <f>E20/2</f>
        <v>25</v>
      </c>
      <c r="R17" s="21"/>
      <c r="S17" t="s">
        <v>46</v>
      </c>
      <c r="T17">
        <f>E16-E17</f>
        <v>2</v>
      </c>
    </row>
    <row r="18" spans="2:20" ht="15.75" x14ac:dyDescent="0.25">
      <c r="B18" s="7" t="s">
        <v>11</v>
      </c>
      <c r="C18" s="1">
        <f>SUM(3.9+4.4)/2</f>
        <v>4.1500000000000004</v>
      </c>
      <c r="D18" s="12">
        <f>SUM(3.9+4.4)/2</f>
        <v>4.1500000000000004</v>
      </c>
      <c r="E18" s="1">
        <v>8</v>
      </c>
      <c r="F18" s="1">
        <f t="shared" si="2"/>
        <v>44</v>
      </c>
      <c r="G18" s="1">
        <f>E18/E20</f>
        <v>0.16</v>
      </c>
      <c r="H18" s="1">
        <f t="shared" si="0"/>
        <v>16</v>
      </c>
      <c r="I18" s="13">
        <f t="shared" si="3"/>
        <v>88</v>
      </c>
      <c r="J18" s="13">
        <f t="shared" si="1"/>
        <v>33.200000000000003</v>
      </c>
      <c r="M18" s="20"/>
      <c r="N18" s="5">
        <f>N17-E16</f>
        <v>11</v>
      </c>
      <c r="R18" s="21"/>
      <c r="T18">
        <f>T16/(T16+T17)</f>
        <v>0.81818181818181823</v>
      </c>
    </row>
    <row r="19" spans="2:20" ht="15.75" x14ac:dyDescent="0.25">
      <c r="B19" s="7" t="s">
        <v>12</v>
      </c>
      <c r="C19" s="1">
        <f>SUM(4.4+4.9)/2</f>
        <v>4.6500000000000004</v>
      </c>
      <c r="D19" s="12">
        <f>SUM(4.4+4.9)/2</f>
        <v>4.6500000000000004</v>
      </c>
      <c r="E19" s="1">
        <v>6</v>
      </c>
      <c r="F19" s="1">
        <f t="shared" si="2"/>
        <v>50</v>
      </c>
      <c r="G19" s="1">
        <f>E19/E20</f>
        <v>0.12</v>
      </c>
      <c r="H19" s="1">
        <f t="shared" si="0"/>
        <v>12</v>
      </c>
      <c r="I19" s="13">
        <f t="shared" si="3"/>
        <v>100</v>
      </c>
      <c r="J19" s="13">
        <f t="shared" si="1"/>
        <v>27.900000000000002</v>
      </c>
      <c r="M19" s="20"/>
      <c r="N19" s="5">
        <f>N18/E17</f>
        <v>0.91666666666666663</v>
      </c>
      <c r="R19" s="21"/>
      <c r="T19">
        <f>2.9+T18</f>
        <v>3.7181818181818183</v>
      </c>
    </row>
    <row r="20" spans="2:20" ht="15.75" x14ac:dyDescent="0.25">
      <c r="B20" s="8" t="s">
        <v>13</v>
      </c>
      <c r="C20" s="2"/>
      <c r="D20" s="2"/>
      <c r="E20" s="1">
        <v>50</v>
      </c>
      <c r="F20" s="2"/>
      <c r="G20" s="1">
        <f>SUM(G13:G19)</f>
        <v>1</v>
      </c>
      <c r="H20" s="1">
        <f>SUM(H12:H19)</f>
        <v>100</v>
      </c>
      <c r="I20" s="14"/>
      <c r="J20" s="15">
        <f>SUM(J13:J19)</f>
        <v>172</v>
      </c>
      <c r="M20" s="20"/>
      <c r="N20" s="5">
        <f>3.4+N19</f>
        <v>4.3166666666666664</v>
      </c>
      <c r="R20" s="21"/>
      <c r="S20" t="s">
        <v>47</v>
      </c>
      <c r="T20">
        <f>3.4-2.9</f>
        <v>0.5</v>
      </c>
    </row>
    <row r="21" spans="2:20" x14ac:dyDescent="0.25">
      <c r="M21" s="20"/>
      <c r="N21" s="19">
        <f>N20*0.5</f>
        <v>2.1583333333333332</v>
      </c>
      <c r="R21" s="21"/>
      <c r="T21" s="18">
        <f>T19*T20</f>
        <v>1.8590909090909091</v>
      </c>
    </row>
    <row r="24" spans="2:20" x14ac:dyDescent="0.25">
      <c r="L24" s="16"/>
      <c r="O24" s="16" t="s">
        <v>48</v>
      </c>
      <c r="P24" s="16" t="s">
        <v>49</v>
      </c>
      <c r="Q24" s="16" t="s">
        <v>50</v>
      </c>
      <c r="T24" s="16"/>
    </row>
    <row r="25" spans="2:20" x14ac:dyDescent="0.25">
      <c r="G25" s="22" t="s">
        <v>51</v>
      </c>
      <c r="H25" s="22"/>
      <c r="I25" s="22"/>
      <c r="J25" s="22"/>
      <c r="K25" s="22"/>
      <c r="L25" s="22"/>
    </row>
    <row r="33" spans="5:17" x14ac:dyDescent="0.25">
      <c r="E33" s="23" t="s">
        <v>53</v>
      </c>
      <c r="F33" s="23"/>
      <c r="G33" s="23"/>
      <c r="H33" s="23"/>
      <c r="I33" s="23"/>
      <c r="J33" s="23"/>
    </row>
    <row r="34" spans="5:17" x14ac:dyDescent="0.25">
      <c r="E34" t="s">
        <v>52</v>
      </c>
      <c r="F34">
        <f>3*E20/(4)</f>
        <v>37.5</v>
      </c>
    </row>
    <row r="38" spans="5:17" x14ac:dyDescent="0.25">
      <c r="L38" s="23" t="s">
        <v>54</v>
      </c>
      <c r="M38" s="23"/>
      <c r="N38" s="23"/>
      <c r="O38" s="23"/>
      <c r="P38" s="23"/>
      <c r="Q38" s="23"/>
    </row>
  </sheetData>
  <mergeCells count="5">
    <mergeCell ref="M17:M21"/>
    <mergeCell ref="R16:R21"/>
    <mergeCell ref="G25:L25"/>
    <mergeCell ref="E33:J33"/>
    <mergeCell ref="L38:Q38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D2876-87A7-4487-A15D-7D1F20AA481E}">
  <dimension ref="A1:H34"/>
  <sheetViews>
    <sheetView workbookViewId="0">
      <selection activeCell="H6" sqref="H6"/>
    </sheetView>
  </sheetViews>
  <sheetFormatPr baseColWidth="10" defaultRowHeight="15" x14ac:dyDescent="0.25"/>
  <cols>
    <col min="2" max="2" width="16.85546875" customWidth="1"/>
    <col min="5" max="5" width="20.28515625" customWidth="1"/>
  </cols>
  <sheetData>
    <row r="1" spans="1:8" ht="15.75" thickBot="1" x14ac:dyDescent="0.3">
      <c r="A1" s="5">
        <v>562</v>
      </c>
      <c r="B1" t="s">
        <v>13</v>
      </c>
      <c r="C1">
        <f>COUNT(A1:A34)</f>
        <v>34</v>
      </c>
    </row>
    <row r="2" spans="1:8" x14ac:dyDescent="0.25">
      <c r="A2" s="5">
        <v>869</v>
      </c>
      <c r="B2" t="s">
        <v>23</v>
      </c>
      <c r="C2">
        <f>MAX(A1:A34)</f>
        <v>960</v>
      </c>
      <c r="E2" s="10" t="s">
        <v>29</v>
      </c>
      <c r="F2" s="10"/>
    </row>
    <row r="3" spans="1:8" x14ac:dyDescent="0.25">
      <c r="A3" s="5">
        <v>708</v>
      </c>
      <c r="B3" t="s">
        <v>24</v>
      </c>
      <c r="C3">
        <f>MIN(A1:A34)</f>
        <v>498</v>
      </c>
    </row>
    <row r="4" spans="1:8" x14ac:dyDescent="0.25">
      <c r="A4" s="5">
        <v>775</v>
      </c>
      <c r="B4" t="s">
        <v>15</v>
      </c>
      <c r="C4">
        <f>C2-C3</f>
        <v>462</v>
      </c>
      <c r="E4" t="s">
        <v>25</v>
      </c>
      <c r="F4">
        <v>811.55882352941171</v>
      </c>
    </row>
    <row r="5" spans="1:8" x14ac:dyDescent="0.25">
      <c r="A5" s="5">
        <v>704</v>
      </c>
      <c r="B5" t="s">
        <v>25</v>
      </c>
      <c r="C5">
        <f>AVERAGE(A1:A34)</f>
        <v>811.55882352941171</v>
      </c>
      <c r="E5" t="s">
        <v>30</v>
      </c>
      <c r="F5">
        <v>22.31144767343125</v>
      </c>
    </row>
    <row r="6" spans="1:8" x14ac:dyDescent="0.25">
      <c r="A6" s="5">
        <v>809</v>
      </c>
      <c r="B6" t="s">
        <v>26</v>
      </c>
      <c r="C6">
        <f>MEDIAN(A1:A34)</f>
        <v>845.5</v>
      </c>
      <c r="E6" t="s">
        <v>26</v>
      </c>
      <c r="F6">
        <v>845.5</v>
      </c>
      <c r="H6">
        <f>_xlfn.STDEV.S(A1:A34)</f>
        <v>130.09697808813573</v>
      </c>
    </row>
    <row r="7" spans="1:8" x14ac:dyDescent="0.25">
      <c r="A7" s="5">
        <v>856</v>
      </c>
      <c r="B7" t="s">
        <v>27</v>
      </c>
      <c r="C7">
        <f>MODE(A1:A34)</f>
        <v>918</v>
      </c>
      <c r="E7" t="s">
        <v>27</v>
      </c>
      <c r="F7">
        <v>918</v>
      </c>
      <c r="H7">
        <f>VAR(A1:A34)</f>
        <v>16925.223707664871</v>
      </c>
    </row>
    <row r="8" spans="1:8" x14ac:dyDescent="0.25">
      <c r="A8" s="5">
        <v>655</v>
      </c>
      <c r="B8" t="s">
        <v>28</v>
      </c>
      <c r="E8" t="s">
        <v>31</v>
      </c>
      <c r="F8">
        <v>130.09697808813601</v>
      </c>
      <c r="H8">
        <f>F8/F4</f>
        <v>0.16030505037497281</v>
      </c>
    </row>
    <row r="9" spans="1:8" x14ac:dyDescent="0.25">
      <c r="A9" s="5">
        <v>806</v>
      </c>
      <c r="E9" t="s">
        <v>32</v>
      </c>
      <c r="F9">
        <v>16925.223707664871</v>
      </c>
    </row>
    <row r="10" spans="1:8" x14ac:dyDescent="0.25">
      <c r="A10" s="5">
        <v>878</v>
      </c>
      <c r="E10" t="s">
        <v>33</v>
      </c>
      <c r="F10">
        <v>-0.33680069859931061</v>
      </c>
    </row>
    <row r="11" spans="1:8" x14ac:dyDescent="0.25">
      <c r="A11" s="5">
        <v>909</v>
      </c>
      <c r="E11" t="s">
        <v>34</v>
      </c>
      <c r="F11">
        <v>-0.76993520414194516</v>
      </c>
    </row>
    <row r="12" spans="1:8" x14ac:dyDescent="0.25">
      <c r="A12" s="5">
        <v>918</v>
      </c>
      <c r="E12" t="s">
        <v>15</v>
      </c>
      <c r="F12">
        <v>462</v>
      </c>
    </row>
    <row r="13" spans="1:8" x14ac:dyDescent="0.25">
      <c r="A13" s="5">
        <v>558</v>
      </c>
      <c r="E13" t="s">
        <v>35</v>
      </c>
      <c r="F13">
        <v>498</v>
      </c>
    </row>
    <row r="14" spans="1:8" x14ac:dyDescent="0.25">
      <c r="A14" s="5">
        <v>768</v>
      </c>
      <c r="E14" t="s">
        <v>36</v>
      </c>
      <c r="F14">
        <v>960</v>
      </c>
    </row>
    <row r="15" spans="1:8" x14ac:dyDescent="0.25">
      <c r="A15" s="5">
        <v>870</v>
      </c>
      <c r="E15" t="s">
        <v>37</v>
      </c>
      <c r="F15">
        <v>27593</v>
      </c>
    </row>
    <row r="16" spans="1:8" ht="15.75" thickBot="1" x14ac:dyDescent="0.3">
      <c r="A16" s="5">
        <v>918</v>
      </c>
      <c r="E16" s="9" t="s">
        <v>38</v>
      </c>
      <c r="F16" s="9">
        <v>34</v>
      </c>
    </row>
    <row r="17" spans="1:1" x14ac:dyDescent="0.25">
      <c r="A17" s="5">
        <v>940</v>
      </c>
    </row>
    <row r="18" spans="1:1" x14ac:dyDescent="0.25">
      <c r="A18" s="5">
        <v>946</v>
      </c>
    </row>
    <row r="19" spans="1:1" x14ac:dyDescent="0.25">
      <c r="A19" s="5">
        <v>661</v>
      </c>
    </row>
    <row r="20" spans="1:1" x14ac:dyDescent="0.25">
      <c r="A20" s="5">
        <v>820</v>
      </c>
    </row>
    <row r="21" spans="1:1" x14ac:dyDescent="0.25">
      <c r="A21" s="5">
        <v>898</v>
      </c>
    </row>
    <row r="22" spans="1:1" x14ac:dyDescent="0.25">
      <c r="A22" s="5">
        <v>935</v>
      </c>
    </row>
    <row r="23" spans="1:1" x14ac:dyDescent="0.25">
      <c r="A23" s="5">
        <v>952</v>
      </c>
    </row>
    <row r="24" spans="1:1" x14ac:dyDescent="0.25">
      <c r="A24" s="5">
        <v>957</v>
      </c>
    </row>
    <row r="25" spans="1:1" x14ac:dyDescent="0.25">
      <c r="A25" s="5">
        <v>693</v>
      </c>
    </row>
    <row r="26" spans="1:1" x14ac:dyDescent="0.25">
      <c r="A26" s="5">
        <v>835</v>
      </c>
    </row>
    <row r="27" spans="1:1" x14ac:dyDescent="0.25">
      <c r="A27" s="5">
        <v>905</v>
      </c>
    </row>
    <row r="28" spans="1:1" x14ac:dyDescent="0.25">
      <c r="A28" s="5">
        <v>939</v>
      </c>
    </row>
    <row r="29" spans="1:1" x14ac:dyDescent="0.25">
      <c r="A29" s="5">
        <v>955</v>
      </c>
    </row>
    <row r="30" spans="1:1" x14ac:dyDescent="0.25">
      <c r="A30" s="5">
        <v>960</v>
      </c>
    </row>
    <row r="31" spans="1:1" x14ac:dyDescent="0.25">
      <c r="A31" s="5">
        <v>498</v>
      </c>
    </row>
    <row r="32" spans="1:1" x14ac:dyDescent="0.25">
      <c r="A32" s="5">
        <v>653</v>
      </c>
    </row>
    <row r="33" spans="1:1" x14ac:dyDescent="0.25">
      <c r="A33" s="5">
        <v>730</v>
      </c>
    </row>
    <row r="34" spans="1:1" x14ac:dyDescent="0.25">
      <c r="A34" s="5">
        <v>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1</vt:lpstr>
      <vt:lpstr>EN CALCULADORA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2023-03-21T23:36:56Z</dcterms:modified>
</cp:coreProperties>
</file>