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 SEMESTRE- CONTADURÍA PÚBLICA\ESTADÍSTICA\"/>
    </mc:Choice>
  </mc:AlternateContent>
  <xr:revisionPtr revIDLastSave="0" documentId="13_ncr:1_{B9B0BD9D-02D8-45F1-8BB8-7E960D614CBD}" xr6:coauthVersionLast="47" xr6:coauthVersionMax="47" xr10:uidLastSave="{00000000-0000-0000-0000-000000000000}"/>
  <bookViews>
    <workbookView xWindow="-120" yWindow="-120" windowWidth="20730" windowHeight="11160" xr2:uid="{CB0FCC1D-191F-4069-855E-E60CA3F6912B}"/>
  </bookViews>
  <sheets>
    <sheet name="SECCIÓN 1" sheetId="1" r:id="rId1"/>
    <sheet name="SECCIÓN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9" i="1"/>
  <c r="M17" i="2"/>
  <c r="K15" i="2"/>
  <c r="K14" i="2"/>
  <c r="K13" i="2"/>
  <c r="E25" i="1"/>
  <c r="I24" i="1" l="1"/>
  <c r="I25" i="1"/>
  <c r="H25" i="1"/>
  <c r="H24" i="1"/>
  <c r="F31" i="1"/>
  <c r="E30" i="1"/>
  <c r="F28" i="1"/>
  <c r="E28" i="1"/>
  <c r="F27" i="1"/>
  <c r="E27" i="1"/>
  <c r="F25" i="1"/>
  <c r="E26" i="1"/>
  <c r="M22" i="1"/>
  <c r="L22" i="1"/>
  <c r="K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4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9" i="1"/>
  <c r="I9" i="1" s="1"/>
  <c r="F17" i="1"/>
  <c r="I17" i="1" s="1"/>
  <c r="E22" i="1"/>
  <c r="F10" i="1" s="1"/>
  <c r="I10" i="1" s="1"/>
  <c r="F16" i="1" l="1"/>
  <c r="I16" i="1" s="1"/>
  <c r="F8" i="1"/>
  <c r="I8" i="1" s="1"/>
  <c r="F15" i="1"/>
  <c r="I15" i="1" s="1"/>
  <c r="F14" i="1"/>
  <c r="I14" i="1" s="1"/>
  <c r="F21" i="1"/>
  <c r="I21" i="1" s="1"/>
  <c r="F13" i="1"/>
  <c r="I13" i="1" s="1"/>
  <c r="F5" i="1"/>
  <c r="I5" i="1" s="1"/>
  <c r="F6" i="1"/>
  <c r="I6" i="1" s="1"/>
  <c r="F20" i="1"/>
  <c r="I20" i="1" s="1"/>
  <c r="F7" i="1"/>
  <c r="I7" i="1" s="1"/>
  <c r="F4" i="1"/>
  <c r="I4" i="1" s="1"/>
  <c r="F19" i="1"/>
  <c r="I19" i="1" s="1"/>
  <c r="F11" i="1"/>
  <c r="I11" i="1" s="1"/>
  <c r="F3" i="1"/>
  <c r="I3" i="1" s="1"/>
  <c r="F2" i="1"/>
  <c r="F12" i="1"/>
  <c r="I12" i="1" s="1"/>
  <c r="F18" i="1"/>
  <c r="I18" i="1" s="1"/>
  <c r="F2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I2" i="1"/>
  <c r="I22" i="1" s="1"/>
</calcChain>
</file>

<file path=xl/sharedStrings.xml><?xml version="1.0" encoding="utf-8"?>
<sst xmlns="http://schemas.openxmlformats.org/spreadsheetml/2006/main" count="61" uniqueCount="53">
  <si>
    <t>DATOS SIN ORDENAR</t>
  </si>
  <si>
    <t>DATOS ORDENADOS</t>
  </si>
  <si>
    <t>Cant. De estudiantes</t>
  </si>
  <si>
    <t>fi</t>
  </si>
  <si>
    <t>hi</t>
  </si>
  <si>
    <t>Fi</t>
  </si>
  <si>
    <t>Hi</t>
  </si>
  <si>
    <t>%</t>
  </si>
  <si>
    <t>xi*fi</t>
  </si>
  <si>
    <t>xi - X</t>
  </si>
  <si>
    <t>(xi - X)2</t>
  </si>
  <si>
    <t>f*(x - X)2</t>
  </si>
  <si>
    <t>TOTALES</t>
  </si>
  <si>
    <t>MEDIANA</t>
  </si>
  <si>
    <t>MODA</t>
  </si>
  <si>
    <t>PROMEDIO/ MEDIA</t>
  </si>
  <si>
    <t>CUARTIL Q1</t>
  </si>
  <si>
    <t>CUARTIL Q3</t>
  </si>
  <si>
    <t>VARIANZA</t>
  </si>
  <si>
    <t>DESVIACIÓN TÍPICA</t>
  </si>
  <si>
    <t>COEFICIENTE DE VARIACIÓN</t>
  </si>
  <si>
    <t>GRADO DE VARIABLILIDAD</t>
  </si>
  <si>
    <t>Alta</t>
  </si>
  <si>
    <t>PERCEPTIL P10</t>
  </si>
  <si>
    <t>PERCEPTIL P90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</si>
  <si>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</si>
  <si>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</si>
  <si>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</si>
  <si>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</si>
  <si>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</si>
  <si>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</si>
  <si>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</si>
  <si>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</si>
  <si>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</si>
  <si>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</si>
  <si>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</si>
  <si>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</si>
  <si>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</si>
  <si>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ANÁLISIS DE DATOS</t>
  </si>
  <si>
    <t>POBLACIÓN</t>
  </si>
  <si>
    <t>MUESTRA</t>
  </si>
  <si>
    <t xml:space="preserve">VARIABLE </t>
  </si>
  <si>
    <t>TIPO DE VARIABLE</t>
  </si>
  <si>
    <t>Personas adultas del barrio Belén de Medellín</t>
  </si>
  <si>
    <t xml:space="preserve">50 personas adultas del barrio Belén de Medellín </t>
  </si>
  <si>
    <t xml:space="preserve">Tiempo en minutos que tarda un grupo en ejercitarse un día a la semana </t>
  </si>
  <si>
    <t xml:space="preserve">Cuantitativa discreta </t>
  </si>
  <si>
    <t xml:space="preserve">Li </t>
  </si>
  <si>
    <t>Ls</t>
  </si>
  <si>
    <t>Marca de clase Xi</t>
  </si>
  <si>
    <t>Tiempo (min)</t>
  </si>
  <si>
    <t>Intervalo</t>
  </si>
  <si>
    <t xml:space="preserve">Amplitud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</si>
</sst>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sz val="12"/>
      <color theme="0"/>
      <name val="Arial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2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left" vertical="center"/>
    </xf>
    <xf numFmtId="1" fontId="4" fillId="7" borderId="5" xfId="0" applyNumberFormat="1" applyFont="1" applyFill="1" applyBorder="1" applyAlignment="1">
      <alignment horizontal="right" vertical="center"/>
    </xf>
    <xf numFmtId="0" fontId="4" fillId="7" borderId="5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right" vertical="center"/>
    </xf>
    <xf numFmtId="0" fontId="4" fillId="6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right" vertical="center"/>
    </xf>
    <xf numFmtId="0" fontId="5" fillId="0" borderId="0" xfId="0" applyFont="1"/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/>
    </xf>
    <xf numFmtId="165" fontId="5" fillId="9" borderId="5" xfId="0" applyNumberFormat="1" applyFont="1" applyFill="1" applyBorder="1"/>
    <xf numFmtId="0" fontId="5" fillId="9" borderId="5" xfId="0" applyFont="1" applyFill="1" applyBorder="1"/>
    <xf numFmtId="0" fontId="3" fillId="8" borderId="5" xfId="0" applyFont="1" applyFill="1" applyBorder="1"/>
    <xf numFmtId="165" fontId="5" fillId="8" borderId="5" xfId="0" applyNumberFormat="1" applyFont="1" applyFill="1" applyBorder="1"/>
    <xf numFmtId="0" fontId="5" fillId="8" borderId="5" xfId="0" applyFont="1" applyFill="1" applyBorder="1"/>
    <xf numFmtId="0" fontId="5" fillId="7" borderId="5" xfId="0" applyFont="1" applyFill="1" applyBorder="1"/>
    <xf numFmtId="165" fontId="5" fillId="7" borderId="5" xfId="0" applyNumberFormat="1" applyFont="1" applyFill="1" applyBorder="1"/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right" vertical="center"/>
    </xf>
    <xf numFmtId="165" fontId="4" fillId="10" borderId="5" xfId="0" applyNumberFormat="1" applyFont="1" applyFill="1" applyBorder="1" applyAlignment="1">
      <alignment horizontal="right" vertical="center"/>
    </xf>
    <xf numFmtId="0" fontId="9" fillId="11" borderId="5" xfId="0" applyFont="1" applyFill="1" applyBorder="1" applyAlignment="1">
      <alignment horizontal="right" vertical="center"/>
    </xf>
    <xf numFmtId="165" fontId="9" fillId="11" borderId="5" xfId="0" applyNumberFormat="1" applyFont="1" applyFill="1" applyBorder="1" applyAlignment="1">
      <alignment horizontal="right" vertical="center"/>
    </xf>
    <xf numFmtId="0" fontId="9" fillId="11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Continuous"/>
    </xf>
    <xf numFmtId="0" fontId="0" fillId="4" borderId="5" xfId="0" applyFill="1" applyBorder="1"/>
    <xf numFmtId="0" fontId="10" fillId="12" borderId="5" xfId="0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8</xdr:col>
      <xdr:colOff>323850</xdr:colOff>
      <xdr:row>11</xdr:row>
      <xdr:rowOff>106680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CA3686-0257-E9EE-C52F-1320036175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57" t="22787" r="21006" b="32074"/>
        <a:stretch/>
      </xdr:blipFill>
      <xdr:spPr bwMode="auto">
        <a:xfrm>
          <a:off x="114300" y="85725"/>
          <a:ext cx="6667500" cy="26212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83F0-AFD1-47FD-A4CC-4026B49D0A11}">
  <dimension ref="A1:U46"/>
  <sheetViews>
    <sheetView tabSelected="1" zoomScale="59" zoomScaleNormal="59" workbookViewId="0">
      <selection activeCell="L25" sqref="L25"/>
    </sheetView>
  </sheetViews>
  <sheetFormatPr baseColWidth="10" defaultRowHeight="15" x14ac:dyDescent="0.25"/>
  <cols>
    <col min="2" max="3" width="13.140625" customWidth="1"/>
    <col min="4" max="4" width="30.28515625" customWidth="1"/>
    <col min="6" max="6" width="14.7109375" bestFit="1" customWidth="1"/>
    <col min="7" max="7" width="19.140625" customWidth="1"/>
    <col min="8" max="8" width="22.42578125" customWidth="1"/>
    <col min="9" max="9" width="12.85546875" customWidth="1"/>
    <col min="13" max="13" width="14.7109375" bestFit="1" customWidth="1"/>
  </cols>
  <sheetData>
    <row r="1" spans="1:21" s="2" customFormat="1" ht="39.75" customHeight="1" x14ac:dyDescent="0.25">
      <c r="A1" s="7" t="s">
        <v>0</v>
      </c>
      <c r="B1" s="7" t="s">
        <v>1</v>
      </c>
      <c r="C1" s="10"/>
      <c r="D1" s="13" t="s">
        <v>2</v>
      </c>
      <c r="E1" s="13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7" t="s">
        <v>9</v>
      </c>
      <c r="L1" s="18" t="s">
        <v>10</v>
      </c>
      <c r="M1" s="18" t="s">
        <v>11</v>
      </c>
    </row>
    <row r="2" spans="1:21" x14ac:dyDescent="0.25">
      <c r="A2" s="8">
        <v>17</v>
      </c>
      <c r="B2" s="8">
        <v>7</v>
      </c>
      <c r="C2" s="11"/>
      <c r="D2" s="14">
        <v>7</v>
      </c>
      <c r="E2" s="14">
        <v>1</v>
      </c>
      <c r="F2" s="19">
        <f>E2/E$22</f>
        <v>2.2222222222222223E-2</v>
      </c>
      <c r="G2" s="20">
        <v>1</v>
      </c>
      <c r="H2" s="19">
        <f>F2</f>
        <v>2.2222222222222223E-2</v>
      </c>
      <c r="I2" s="21">
        <f t="shared" ref="I2:I21" si="0">F2*100</f>
        <v>2.2222222222222223</v>
      </c>
      <c r="J2" s="20">
        <f t="shared" ref="J2:J21" si="1">D2*E2</f>
        <v>7</v>
      </c>
      <c r="K2" s="21">
        <f>D2-E24</f>
        <v>-24.31111111111111</v>
      </c>
      <c r="L2" s="21">
        <f t="shared" ref="L2:L21" si="2">K2^2</f>
        <v>591.03012345679008</v>
      </c>
      <c r="M2" s="21">
        <f t="shared" ref="M2:M21" si="3">L2*E2</f>
        <v>591.03012345679008</v>
      </c>
      <c r="N2" s="1"/>
      <c r="O2" s="1"/>
      <c r="P2" s="1"/>
      <c r="Q2" s="1"/>
      <c r="R2" s="1"/>
      <c r="S2" s="1"/>
      <c r="T2" s="1"/>
      <c r="U2" s="1"/>
    </row>
    <row r="3" spans="1:21" x14ac:dyDescent="0.25">
      <c r="A3" s="8">
        <v>50</v>
      </c>
      <c r="B3" s="8">
        <v>9</v>
      </c>
      <c r="C3" s="11"/>
      <c r="D3" s="14">
        <v>9</v>
      </c>
      <c r="E3" s="14">
        <v>1</v>
      </c>
      <c r="F3" s="19">
        <f t="shared" ref="F3:F21" si="4">E3/E$22</f>
        <v>2.2222222222222223E-2</v>
      </c>
      <c r="G3" s="20">
        <f t="shared" ref="G3:G21" si="5">G2+E3</f>
        <v>2</v>
      </c>
      <c r="H3" s="19">
        <f t="shared" ref="H3:H21" si="6">H2+F3</f>
        <v>4.4444444444444446E-2</v>
      </c>
      <c r="I3" s="21">
        <f t="shared" si="0"/>
        <v>2.2222222222222223</v>
      </c>
      <c r="J3" s="20">
        <f t="shared" si="1"/>
        <v>9</v>
      </c>
      <c r="K3" s="21">
        <f>D3-E24</f>
        <v>-22.31111111111111</v>
      </c>
      <c r="L3" s="21">
        <f t="shared" si="2"/>
        <v>497.78567901234561</v>
      </c>
      <c r="M3" s="21">
        <f t="shared" si="3"/>
        <v>497.78567901234561</v>
      </c>
      <c r="N3" s="1"/>
      <c r="O3" s="1"/>
      <c r="P3" s="1"/>
      <c r="Q3" s="1"/>
      <c r="R3" s="1"/>
      <c r="S3" s="1"/>
      <c r="T3" s="1"/>
      <c r="U3" s="1"/>
    </row>
    <row r="4" spans="1:21" x14ac:dyDescent="0.25">
      <c r="A4" s="8">
        <v>54</v>
      </c>
      <c r="B4" s="8">
        <v>10</v>
      </c>
      <c r="C4" s="11"/>
      <c r="D4" s="14">
        <v>10</v>
      </c>
      <c r="E4" s="14">
        <v>1</v>
      </c>
      <c r="F4" s="19">
        <f t="shared" si="4"/>
        <v>2.2222222222222223E-2</v>
      </c>
      <c r="G4" s="20">
        <f t="shared" si="5"/>
        <v>3</v>
      </c>
      <c r="H4" s="19">
        <f t="shared" si="6"/>
        <v>6.6666666666666666E-2</v>
      </c>
      <c r="I4" s="21">
        <f t="shared" si="0"/>
        <v>2.2222222222222223</v>
      </c>
      <c r="J4" s="20">
        <f t="shared" si="1"/>
        <v>10</v>
      </c>
      <c r="K4" s="21">
        <f>D4-E24</f>
        <v>-21.31111111111111</v>
      </c>
      <c r="L4" s="21">
        <f t="shared" si="2"/>
        <v>454.1634567901234</v>
      </c>
      <c r="M4" s="21">
        <f t="shared" si="3"/>
        <v>454.1634567901234</v>
      </c>
      <c r="N4" s="1"/>
      <c r="O4" s="1"/>
      <c r="P4" s="1"/>
      <c r="Q4" s="1"/>
      <c r="R4" s="1"/>
      <c r="S4" s="1"/>
      <c r="T4" s="1"/>
      <c r="U4" s="1"/>
    </row>
    <row r="5" spans="1:21" x14ac:dyDescent="0.25">
      <c r="A5" s="8">
        <v>21</v>
      </c>
      <c r="B5" s="8">
        <v>12</v>
      </c>
      <c r="C5" s="11"/>
      <c r="D5" s="14">
        <v>12</v>
      </c>
      <c r="E5" s="14">
        <v>4</v>
      </c>
      <c r="F5" s="19">
        <f t="shared" si="4"/>
        <v>8.8888888888888892E-2</v>
      </c>
      <c r="G5" s="20">
        <f t="shared" si="5"/>
        <v>7</v>
      </c>
      <c r="H5" s="19">
        <f t="shared" si="6"/>
        <v>0.15555555555555556</v>
      </c>
      <c r="I5" s="21">
        <f t="shared" si="0"/>
        <v>8.8888888888888893</v>
      </c>
      <c r="J5" s="20">
        <f t="shared" si="1"/>
        <v>48</v>
      </c>
      <c r="K5" s="21">
        <f>D5-E24</f>
        <v>-19.31111111111111</v>
      </c>
      <c r="L5" s="21">
        <f t="shared" si="2"/>
        <v>372.91901234567899</v>
      </c>
      <c r="M5" s="21">
        <f t="shared" si="3"/>
        <v>1491.676049382716</v>
      </c>
      <c r="N5" s="1"/>
      <c r="O5" s="1"/>
      <c r="P5" s="1"/>
      <c r="Q5" s="1"/>
      <c r="R5" s="1"/>
      <c r="S5" s="1"/>
      <c r="T5" s="1"/>
      <c r="U5" s="1"/>
    </row>
    <row r="6" spans="1:21" x14ac:dyDescent="0.25">
      <c r="A6" s="8">
        <v>53</v>
      </c>
      <c r="B6" s="46">
        <v>12</v>
      </c>
      <c r="C6" s="11"/>
      <c r="D6" s="14">
        <v>14</v>
      </c>
      <c r="E6" s="14">
        <v>1</v>
      </c>
      <c r="F6" s="19">
        <f t="shared" si="4"/>
        <v>2.2222222222222223E-2</v>
      </c>
      <c r="G6" s="20">
        <f t="shared" si="5"/>
        <v>8</v>
      </c>
      <c r="H6" s="19">
        <f t="shared" si="6"/>
        <v>0.17777777777777778</v>
      </c>
      <c r="I6" s="21">
        <f t="shared" si="0"/>
        <v>2.2222222222222223</v>
      </c>
      <c r="J6" s="20">
        <f t="shared" si="1"/>
        <v>14</v>
      </c>
      <c r="K6" s="21">
        <f>D6-E24</f>
        <v>-17.31111111111111</v>
      </c>
      <c r="L6" s="21">
        <f t="shared" si="2"/>
        <v>299.67456790123452</v>
      </c>
      <c r="M6" s="21">
        <f t="shared" si="3"/>
        <v>299.67456790123452</v>
      </c>
      <c r="N6" s="1"/>
      <c r="O6" s="1"/>
      <c r="P6" s="1"/>
      <c r="Q6" s="1"/>
      <c r="R6" s="1"/>
      <c r="S6" s="1"/>
      <c r="T6" s="1"/>
      <c r="U6" s="1"/>
    </row>
    <row r="7" spans="1:21" x14ac:dyDescent="0.25">
      <c r="A7" s="9">
        <v>54</v>
      </c>
      <c r="B7" s="8">
        <v>12</v>
      </c>
      <c r="C7" s="11"/>
      <c r="D7" s="14">
        <v>17</v>
      </c>
      <c r="E7" s="14">
        <v>2</v>
      </c>
      <c r="F7" s="19">
        <f t="shared" si="4"/>
        <v>4.4444444444444446E-2</v>
      </c>
      <c r="G7" s="20">
        <f t="shared" si="5"/>
        <v>10</v>
      </c>
      <c r="H7" s="19">
        <f t="shared" si="6"/>
        <v>0.22222222222222224</v>
      </c>
      <c r="I7" s="21">
        <f t="shared" si="0"/>
        <v>4.4444444444444446</v>
      </c>
      <c r="J7" s="20">
        <f t="shared" si="1"/>
        <v>34</v>
      </c>
      <c r="K7" s="21">
        <f>D7-E24</f>
        <v>-14.31111111111111</v>
      </c>
      <c r="L7" s="21">
        <f t="shared" si="2"/>
        <v>204.80790123456788</v>
      </c>
      <c r="M7" s="21">
        <f t="shared" si="3"/>
        <v>409.61580246913576</v>
      </c>
    </row>
    <row r="8" spans="1:21" x14ac:dyDescent="0.25">
      <c r="A8" s="8">
        <v>17</v>
      </c>
      <c r="B8" s="8">
        <v>12</v>
      </c>
      <c r="C8" s="11"/>
      <c r="D8" s="14">
        <v>21</v>
      </c>
      <c r="E8" s="14">
        <v>4</v>
      </c>
      <c r="F8" s="19">
        <f t="shared" si="4"/>
        <v>8.8888888888888892E-2</v>
      </c>
      <c r="G8" s="20">
        <f t="shared" si="5"/>
        <v>14</v>
      </c>
      <c r="H8" s="19">
        <f t="shared" si="6"/>
        <v>0.31111111111111112</v>
      </c>
      <c r="I8" s="21">
        <f t="shared" si="0"/>
        <v>8.8888888888888893</v>
      </c>
      <c r="J8" s="20">
        <f t="shared" si="1"/>
        <v>84</v>
      </c>
      <c r="K8" s="21">
        <f>D8-E24</f>
        <v>-10.31111111111111</v>
      </c>
      <c r="L8" s="21">
        <f t="shared" si="2"/>
        <v>106.31901234567898</v>
      </c>
      <c r="M8" s="21">
        <f t="shared" si="3"/>
        <v>425.27604938271594</v>
      </c>
    </row>
    <row r="9" spans="1:21" x14ac:dyDescent="0.25">
      <c r="A9" s="8">
        <v>26</v>
      </c>
      <c r="B9" s="8">
        <v>14</v>
      </c>
      <c r="C9" s="11"/>
      <c r="D9" s="14">
        <v>23</v>
      </c>
      <c r="E9" s="14">
        <v>2</v>
      </c>
      <c r="F9" s="19">
        <f t="shared" si="4"/>
        <v>4.4444444444444446E-2</v>
      </c>
      <c r="G9" s="20">
        <f t="shared" si="5"/>
        <v>16</v>
      </c>
      <c r="H9" s="19">
        <f t="shared" si="6"/>
        <v>0.35555555555555557</v>
      </c>
      <c r="I9" s="21">
        <f t="shared" si="0"/>
        <v>4.4444444444444446</v>
      </c>
      <c r="J9" s="20">
        <f t="shared" si="1"/>
        <v>46</v>
      </c>
      <c r="K9" s="21">
        <f>D9-E24</f>
        <v>-8.31111111111111</v>
      </c>
      <c r="L9" s="21">
        <f t="shared" si="2"/>
        <v>69.074567901234545</v>
      </c>
      <c r="M9" s="21">
        <f t="shared" si="3"/>
        <v>138.14913580246909</v>
      </c>
    </row>
    <row r="10" spans="1:21" x14ac:dyDescent="0.25">
      <c r="A10" s="8">
        <v>48</v>
      </c>
      <c r="B10" s="8">
        <v>17</v>
      </c>
      <c r="C10" s="11"/>
      <c r="D10" s="14">
        <v>26</v>
      </c>
      <c r="E10" s="14">
        <v>1</v>
      </c>
      <c r="F10" s="19">
        <f t="shared" si="4"/>
        <v>2.2222222222222223E-2</v>
      </c>
      <c r="G10" s="20">
        <f t="shared" si="5"/>
        <v>17</v>
      </c>
      <c r="H10" s="19">
        <f t="shared" si="6"/>
        <v>0.37777777777777777</v>
      </c>
      <c r="I10" s="21">
        <f t="shared" si="0"/>
        <v>2.2222222222222223</v>
      </c>
      <c r="J10" s="20">
        <f t="shared" si="1"/>
        <v>26</v>
      </c>
      <c r="K10" s="21">
        <f>D10-E24</f>
        <v>-5.31111111111111</v>
      </c>
      <c r="L10" s="21">
        <f t="shared" si="2"/>
        <v>28.207901234567888</v>
      </c>
      <c r="M10" s="21">
        <f t="shared" si="3"/>
        <v>28.207901234567888</v>
      </c>
    </row>
    <row r="11" spans="1:21" x14ac:dyDescent="0.25">
      <c r="A11" s="8">
        <v>21</v>
      </c>
      <c r="B11" s="8">
        <v>17</v>
      </c>
      <c r="C11" s="11"/>
      <c r="D11" s="14">
        <v>27</v>
      </c>
      <c r="E11" s="14">
        <v>1</v>
      </c>
      <c r="F11" s="19">
        <f t="shared" si="4"/>
        <v>2.2222222222222223E-2</v>
      </c>
      <c r="G11" s="20">
        <f t="shared" si="5"/>
        <v>18</v>
      </c>
      <c r="H11" s="19">
        <f t="shared" si="6"/>
        <v>0.39999999999999997</v>
      </c>
      <c r="I11" s="21">
        <f t="shared" si="0"/>
        <v>2.2222222222222223</v>
      </c>
      <c r="J11" s="20">
        <f t="shared" si="1"/>
        <v>27</v>
      </c>
      <c r="K11" s="21">
        <f>D11-E24</f>
        <v>-4.31111111111111</v>
      </c>
      <c r="L11" s="21">
        <f t="shared" si="2"/>
        <v>18.585679012345668</v>
      </c>
      <c r="M11" s="21">
        <f t="shared" si="3"/>
        <v>18.585679012345668</v>
      </c>
    </row>
    <row r="12" spans="1:21" x14ac:dyDescent="0.25">
      <c r="A12" s="8">
        <v>28</v>
      </c>
      <c r="B12" s="8">
        <v>21</v>
      </c>
      <c r="C12" s="11"/>
      <c r="D12" s="14">
        <v>28</v>
      </c>
      <c r="E12" s="14">
        <v>7</v>
      </c>
      <c r="F12" s="19">
        <f t="shared" si="4"/>
        <v>0.15555555555555556</v>
      </c>
      <c r="G12" s="20">
        <f t="shared" si="5"/>
        <v>25</v>
      </c>
      <c r="H12" s="19">
        <f t="shared" si="6"/>
        <v>0.55555555555555558</v>
      </c>
      <c r="I12" s="21">
        <f t="shared" si="0"/>
        <v>15.555555555555555</v>
      </c>
      <c r="J12" s="20">
        <f t="shared" si="1"/>
        <v>196</v>
      </c>
      <c r="K12" s="21">
        <f>D12-E24</f>
        <v>-3.31111111111111</v>
      </c>
      <c r="L12" s="21">
        <f t="shared" si="2"/>
        <v>10.96345679012345</v>
      </c>
      <c r="M12" s="21">
        <f t="shared" si="3"/>
        <v>76.744197530864156</v>
      </c>
    </row>
    <row r="13" spans="1:21" x14ac:dyDescent="0.25">
      <c r="A13" s="8">
        <v>14</v>
      </c>
      <c r="B13" s="37">
        <v>21</v>
      </c>
      <c r="C13" s="11"/>
      <c r="D13" s="14">
        <v>32</v>
      </c>
      <c r="E13" s="14">
        <v>2</v>
      </c>
      <c r="F13" s="19">
        <f t="shared" si="4"/>
        <v>4.4444444444444446E-2</v>
      </c>
      <c r="G13" s="20">
        <f t="shared" si="5"/>
        <v>27</v>
      </c>
      <c r="H13" s="19">
        <f t="shared" si="6"/>
        <v>0.6</v>
      </c>
      <c r="I13" s="21">
        <f t="shared" si="0"/>
        <v>4.4444444444444446</v>
      </c>
      <c r="J13" s="20">
        <f t="shared" si="1"/>
        <v>64</v>
      </c>
      <c r="K13" s="21">
        <f>D13-E24</f>
        <v>0.68888888888888999</v>
      </c>
      <c r="L13" s="21">
        <f t="shared" si="2"/>
        <v>0.47456790123456943</v>
      </c>
      <c r="M13" s="21">
        <f t="shared" si="3"/>
        <v>0.94913580246913887</v>
      </c>
    </row>
    <row r="14" spans="1:21" x14ac:dyDescent="0.25">
      <c r="A14" s="8">
        <v>9</v>
      </c>
      <c r="B14" s="8">
        <v>21</v>
      </c>
      <c r="C14" s="11"/>
      <c r="D14" s="14">
        <v>35</v>
      </c>
      <c r="E14" s="14">
        <v>2</v>
      </c>
      <c r="F14" s="19">
        <f t="shared" si="4"/>
        <v>4.4444444444444446E-2</v>
      </c>
      <c r="G14" s="20">
        <f t="shared" si="5"/>
        <v>29</v>
      </c>
      <c r="H14" s="19">
        <f t="shared" si="6"/>
        <v>0.64444444444444438</v>
      </c>
      <c r="I14" s="21">
        <f t="shared" si="0"/>
        <v>4.4444444444444446</v>
      </c>
      <c r="J14" s="20">
        <f t="shared" si="1"/>
        <v>70</v>
      </c>
      <c r="K14" s="21">
        <f>D14-E24</f>
        <v>3.68888888888889</v>
      </c>
      <c r="L14" s="21">
        <f t="shared" si="2"/>
        <v>13.60790123456791</v>
      </c>
      <c r="M14" s="21">
        <f t="shared" si="3"/>
        <v>27.21580246913582</v>
      </c>
    </row>
    <row r="15" spans="1:21" x14ac:dyDescent="0.25">
      <c r="A15" s="8">
        <v>35</v>
      </c>
      <c r="B15" s="8">
        <v>21</v>
      </c>
      <c r="C15" s="11"/>
      <c r="D15" s="14">
        <v>36</v>
      </c>
      <c r="E15" s="14">
        <v>1</v>
      </c>
      <c r="F15" s="19">
        <f t="shared" si="4"/>
        <v>2.2222222222222223E-2</v>
      </c>
      <c r="G15" s="20">
        <f t="shared" si="5"/>
        <v>30</v>
      </c>
      <c r="H15" s="19">
        <f t="shared" si="6"/>
        <v>0.66666666666666663</v>
      </c>
      <c r="I15" s="21">
        <f t="shared" si="0"/>
        <v>2.2222222222222223</v>
      </c>
      <c r="J15" s="20">
        <f t="shared" si="1"/>
        <v>36</v>
      </c>
      <c r="K15" s="21">
        <f>D15-E24</f>
        <v>4.68888888888889</v>
      </c>
      <c r="L15" s="21">
        <f t="shared" si="2"/>
        <v>21.985679012345688</v>
      </c>
      <c r="M15" s="21">
        <f t="shared" si="3"/>
        <v>21.985679012345688</v>
      </c>
    </row>
    <row r="16" spans="1:21" x14ac:dyDescent="0.25">
      <c r="A16" s="8">
        <v>32</v>
      </c>
      <c r="B16" s="8">
        <v>23</v>
      </c>
      <c r="C16" s="11"/>
      <c r="D16" s="14">
        <v>39</v>
      </c>
      <c r="E16" s="14">
        <v>1</v>
      </c>
      <c r="F16" s="19">
        <f t="shared" si="4"/>
        <v>2.2222222222222223E-2</v>
      </c>
      <c r="G16" s="20">
        <f t="shared" si="5"/>
        <v>31</v>
      </c>
      <c r="H16" s="19">
        <f t="shared" si="6"/>
        <v>0.68888888888888888</v>
      </c>
      <c r="I16" s="21">
        <f t="shared" si="0"/>
        <v>2.2222222222222223</v>
      </c>
      <c r="J16" s="20">
        <f t="shared" si="1"/>
        <v>39</v>
      </c>
      <c r="K16" s="21">
        <f>D16-E24</f>
        <v>7.68888888888889</v>
      </c>
      <c r="L16" s="21">
        <f t="shared" si="2"/>
        <v>59.119012345679032</v>
      </c>
      <c r="M16" s="21">
        <f t="shared" si="3"/>
        <v>59.119012345679032</v>
      </c>
    </row>
    <row r="17" spans="1:13" x14ac:dyDescent="0.25">
      <c r="A17" s="8">
        <v>35</v>
      </c>
      <c r="B17" s="8">
        <v>23</v>
      </c>
      <c r="C17" s="11"/>
      <c r="D17" s="14">
        <v>43</v>
      </c>
      <c r="E17" s="14">
        <v>3</v>
      </c>
      <c r="F17" s="19">
        <f t="shared" si="4"/>
        <v>6.6666666666666666E-2</v>
      </c>
      <c r="G17" s="20">
        <f t="shared" si="5"/>
        <v>34</v>
      </c>
      <c r="H17" s="19">
        <f t="shared" si="6"/>
        <v>0.75555555555555554</v>
      </c>
      <c r="I17" s="21">
        <f t="shared" si="0"/>
        <v>6.666666666666667</v>
      </c>
      <c r="J17" s="20">
        <f t="shared" si="1"/>
        <v>129</v>
      </c>
      <c r="K17" s="21">
        <f>D17-E24</f>
        <v>11.68888888888889</v>
      </c>
      <c r="L17" s="21">
        <f t="shared" si="2"/>
        <v>136.63012345679016</v>
      </c>
      <c r="M17" s="21">
        <f t="shared" si="3"/>
        <v>409.89037037037048</v>
      </c>
    </row>
    <row r="18" spans="1:13" x14ac:dyDescent="0.25">
      <c r="A18" s="8">
        <v>54</v>
      </c>
      <c r="B18" s="8">
        <v>26</v>
      </c>
      <c r="C18" s="11"/>
      <c r="D18" s="14">
        <v>48</v>
      </c>
      <c r="E18" s="14">
        <v>3</v>
      </c>
      <c r="F18" s="19">
        <f t="shared" si="4"/>
        <v>6.6666666666666666E-2</v>
      </c>
      <c r="G18" s="20">
        <f t="shared" si="5"/>
        <v>37</v>
      </c>
      <c r="H18" s="19">
        <f t="shared" si="6"/>
        <v>0.82222222222222219</v>
      </c>
      <c r="I18" s="21">
        <f t="shared" si="0"/>
        <v>6.666666666666667</v>
      </c>
      <c r="J18" s="20">
        <f t="shared" si="1"/>
        <v>144</v>
      </c>
      <c r="K18" s="21">
        <f>D18-E24</f>
        <v>16.68888888888889</v>
      </c>
      <c r="L18" s="21">
        <f t="shared" si="2"/>
        <v>278.51901234567907</v>
      </c>
      <c r="M18" s="21">
        <f t="shared" si="3"/>
        <v>835.55703703703716</v>
      </c>
    </row>
    <row r="19" spans="1:13" x14ac:dyDescent="0.25">
      <c r="A19" s="8">
        <v>53</v>
      </c>
      <c r="B19" s="8">
        <v>27</v>
      </c>
      <c r="C19" s="11"/>
      <c r="D19" s="14">
        <v>50</v>
      </c>
      <c r="E19" s="14">
        <v>1</v>
      </c>
      <c r="F19" s="19">
        <f t="shared" si="4"/>
        <v>2.2222222222222223E-2</v>
      </c>
      <c r="G19" s="20">
        <f t="shared" si="5"/>
        <v>38</v>
      </c>
      <c r="H19" s="19">
        <f t="shared" si="6"/>
        <v>0.84444444444444444</v>
      </c>
      <c r="I19" s="21">
        <f t="shared" si="0"/>
        <v>2.2222222222222223</v>
      </c>
      <c r="J19" s="20">
        <f t="shared" si="1"/>
        <v>50</v>
      </c>
      <c r="K19" s="21">
        <f>D19-E24</f>
        <v>18.68888888888889</v>
      </c>
      <c r="L19" s="21">
        <f t="shared" si="2"/>
        <v>349.2745679012346</v>
      </c>
      <c r="M19" s="21">
        <f t="shared" si="3"/>
        <v>349.2745679012346</v>
      </c>
    </row>
    <row r="20" spans="1:13" x14ac:dyDescent="0.25">
      <c r="A20" s="8">
        <v>12</v>
      </c>
      <c r="B20" s="27">
        <v>28</v>
      </c>
      <c r="C20" s="11"/>
      <c r="D20" s="14">
        <v>53</v>
      </c>
      <c r="E20" s="14">
        <v>2</v>
      </c>
      <c r="F20" s="19">
        <f t="shared" si="4"/>
        <v>4.4444444444444446E-2</v>
      </c>
      <c r="G20" s="20">
        <f t="shared" si="5"/>
        <v>40</v>
      </c>
      <c r="H20" s="19">
        <f t="shared" si="6"/>
        <v>0.88888888888888884</v>
      </c>
      <c r="I20" s="21">
        <f t="shared" si="0"/>
        <v>4.4444444444444446</v>
      </c>
      <c r="J20" s="20">
        <f t="shared" si="1"/>
        <v>106</v>
      </c>
      <c r="K20" s="21">
        <f>D20-E24</f>
        <v>21.68888888888889</v>
      </c>
      <c r="L20" s="21">
        <f t="shared" si="2"/>
        <v>470.40790123456793</v>
      </c>
      <c r="M20" s="21">
        <f t="shared" si="3"/>
        <v>940.81580246913586</v>
      </c>
    </row>
    <row r="21" spans="1:13" x14ac:dyDescent="0.25">
      <c r="A21" s="8">
        <v>28</v>
      </c>
      <c r="B21" s="8">
        <v>28</v>
      </c>
      <c r="C21" s="11"/>
      <c r="D21" s="14">
        <v>54</v>
      </c>
      <c r="E21" s="14">
        <v>5</v>
      </c>
      <c r="F21" s="19">
        <f t="shared" si="4"/>
        <v>0.1111111111111111</v>
      </c>
      <c r="G21" s="20">
        <f t="shared" si="5"/>
        <v>45</v>
      </c>
      <c r="H21" s="19">
        <f t="shared" si="6"/>
        <v>1</v>
      </c>
      <c r="I21" s="21">
        <f t="shared" si="0"/>
        <v>11.111111111111111</v>
      </c>
      <c r="J21" s="20">
        <f t="shared" si="1"/>
        <v>270</v>
      </c>
      <c r="K21" s="21">
        <f>D21-E24</f>
        <v>22.68888888888889</v>
      </c>
      <c r="L21" s="21">
        <f t="shared" si="2"/>
        <v>514.78567901234578</v>
      </c>
      <c r="M21" s="21">
        <f t="shared" si="3"/>
        <v>2573.9283950617291</v>
      </c>
    </row>
    <row r="22" spans="1:13" ht="15.75" x14ac:dyDescent="0.25">
      <c r="A22" s="8">
        <v>23</v>
      </c>
      <c r="B22" s="8">
        <v>28</v>
      </c>
      <c r="C22" s="11"/>
      <c r="D22" s="15" t="s">
        <v>12</v>
      </c>
      <c r="E22" s="22">
        <f>SUM(E2:E21)</f>
        <v>45</v>
      </c>
      <c r="F22" s="23">
        <f>SUM(F2:F21)</f>
        <v>1</v>
      </c>
      <c r="G22" s="24"/>
      <c r="H22" s="24"/>
      <c r="I22" s="25">
        <f>SUM(I2:I21)</f>
        <v>100.00000000000003</v>
      </c>
      <c r="J22" s="24">
        <f>SUM(J2:J21)</f>
        <v>1409</v>
      </c>
      <c r="K22" s="25">
        <f>SUM(K2:K21)</f>
        <v>-42.222222222222094</v>
      </c>
      <c r="L22" s="25">
        <f>SUM(L2:L21)</f>
        <v>4498.3358024691352</v>
      </c>
      <c r="M22" s="25">
        <f>SUM(M2:M21)</f>
        <v>9649.6444444444442</v>
      </c>
    </row>
    <row r="23" spans="1:13" x14ac:dyDescent="0.25">
      <c r="A23" s="8">
        <v>28</v>
      </c>
      <c r="B23" s="8">
        <v>28</v>
      </c>
      <c r="C23" s="11"/>
      <c r="D23" s="1"/>
      <c r="E23" s="1"/>
      <c r="F23" s="1"/>
      <c r="G23" s="1"/>
      <c r="H23" s="1"/>
      <c r="I23" s="1"/>
      <c r="J23" s="1"/>
      <c r="K23" s="1"/>
      <c r="L23" s="1"/>
    </row>
    <row r="24" spans="1:13" x14ac:dyDescent="0.25">
      <c r="A24" s="8">
        <v>36</v>
      </c>
      <c r="B24" s="26">
        <v>28</v>
      </c>
      <c r="C24" s="11"/>
      <c r="D24" s="28" t="s">
        <v>15</v>
      </c>
      <c r="E24" s="29">
        <f>SUM(B2:B46)/45</f>
        <v>31.31111111111111</v>
      </c>
      <c r="F24" s="30"/>
      <c r="G24" s="47" t="s">
        <v>23</v>
      </c>
      <c r="H24" s="48">
        <f>10*(45+1)/100</f>
        <v>4.5999999999999996</v>
      </c>
      <c r="I24" s="47">
        <f>B6</f>
        <v>12</v>
      </c>
      <c r="J24" s="1"/>
      <c r="K24" s="1"/>
      <c r="L24" s="1"/>
    </row>
    <row r="25" spans="1:13" x14ac:dyDescent="0.25">
      <c r="A25" s="8">
        <v>23</v>
      </c>
      <c r="B25" s="8">
        <v>28</v>
      </c>
      <c r="C25" s="11"/>
      <c r="D25" s="31" t="s">
        <v>13</v>
      </c>
      <c r="E25" s="32">
        <f>(E22+1)/2</f>
        <v>23</v>
      </c>
      <c r="F25" s="32">
        <f>B24</f>
        <v>28</v>
      </c>
      <c r="G25" s="49" t="s">
        <v>24</v>
      </c>
      <c r="H25" s="50">
        <f>90*(45+1)/100</f>
        <v>41.4</v>
      </c>
      <c r="I25" s="49">
        <f>B42</f>
        <v>54</v>
      </c>
      <c r="J25" s="1"/>
      <c r="K25" s="1"/>
      <c r="L25" s="52"/>
      <c r="M25" s="52"/>
    </row>
    <row r="26" spans="1:13" x14ac:dyDescent="0.25">
      <c r="A26" s="8">
        <v>48</v>
      </c>
      <c r="B26" s="8">
        <v>28</v>
      </c>
      <c r="C26" s="11"/>
      <c r="D26" s="33" t="s">
        <v>14</v>
      </c>
      <c r="E26" s="34">
        <f>D12</f>
        <v>28</v>
      </c>
      <c r="F26" s="34"/>
      <c r="G26" s="1"/>
      <c r="H26" s="1"/>
      <c r="I26" s="1"/>
      <c r="J26" s="1"/>
      <c r="K26" s="1"/>
    </row>
    <row r="27" spans="1:13" x14ac:dyDescent="0.25">
      <c r="A27" s="8">
        <v>28</v>
      </c>
      <c r="B27" s="8">
        <v>32</v>
      </c>
      <c r="C27" s="11"/>
      <c r="D27" s="38" t="s">
        <v>16</v>
      </c>
      <c r="E27" s="39">
        <f>1*(45+1)/4</f>
        <v>11.5</v>
      </c>
      <c r="F27" s="40">
        <f>B13</f>
        <v>21</v>
      </c>
      <c r="H27" s="54" t="s">
        <v>38</v>
      </c>
      <c r="I27" s="54"/>
    </row>
    <row r="28" spans="1:13" ht="15.75" x14ac:dyDescent="0.25">
      <c r="A28" s="8">
        <v>39</v>
      </c>
      <c r="B28" s="8">
        <v>32</v>
      </c>
      <c r="C28" s="11"/>
      <c r="D28" s="41" t="s">
        <v>17</v>
      </c>
      <c r="E28" s="42">
        <f>3*(45*1)/4</f>
        <v>33.75</v>
      </c>
      <c r="F28" s="43">
        <f>B35</f>
        <v>43</v>
      </c>
      <c r="H28" s="53"/>
      <c r="I28" s="53"/>
    </row>
    <row r="29" spans="1:13" x14ac:dyDescent="0.25">
      <c r="A29" s="8">
        <v>54</v>
      </c>
      <c r="B29" s="8">
        <v>35</v>
      </c>
      <c r="C29" s="11"/>
      <c r="D29" s="44" t="s">
        <v>18</v>
      </c>
      <c r="E29" s="44">
        <f>M22/(E22-1)</f>
        <v>219.31010101010099</v>
      </c>
      <c r="F29" s="44"/>
      <c r="H29" s="53" t="s">
        <v>25</v>
      </c>
      <c r="I29" s="53">
        <v>31.31111111111111</v>
      </c>
    </row>
    <row r="30" spans="1:13" x14ac:dyDescent="0.25">
      <c r="A30" s="8">
        <v>7</v>
      </c>
      <c r="B30" s="8">
        <v>35</v>
      </c>
      <c r="C30" s="11"/>
      <c r="D30" s="44" t="s">
        <v>19</v>
      </c>
      <c r="E30" s="44">
        <f>SQRT(E29)</f>
        <v>14.80912222280919</v>
      </c>
      <c r="F30" s="44"/>
      <c r="H30" s="53" t="s">
        <v>26</v>
      </c>
      <c r="I30" s="53">
        <v>2.2076135984869421</v>
      </c>
    </row>
    <row r="31" spans="1:13" x14ac:dyDescent="0.25">
      <c r="A31" s="8">
        <v>27</v>
      </c>
      <c r="B31" s="8">
        <v>36</v>
      </c>
      <c r="C31" s="11"/>
      <c r="D31" s="44" t="s">
        <v>20</v>
      </c>
      <c r="E31" s="44">
        <f>E30/E24</f>
        <v>0.47296699788957669</v>
      </c>
      <c r="F31" s="44">
        <f>E31*100</f>
        <v>47.296699788957667</v>
      </c>
      <c r="H31" s="53" t="s">
        <v>27</v>
      </c>
      <c r="I31" s="53">
        <v>28</v>
      </c>
    </row>
    <row r="32" spans="1:13" x14ac:dyDescent="0.25">
      <c r="A32" s="8">
        <v>28</v>
      </c>
      <c r="B32" s="8">
        <v>39</v>
      </c>
      <c r="C32" s="11"/>
      <c r="D32" s="44" t="s">
        <v>21</v>
      </c>
      <c r="E32" s="44" t="s">
        <v>22</v>
      </c>
      <c r="F32" s="45"/>
      <c r="H32" s="53" t="s">
        <v>28</v>
      </c>
      <c r="I32" s="53">
        <v>28</v>
      </c>
    </row>
    <row r="33" spans="1:9" x14ac:dyDescent="0.25">
      <c r="A33" s="8">
        <v>21</v>
      </c>
      <c r="B33" s="8">
        <v>43</v>
      </c>
      <c r="C33" s="11"/>
      <c r="D33" s="35"/>
      <c r="E33" s="35"/>
      <c r="F33" s="35"/>
      <c r="H33" s="53" t="s">
        <v>29</v>
      </c>
      <c r="I33" s="53">
        <v>14.809122222809188</v>
      </c>
    </row>
    <row r="34" spans="1:9" x14ac:dyDescent="0.25">
      <c r="A34" s="8">
        <v>12</v>
      </c>
      <c r="B34" s="8">
        <v>43</v>
      </c>
      <c r="C34" s="11"/>
      <c r="D34" s="35"/>
      <c r="E34" s="35"/>
      <c r="F34" s="35"/>
      <c r="H34" s="53" t="s">
        <v>30</v>
      </c>
      <c r="I34" s="53">
        <v>219.31010101010096</v>
      </c>
    </row>
    <row r="35" spans="1:9" x14ac:dyDescent="0.25">
      <c r="A35" s="8">
        <v>28</v>
      </c>
      <c r="B35" s="36">
        <v>43</v>
      </c>
      <c r="C35" s="11"/>
      <c r="D35" s="35"/>
      <c r="E35" s="35"/>
      <c r="F35" s="35"/>
      <c r="H35" s="53" t="s">
        <v>31</v>
      </c>
      <c r="I35" s="53">
        <v>-1.1726142631458529</v>
      </c>
    </row>
    <row r="36" spans="1:9" x14ac:dyDescent="0.25">
      <c r="A36" s="8">
        <v>54</v>
      </c>
      <c r="B36" s="8">
        <v>48</v>
      </c>
      <c r="C36" s="11"/>
      <c r="D36" s="35"/>
      <c r="E36" s="35"/>
      <c r="F36" s="35"/>
      <c r="H36" s="53" t="s">
        <v>32</v>
      </c>
      <c r="I36" s="53">
        <v>0.17356312388682338</v>
      </c>
    </row>
    <row r="37" spans="1:9" x14ac:dyDescent="0.25">
      <c r="A37" s="8">
        <v>43</v>
      </c>
      <c r="B37" s="8">
        <v>48</v>
      </c>
      <c r="C37" s="11"/>
      <c r="D37" s="35"/>
      <c r="E37" s="35"/>
      <c r="F37" s="35"/>
      <c r="H37" s="53" t="s">
        <v>33</v>
      </c>
      <c r="I37" s="53">
        <v>47</v>
      </c>
    </row>
    <row r="38" spans="1:9" x14ac:dyDescent="0.25">
      <c r="A38" s="8">
        <v>21</v>
      </c>
      <c r="B38" s="8">
        <v>48</v>
      </c>
      <c r="C38" s="11"/>
      <c r="D38" s="35"/>
      <c r="E38" s="35"/>
      <c r="F38" s="35"/>
      <c r="H38" s="53" t="s">
        <v>34</v>
      </c>
      <c r="I38" s="53">
        <v>7</v>
      </c>
    </row>
    <row r="39" spans="1:9" x14ac:dyDescent="0.25">
      <c r="A39" s="8">
        <v>48</v>
      </c>
      <c r="B39" s="8">
        <v>50</v>
      </c>
      <c r="C39" s="11"/>
      <c r="H39" s="53" t="s">
        <v>35</v>
      </c>
      <c r="I39" s="53">
        <v>54</v>
      </c>
    </row>
    <row r="40" spans="1:9" x14ac:dyDescent="0.25">
      <c r="A40" s="8">
        <v>28</v>
      </c>
      <c r="B40" s="8">
        <v>53</v>
      </c>
      <c r="C40" s="11"/>
      <c r="H40" s="53" t="s">
        <v>36</v>
      </c>
      <c r="I40" s="53">
        <v>1409</v>
      </c>
    </row>
    <row r="41" spans="1:9" x14ac:dyDescent="0.25">
      <c r="A41" s="8">
        <v>32</v>
      </c>
      <c r="B41" s="8">
        <v>53</v>
      </c>
      <c r="C41" s="11"/>
      <c r="H41" s="53" t="s">
        <v>37</v>
      </c>
      <c r="I41" s="53">
        <v>45</v>
      </c>
    </row>
    <row r="42" spans="1:9" x14ac:dyDescent="0.25">
      <c r="A42" s="8">
        <v>12</v>
      </c>
      <c r="B42" s="51">
        <v>54</v>
      </c>
      <c r="C42" s="11"/>
    </row>
    <row r="43" spans="1:9" x14ac:dyDescent="0.25">
      <c r="A43" s="8">
        <v>43</v>
      </c>
      <c r="B43" s="9">
        <v>54</v>
      </c>
      <c r="C43" s="12"/>
    </row>
    <row r="44" spans="1:9" x14ac:dyDescent="0.25">
      <c r="A44" s="8">
        <v>43</v>
      </c>
      <c r="B44" s="8">
        <v>54</v>
      </c>
      <c r="C44" s="11"/>
    </row>
    <row r="45" spans="1:9" x14ac:dyDescent="0.25">
      <c r="A45" s="8">
        <v>12</v>
      </c>
      <c r="B45" s="8">
        <v>54</v>
      </c>
      <c r="C45" s="11"/>
    </row>
    <row r="46" spans="1:9" x14ac:dyDescent="0.25">
      <c r="A46" s="8">
        <v>10</v>
      </c>
      <c r="B46" s="8">
        <v>54</v>
      </c>
      <c r="C46" s="11"/>
    </row>
  </sheetData>
  <sortState xmlns:xlrd2="http://schemas.microsoft.com/office/spreadsheetml/2017/richdata2" ref="B2:B46">
    <sortCondition ref="B2:B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6755-89EF-47FD-8581-22B679BB1528}">
  <dimension ref="A1:S19"/>
  <sheetViews>
    <sheetView workbookViewId="0">
      <selection activeCell="H16" sqref="H16"/>
    </sheetView>
  </sheetViews>
  <sheetFormatPr baseColWidth="10" defaultRowHeight="15" x14ac:dyDescent="0.25"/>
  <cols>
    <col min="1" max="1" width="16.85546875" customWidth="1"/>
  </cols>
  <sheetData>
    <row r="1" spans="1:19" ht="15.75" thickBot="1" x14ac:dyDescent="0.3"/>
    <row r="2" spans="1:19" ht="30.75" thickBot="1" x14ac:dyDescent="0.3">
      <c r="J2" s="55" t="s">
        <v>50</v>
      </c>
      <c r="K2" s="3" t="s">
        <v>47</v>
      </c>
      <c r="L2" s="4" t="s">
        <v>48</v>
      </c>
      <c r="M2" s="4" t="s">
        <v>49</v>
      </c>
      <c r="N2" s="3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</row>
    <row r="3" spans="1:19" ht="15.75" thickBot="1" x14ac:dyDescent="0.3">
      <c r="J3" s="56"/>
      <c r="K3" s="5"/>
      <c r="L3" s="6"/>
      <c r="M3" s="6"/>
      <c r="N3" s="5"/>
      <c r="O3" s="6"/>
      <c r="P3" s="6"/>
      <c r="Q3" s="6"/>
      <c r="R3" s="6"/>
      <c r="S3" s="6"/>
    </row>
    <row r="4" spans="1:19" ht="15.75" thickBot="1" x14ac:dyDescent="0.3">
      <c r="J4" s="56"/>
      <c r="K4" s="5"/>
      <c r="L4" s="6"/>
      <c r="M4" s="6"/>
      <c r="N4" s="5"/>
      <c r="O4" s="6"/>
      <c r="P4" s="6"/>
      <c r="Q4" s="6"/>
      <c r="R4" s="6"/>
      <c r="S4" s="6"/>
    </row>
    <row r="5" spans="1:19" ht="15.75" thickBot="1" x14ac:dyDescent="0.3">
      <c r="J5" s="56"/>
      <c r="K5" s="5"/>
      <c r="L5" s="6"/>
      <c r="M5" s="6"/>
      <c r="N5" s="5"/>
      <c r="O5" s="6"/>
      <c r="P5" s="6"/>
      <c r="Q5" s="6"/>
      <c r="R5" s="6"/>
      <c r="S5" s="6"/>
    </row>
    <row r="6" spans="1:19" ht="15.75" thickBot="1" x14ac:dyDescent="0.3">
      <c r="J6" s="56"/>
      <c r="K6" s="5"/>
      <c r="L6" s="6"/>
      <c r="M6" s="6"/>
      <c r="N6" s="5"/>
      <c r="O6" s="6"/>
      <c r="P6" s="6"/>
      <c r="Q6" s="6"/>
      <c r="R6" s="6"/>
      <c r="S6" s="6"/>
    </row>
    <row r="7" spans="1:19" ht="15.75" thickBot="1" x14ac:dyDescent="0.3">
      <c r="J7" s="56"/>
      <c r="K7" s="5"/>
      <c r="L7" s="6"/>
      <c r="M7" s="6"/>
      <c r="N7" s="5"/>
      <c r="O7" s="6"/>
      <c r="P7" s="6"/>
      <c r="Q7" s="6"/>
      <c r="R7" s="6"/>
      <c r="S7" s="6"/>
    </row>
    <row r="8" spans="1:19" ht="15.75" thickBot="1" x14ac:dyDescent="0.3">
      <c r="J8" s="56"/>
      <c r="K8" s="5"/>
      <c r="L8" s="6"/>
      <c r="M8" s="6"/>
      <c r="N8" s="5"/>
      <c r="O8" s="6"/>
      <c r="P8" s="6"/>
      <c r="Q8" s="6"/>
      <c r="R8" s="6"/>
      <c r="S8" s="6"/>
    </row>
    <row r="9" spans="1:19" ht="15.75" thickBot="1" x14ac:dyDescent="0.3">
      <c r="J9" s="56"/>
      <c r="K9" s="5"/>
      <c r="L9" s="6"/>
      <c r="M9" s="6"/>
      <c r="N9" s="5"/>
      <c r="O9" s="6"/>
      <c r="P9" s="6"/>
      <c r="Q9" s="6"/>
      <c r="R9" s="6"/>
      <c r="S9" s="6"/>
    </row>
    <row r="10" spans="1:19" ht="15.75" thickBot="1" x14ac:dyDescent="0.3">
      <c r="J10" s="56"/>
      <c r="K10" s="5"/>
      <c r="L10" s="6"/>
      <c r="M10" s="6"/>
      <c r="N10" s="5"/>
      <c r="O10" s="6"/>
      <c r="P10" s="6"/>
      <c r="Q10" s="6"/>
      <c r="R10" s="6"/>
      <c r="S10" s="6"/>
    </row>
    <row r="11" spans="1:19" ht="32.25" thickBot="1" x14ac:dyDescent="0.3">
      <c r="J11" s="57" t="s">
        <v>12</v>
      </c>
      <c r="K11" s="5"/>
      <c r="L11" s="6"/>
      <c r="M11" s="6"/>
      <c r="N11" s="5"/>
      <c r="O11" s="6"/>
      <c r="P11" s="6"/>
      <c r="Q11" s="6"/>
      <c r="R11" s="6"/>
      <c r="S11" s="6"/>
    </row>
    <row r="13" spans="1:19" x14ac:dyDescent="0.25">
      <c r="J13" t="s">
        <v>33</v>
      </c>
      <c r="K13">
        <f>75-45</f>
        <v>30</v>
      </c>
    </row>
    <row r="14" spans="1:19" x14ac:dyDescent="0.25">
      <c r="J14" t="s">
        <v>51</v>
      </c>
      <c r="K14" s="59">
        <f>1+3322*LOG(50)</f>
        <v>5644.9783544042539</v>
      </c>
    </row>
    <row r="15" spans="1:19" x14ac:dyDescent="0.25">
      <c r="J15" t="s">
        <v>52</v>
      </c>
      <c r="K15" s="58">
        <f>K13/K14</f>
        <v>5.3144579335000957E-3</v>
      </c>
    </row>
    <row r="16" spans="1:19" x14ac:dyDescent="0.25">
      <c r="A16" t="s">
        <v>39</v>
      </c>
      <c r="B16" t="s">
        <v>43</v>
      </c>
    </row>
    <row r="17" spans="1:13" x14ac:dyDescent="0.25">
      <c r="A17" t="s">
        <v>40</v>
      </c>
      <c r="B17" t="s">
        <v>44</v>
      </c>
      <c r="M17">
        <f>50/8</f>
        <v>6.25</v>
      </c>
    </row>
    <row r="18" spans="1:13" x14ac:dyDescent="0.25">
      <c r="A18" t="s">
        <v>41</v>
      </c>
      <c r="B18" t="s">
        <v>45</v>
      </c>
    </row>
    <row r="19" spans="1:13" x14ac:dyDescent="0.25">
      <c r="A19" t="s">
        <v>42</v>
      </c>
      <c r="B1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SECCIÓN 1</vt:lpstr>
      <vt:lpstr>SECCIÓN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2023-03-07T23:43:07Z</dcterms:created>
  <dcterms:modified xsi:type="dcterms:W3CDTF">2023-03-09T22:02:09Z</dcterms:modified>
</cp:coreProperties>
</file>