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II SEMESTRE- CONTADURÍA PÚBLICA\ESTADÍSTICA\"/>
    </mc:Choice>
  </mc:AlternateContent>
  <xr:revisionPtr revIDLastSave="0" documentId="13_ncr:1_{F6A107F9-7F68-46D3-9FBF-81B1A46E3308}" xr6:coauthVersionLast="47" xr6:coauthVersionMax="47" xr10:uidLastSave="{00000000-0000-0000-0000-000000000000}"/>
  <bookViews>
    <workbookView xWindow="-120" yWindow="-120" windowWidth="20730" windowHeight="11160" firstSheet="1" activeTab="1" xr2:uid="{0FC6707C-9711-4698-95E6-397278EA01FF}"/>
  </bookViews>
  <sheets>
    <sheet name="EJERCICIO 1 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B47" i="8"/>
  <c r="B41" i="8" l="1"/>
  <c r="B40" i="8"/>
  <c r="B39" i="8"/>
  <c r="F4" i="8" s="1"/>
  <c r="G4" i="8" s="1"/>
  <c r="H4" i="8" s="1"/>
  <c r="D36" i="8"/>
  <c r="B42" i="8" s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" i="8"/>
  <c r="F27" i="8" l="1"/>
  <c r="G27" i="8" s="1"/>
  <c r="H27" i="8" s="1"/>
  <c r="F11" i="8"/>
  <c r="G11" i="8" s="1"/>
  <c r="H11" i="8" s="1"/>
  <c r="F35" i="8"/>
  <c r="G35" i="8" s="1"/>
  <c r="H35" i="8" s="1"/>
  <c r="F19" i="8"/>
  <c r="G19" i="8" s="1"/>
  <c r="H19" i="8" s="1"/>
  <c r="E36" i="8"/>
  <c r="F31" i="8"/>
  <c r="G31" i="8" s="1"/>
  <c r="H31" i="8" s="1"/>
  <c r="F23" i="8"/>
  <c r="G23" i="8" s="1"/>
  <c r="H23" i="8" s="1"/>
  <c r="F15" i="8"/>
  <c r="G15" i="8" s="1"/>
  <c r="H15" i="8" s="1"/>
  <c r="F7" i="8"/>
  <c r="G7" i="8" s="1"/>
  <c r="H7" i="8" s="1"/>
  <c r="F33" i="8"/>
  <c r="G33" i="8" s="1"/>
  <c r="H33" i="8" s="1"/>
  <c r="F29" i="8"/>
  <c r="G29" i="8" s="1"/>
  <c r="H29" i="8" s="1"/>
  <c r="F25" i="8"/>
  <c r="G25" i="8" s="1"/>
  <c r="H25" i="8" s="1"/>
  <c r="F21" i="8"/>
  <c r="G21" i="8" s="1"/>
  <c r="H21" i="8" s="1"/>
  <c r="F17" i="8"/>
  <c r="G17" i="8" s="1"/>
  <c r="H17" i="8" s="1"/>
  <c r="F13" i="8"/>
  <c r="G13" i="8" s="1"/>
  <c r="H13" i="8" s="1"/>
  <c r="F9" i="8"/>
  <c r="G9" i="8" s="1"/>
  <c r="H9" i="8" s="1"/>
  <c r="F5" i="8"/>
  <c r="G5" i="8" s="1"/>
  <c r="H5" i="8" s="1"/>
  <c r="F3" i="8"/>
  <c r="F34" i="8"/>
  <c r="G34" i="8" s="1"/>
  <c r="H34" i="8" s="1"/>
  <c r="F32" i="8"/>
  <c r="G32" i="8" s="1"/>
  <c r="H32" i="8" s="1"/>
  <c r="F30" i="8"/>
  <c r="G30" i="8" s="1"/>
  <c r="H30" i="8" s="1"/>
  <c r="F28" i="8"/>
  <c r="G28" i="8" s="1"/>
  <c r="H28" i="8" s="1"/>
  <c r="F26" i="8"/>
  <c r="G26" i="8" s="1"/>
  <c r="H26" i="8" s="1"/>
  <c r="F24" i="8"/>
  <c r="G24" i="8" s="1"/>
  <c r="H24" i="8" s="1"/>
  <c r="F22" i="8"/>
  <c r="G22" i="8" s="1"/>
  <c r="H22" i="8" s="1"/>
  <c r="F20" i="8"/>
  <c r="G20" i="8" s="1"/>
  <c r="H20" i="8" s="1"/>
  <c r="F18" i="8"/>
  <c r="G18" i="8" s="1"/>
  <c r="H18" i="8" s="1"/>
  <c r="F16" i="8"/>
  <c r="G16" i="8" s="1"/>
  <c r="H16" i="8" s="1"/>
  <c r="F14" i="8"/>
  <c r="G14" i="8" s="1"/>
  <c r="H14" i="8" s="1"/>
  <c r="F12" i="8"/>
  <c r="G12" i="8" s="1"/>
  <c r="H12" i="8" s="1"/>
  <c r="F10" i="8"/>
  <c r="G10" i="8" s="1"/>
  <c r="H10" i="8" s="1"/>
  <c r="F8" i="8"/>
  <c r="G8" i="8" s="1"/>
  <c r="H8" i="8" s="1"/>
  <c r="F6" i="8"/>
  <c r="G6" i="8" s="1"/>
  <c r="H6" i="8" s="1"/>
  <c r="J4" i="6"/>
  <c r="B21" i="3"/>
  <c r="B23" i="3" s="1"/>
  <c r="L30" i="3"/>
  <c r="M29" i="3"/>
  <c r="P29" i="3" s="1"/>
  <c r="M28" i="3"/>
  <c r="P28" i="3" s="1"/>
  <c r="M27" i="3"/>
  <c r="P27" i="3" s="1"/>
  <c r="P26" i="3"/>
  <c r="M26" i="3"/>
  <c r="P25" i="3"/>
  <c r="M25" i="3"/>
  <c r="P24" i="3"/>
  <c r="M24" i="3"/>
  <c r="P23" i="3"/>
  <c r="N23" i="3"/>
  <c r="N24" i="3" s="1"/>
  <c r="N25" i="3" s="1"/>
  <c r="N26" i="3" s="1"/>
  <c r="N27" i="3" s="1"/>
  <c r="N28" i="3" s="1"/>
  <c r="N29" i="3" s="1"/>
  <c r="M23" i="3"/>
  <c r="B18" i="3"/>
  <c r="B17" i="3"/>
  <c r="C2" i="1"/>
  <c r="P29" i="2"/>
  <c r="P24" i="2"/>
  <c r="P25" i="2" s="1"/>
  <c r="P21" i="2"/>
  <c r="E32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E21" i="6"/>
  <c r="E23" i="6" s="1"/>
  <c r="K5" i="6" s="1"/>
  <c r="L5" i="6" s="1"/>
  <c r="M5" i="6" s="1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E24" i="6"/>
  <c r="E27" i="6"/>
  <c r="F15" i="6" l="1"/>
  <c r="I15" i="6" s="1"/>
  <c r="F7" i="6"/>
  <c r="I7" i="6" s="1"/>
  <c r="J21" i="6"/>
  <c r="F19" i="6"/>
  <c r="I19" i="6" s="1"/>
  <c r="F11" i="6"/>
  <c r="I11" i="6" s="1"/>
  <c r="E31" i="6"/>
  <c r="F4" i="6"/>
  <c r="G3" i="8"/>
  <c r="F36" i="8"/>
  <c r="K4" i="6"/>
  <c r="P30" i="3"/>
  <c r="F17" i="6"/>
  <c r="I17" i="6" s="1"/>
  <c r="F13" i="6"/>
  <c r="I13" i="6" s="1"/>
  <c r="F9" i="6"/>
  <c r="I9" i="6" s="1"/>
  <c r="F5" i="6"/>
  <c r="I5" i="6" s="1"/>
  <c r="M30" i="3"/>
  <c r="O23" i="3"/>
  <c r="O24" i="3" s="1"/>
  <c r="O25" i="3" s="1"/>
  <c r="O26" i="3" s="1"/>
  <c r="O27" i="3" s="1"/>
  <c r="O28" i="3" s="1"/>
  <c r="O29" i="3" s="1"/>
  <c r="F20" i="6"/>
  <c r="I20" i="6" s="1"/>
  <c r="F18" i="6"/>
  <c r="I18" i="6" s="1"/>
  <c r="F16" i="6"/>
  <c r="I16" i="6" s="1"/>
  <c r="F14" i="6"/>
  <c r="I14" i="6" s="1"/>
  <c r="F12" i="6"/>
  <c r="I12" i="6" s="1"/>
  <c r="F10" i="6"/>
  <c r="I10" i="6" s="1"/>
  <c r="F8" i="6"/>
  <c r="I8" i="6" s="1"/>
  <c r="F6" i="6"/>
  <c r="I6" i="6" s="1"/>
  <c r="K20" i="6"/>
  <c r="L20" i="6" s="1"/>
  <c r="M20" i="6" s="1"/>
  <c r="K18" i="6"/>
  <c r="L18" i="6" s="1"/>
  <c r="M18" i="6" s="1"/>
  <c r="K16" i="6"/>
  <c r="L16" i="6" s="1"/>
  <c r="M16" i="6" s="1"/>
  <c r="K14" i="6"/>
  <c r="L14" i="6" s="1"/>
  <c r="M14" i="6" s="1"/>
  <c r="K12" i="6"/>
  <c r="L12" i="6" s="1"/>
  <c r="M12" i="6" s="1"/>
  <c r="K10" i="6"/>
  <c r="L10" i="6" s="1"/>
  <c r="M10" i="6" s="1"/>
  <c r="K8" i="6"/>
  <c r="L8" i="6" s="1"/>
  <c r="M8" i="6" s="1"/>
  <c r="K6" i="6"/>
  <c r="L4" i="6"/>
  <c r="K19" i="6"/>
  <c r="L19" i="6" s="1"/>
  <c r="M19" i="6" s="1"/>
  <c r="K17" i="6"/>
  <c r="L17" i="6" s="1"/>
  <c r="M17" i="6" s="1"/>
  <c r="K15" i="6"/>
  <c r="L15" i="6" s="1"/>
  <c r="M15" i="6" s="1"/>
  <c r="K13" i="6"/>
  <c r="L13" i="6" s="1"/>
  <c r="M13" i="6" s="1"/>
  <c r="K11" i="6"/>
  <c r="L11" i="6" s="1"/>
  <c r="M11" i="6" s="1"/>
  <c r="K9" i="6"/>
  <c r="L9" i="6" s="1"/>
  <c r="M9" i="6" s="1"/>
  <c r="K7" i="6"/>
  <c r="L7" i="6" s="1"/>
  <c r="M7" i="6" s="1"/>
  <c r="M4" i="6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I4" i="6"/>
  <c r="E28" i="6"/>
  <c r="I21" i="6" l="1"/>
  <c r="F21" i="6"/>
  <c r="G36" i="8"/>
  <c r="H3" i="8"/>
  <c r="H36" i="8" s="1"/>
  <c r="B43" i="8" s="1"/>
  <c r="B44" i="8" s="1"/>
  <c r="B45" i="8" s="1"/>
  <c r="B46" i="8" s="1"/>
  <c r="K21" i="6"/>
  <c r="L6" i="6"/>
  <c r="M6" i="6" s="1"/>
  <c r="M21" i="6" s="1"/>
  <c r="E33" i="6" s="1"/>
  <c r="E34" i="6" l="1"/>
  <c r="L21" i="6"/>
  <c r="F8" i="5"/>
  <c r="F7" i="5"/>
  <c r="F6" i="5"/>
  <c r="F5" i="5"/>
  <c r="F4" i="5"/>
  <c r="F3" i="5"/>
  <c r="F2" i="5"/>
  <c r="F4" i="4"/>
  <c r="F3" i="4"/>
  <c r="F2" i="4"/>
  <c r="P20" i="2"/>
  <c r="V5" i="2" s="1"/>
  <c r="W5" i="2" s="1"/>
  <c r="X5" i="2" s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4" i="2"/>
  <c r="V16" i="2" l="1"/>
  <c r="W16" i="2" s="1"/>
  <c r="X16" i="2" s="1"/>
  <c r="V12" i="2"/>
  <c r="W12" i="2" s="1"/>
  <c r="X12" i="2" s="1"/>
  <c r="V8" i="2"/>
  <c r="W8" i="2" s="1"/>
  <c r="X8" i="2" s="1"/>
  <c r="V4" i="2"/>
  <c r="W4" i="2" s="1"/>
  <c r="X4" i="2" s="1"/>
  <c r="V14" i="2"/>
  <c r="W14" i="2" s="1"/>
  <c r="X14" i="2" s="1"/>
  <c r="V10" i="2"/>
  <c r="W10" i="2" s="1"/>
  <c r="X10" i="2" s="1"/>
  <c r="V6" i="2"/>
  <c r="E35" i="6"/>
  <c r="E36" i="6" s="1"/>
  <c r="W6" i="2"/>
  <c r="X6" i="2" s="1"/>
  <c r="U18" i="2"/>
  <c r="V17" i="2"/>
  <c r="W17" i="2" s="1"/>
  <c r="X17" i="2" s="1"/>
  <c r="V15" i="2"/>
  <c r="W15" i="2" s="1"/>
  <c r="X15" i="2" s="1"/>
  <c r="V13" i="2"/>
  <c r="W13" i="2" s="1"/>
  <c r="X13" i="2" s="1"/>
  <c r="V11" i="2"/>
  <c r="W11" i="2" s="1"/>
  <c r="X11" i="2" s="1"/>
  <c r="V9" i="2"/>
  <c r="W9" i="2" s="1"/>
  <c r="X9" i="2" s="1"/>
  <c r="V7" i="2"/>
  <c r="W7" i="2" s="1"/>
  <c r="X7" i="2" s="1"/>
  <c r="R4" i="2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P18" i="2"/>
  <c r="X18" i="2" l="1"/>
  <c r="P30" i="2" s="1"/>
  <c r="P31" i="2" s="1"/>
  <c r="P32" i="2" s="1"/>
  <c r="P33" i="2" s="1"/>
  <c r="Q5" i="2"/>
  <c r="T5" i="2" s="1"/>
  <c r="P28" i="2"/>
  <c r="V18" i="2"/>
  <c r="W18" i="2"/>
  <c r="Q16" i="2"/>
  <c r="T16" i="2" s="1"/>
  <c r="Q12" i="2"/>
  <c r="T12" i="2" s="1"/>
  <c r="Q8" i="2"/>
  <c r="T8" i="2" s="1"/>
  <c r="Q4" i="2"/>
  <c r="T4" i="2" s="1"/>
  <c r="Q14" i="2"/>
  <c r="T14" i="2" s="1"/>
  <c r="Q10" i="2"/>
  <c r="T10" i="2" s="1"/>
  <c r="Q6" i="2"/>
  <c r="T6" i="2" s="1"/>
  <c r="Q17" i="2"/>
  <c r="T17" i="2" s="1"/>
  <c r="Q15" i="2"/>
  <c r="T15" i="2" s="1"/>
  <c r="Q13" i="2"/>
  <c r="T13" i="2" s="1"/>
  <c r="Q11" i="2"/>
  <c r="T11" i="2" s="1"/>
  <c r="Q9" i="2"/>
  <c r="T9" i="2" s="1"/>
  <c r="T18" i="2" s="1"/>
  <c r="Q7" i="2"/>
  <c r="T7" i="2" s="1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Q18" i="2" l="1"/>
  <c r="E10" i="2" l="1"/>
  <c r="E9" i="2"/>
  <c r="E8" i="2"/>
</calcChain>
</file>

<file path=xl/sharedStrings.xml><?xml version="1.0" encoding="utf-8"?>
<sst xmlns="http://schemas.openxmlformats.org/spreadsheetml/2006/main" count="171" uniqueCount="86">
  <si>
    <t>Media</t>
  </si>
  <si>
    <t>Moda</t>
  </si>
  <si>
    <t>Mediana</t>
  </si>
  <si>
    <t>DIAGRAMA DE TALLOS Y HOJAS</t>
  </si>
  <si>
    <t>MEDIA</t>
  </si>
  <si>
    <t>MEDIANA</t>
  </si>
  <si>
    <t>MODA</t>
  </si>
  <si>
    <t>fi</t>
  </si>
  <si>
    <t>Error típico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</si>
  <si>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</si>
  <si>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</si>
  <si>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</si>
  <si>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</si>
  <si>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</si>
  <si>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</si>
  <si>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</si>
  <si>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</si>
  <si>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</si>
  <si>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Datos</t>
  </si>
  <si>
    <t>Frecuencia
absoluta
(fi)</t>
  </si>
  <si>
    <t>Frecuencia
relativa
(fr) o (hi)</t>
  </si>
  <si>
    <t xml:space="preserve">Frecuencia
absoluta
acumulada
(Fi) </t>
  </si>
  <si>
    <t>Frecuencia
relativa
acumulada
(Hi) o (Fra)</t>
  </si>
  <si>
    <t>%</t>
  </si>
  <si>
    <t>TOTALES</t>
  </si>
  <si>
    <t>---</t>
  </si>
  <si>
    <t>xi*fi</t>
  </si>
  <si>
    <t>xi - X</t>
  </si>
  <si>
    <t>(xi - X)2</t>
  </si>
  <si>
    <t>f*(x - X)2</t>
  </si>
  <si>
    <t>b.</t>
  </si>
  <si>
    <t>El 15% de las personas tienen 24 años, la mayoría.</t>
  </si>
  <si>
    <t>Q2</t>
  </si>
  <si>
    <t>Q1</t>
  </si>
  <si>
    <t>Q3</t>
  </si>
  <si>
    <t>D6</t>
  </si>
  <si>
    <t>D7</t>
  </si>
  <si>
    <t>P5</t>
  </si>
  <si>
    <t>P52</t>
  </si>
  <si>
    <t>n=18</t>
  </si>
  <si>
    <t>Datos (Xi)</t>
  </si>
  <si>
    <r>
      <t>f</t>
    </r>
    <r>
      <rPr>
        <b/>
        <vertAlign val="subscript"/>
        <sz val="10"/>
        <color rgb="FF000000"/>
        <rFont val="Comic Sans MS"/>
        <family val="4"/>
      </rPr>
      <t>i</t>
    </r>
  </si>
  <si>
    <r>
      <t>F</t>
    </r>
    <r>
      <rPr>
        <b/>
        <vertAlign val="subscript"/>
        <sz val="10"/>
        <color rgb="FF000000"/>
        <rFont val="Comic Sans MS"/>
        <family val="4"/>
      </rPr>
      <t>i</t>
    </r>
  </si>
  <si>
    <t>Total</t>
  </si>
  <si>
    <t>Intervalo</t>
  </si>
  <si>
    <t>D.máx</t>
  </si>
  <si>
    <t>D.min</t>
  </si>
  <si>
    <t xml:space="preserve">Amplitud </t>
  </si>
  <si>
    <t xml:space="preserve">n </t>
  </si>
  <si>
    <t>hi</t>
  </si>
  <si>
    <t>Fi</t>
  </si>
  <si>
    <t>Hi</t>
  </si>
  <si>
    <t>xi</t>
  </si>
  <si>
    <t>Promedio</t>
  </si>
  <si>
    <t>VARIANZA</t>
  </si>
  <si>
    <t>DESVIACIÓN</t>
  </si>
  <si>
    <t>COEFICIENTE</t>
  </si>
  <si>
    <t>El grado de variabilidad de los datos es moderado</t>
  </si>
  <si>
    <t>EJERCICIO 1</t>
  </si>
  <si>
    <t>CONCLUSIONES</t>
  </si>
  <si>
    <t>La edad promedio es de 32,5 años.</t>
  </si>
  <si>
    <t>TABLA DE FRECUENCIAS</t>
  </si>
  <si>
    <t>ANÁLISIS DE DATOS</t>
  </si>
  <si>
    <t xml:space="preserve">Media </t>
  </si>
  <si>
    <t xml:space="preserve">86,7- 88,3- 90,1- 90,4- 91,1- 92,2- 92,7 </t>
  </si>
  <si>
    <t>Amplitud</t>
  </si>
  <si>
    <t>83,4- 86,1</t>
  </si>
  <si>
    <t>86,1- 88,8</t>
  </si>
  <si>
    <t xml:space="preserve">Conclusiones : </t>
  </si>
  <si>
    <t xml:space="preserve">El intervalo de datos modal, es decir, el que más se repite, es el que comprende desde el 88,8 hasta el 91, 5  con un porcentaje del 39%.  Los intervalos que menos se repiten son los comprendidos entre 96,9-99,6 y 99,6-102,3 con una frecuencia absoluta de 1 y un pocentaje del 1%. </t>
  </si>
  <si>
    <t>88,8- 91,5</t>
  </si>
  <si>
    <t>91,5- 94,2</t>
  </si>
  <si>
    <t>94,2-96,9</t>
  </si>
  <si>
    <t>96,9-99,6</t>
  </si>
  <si>
    <t>99,6-102,3</t>
  </si>
  <si>
    <t>TOTAL</t>
  </si>
  <si>
    <t>DATOS</t>
  </si>
  <si>
    <t>CUARTILES</t>
  </si>
  <si>
    <t>CONCLUSIÓN</t>
  </si>
  <si>
    <t>Totales</t>
  </si>
  <si>
    <t>Varianza</t>
  </si>
  <si>
    <t>Desviacion</t>
  </si>
  <si>
    <t>Coeficiente</t>
  </si>
  <si>
    <t xml:space="preserve">Rango </t>
  </si>
  <si>
    <t>BAJO</t>
  </si>
  <si>
    <t>POCISION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</si>
</sst>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Comic Sans MS"/>
      <family val="4"/>
    </font>
    <font>
      <b/>
      <vertAlign val="subscript"/>
      <sz val="10"/>
      <color rgb="FF000000"/>
      <name val="Comic Sans MS"/>
      <family val="4"/>
    </font>
    <font>
      <sz val="10"/>
      <color rgb="FF000000"/>
      <name val="Comic Sans MS"/>
      <family val="4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omic Sans MS"/>
      <family val="4"/>
    </font>
    <font>
      <b/>
      <sz val="11"/>
      <name val="Times New Roman"/>
      <family val="1"/>
    </font>
    <font>
      <b/>
      <i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1" fillId="5" borderId="1" xfId="0" applyFont="1" applyFill="1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1" fillId="0" borderId="4" xfId="0" applyFont="1" applyBorder="1"/>
    <xf numFmtId="0" fontId="1" fillId="0" borderId="6" xfId="0" applyFont="1" applyBorder="1"/>
    <xf numFmtId="0" fontId="4" fillId="6" borderId="1" xfId="0" applyFont="1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/>
    </xf>
    <xf numFmtId="0" fontId="9" fillId="0" borderId="0" xfId="0" applyFont="1" applyAlignment="1">
      <alignment horizontal="justify" vertical="center"/>
    </xf>
    <xf numFmtId="0" fontId="3" fillId="0" borderId="0" xfId="0" applyFont="1" applyAlignment="1">
      <alignment horizontal="centerContinuous"/>
    </xf>
    <xf numFmtId="0" fontId="1" fillId="7" borderId="1" xfId="0" applyFont="1" applyFill="1" applyBorder="1"/>
    <xf numFmtId="0" fontId="1" fillId="7" borderId="7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7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/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justify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0" fillId="11" borderId="1" xfId="0" applyFill="1" applyBorder="1"/>
    <xf numFmtId="0" fontId="9" fillId="9" borderId="1" xfId="0" applyFont="1" applyFill="1" applyBorder="1" applyAlignment="1">
      <alignment horizontal="justify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justify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 wrapText="1"/>
    </xf>
    <xf numFmtId="0" fontId="6" fillId="13" borderId="7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/>
    </xf>
    <xf numFmtId="0" fontId="5" fillId="13" borderId="12" xfId="0" applyFont="1" applyFill="1" applyBorder="1" applyAlignment="1">
      <alignment horizontal="center" vertical="center" wrapText="1"/>
    </xf>
    <xf numFmtId="0" fontId="6" fillId="13" borderId="13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vertical="center" wrapText="1"/>
    </xf>
    <xf numFmtId="0" fontId="17" fillId="12" borderId="1" xfId="0" applyFont="1" applyFill="1" applyBorder="1" applyAlignment="1">
      <alignment horizont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/>
    </xf>
    <xf numFmtId="0" fontId="18" fillId="12" borderId="1" xfId="0" quotePrefix="1" applyFont="1" applyFill="1" applyBorder="1" applyAlignment="1">
      <alignment horizontal="center" vertical="center" wrapText="1"/>
    </xf>
    <xf numFmtId="0" fontId="20" fillId="0" borderId="0" xfId="0" applyFont="1"/>
    <xf numFmtId="0" fontId="20" fillId="13" borderId="1" xfId="0" applyFont="1" applyFill="1" applyBorder="1"/>
    <xf numFmtId="0" fontId="20" fillId="12" borderId="1" xfId="0" applyFont="1" applyFill="1" applyBorder="1"/>
    <xf numFmtId="0" fontId="20" fillId="12" borderId="8" xfId="0" applyFont="1" applyFill="1" applyBorder="1" applyAlignment="1">
      <alignment horizontal="center"/>
    </xf>
    <xf numFmtId="0" fontId="17" fillId="13" borderId="1" xfId="0" applyFont="1" applyFill="1" applyBorder="1"/>
    <xf numFmtId="0" fontId="20" fillId="12" borderId="1" xfId="0" applyFont="1" applyFill="1" applyBorder="1" applyAlignment="1">
      <alignment horizontal="center"/>
    </xf>
    <xf numFmtId="0" fontId="17" fillId="13" borderId="1" xfId="0" applyFont="1" applyFill="1" applyBorder="1" applyAlignment="1">
      <alignment horizontal="left"/>
    </xf>
    <xf numFmtId="0" fontId="20" fillId="3" borderId="0" xfId="0" applyFont="1" applyFill="1"/>
    <xf numFmtId="0" fontId="1" fillId="0" borderId="14" xfId="0" applyFont="1" applyBorder="1"/>
    <xf numFmtId="0" fontId="1" fillId="9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20" fillId="12" borderId="1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0" fontId="12" fillId="13" borderId="9" xfId="0" applyFont="1" applyFill="1" applyBorder="1" applyAlignment="1">
      <alignment horizontal="center"/>
    </xf>
    <xf numFmtId="0" fontId="12" fillId="13" borderId="10" xfId="0" applyFont="1" applyFill="1" applyBorder="1" applyAlignment="1">
      <alignment horizontal="center"/>
    </xf>
    <xf numFmtId="0" fontId="12" fillId="13" borderId="1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probestunalmzl.wikispaces.com/file/view/capitulo_2_ejercicio_1.gif/123899685/capitulo_2_ejercicio_1.gif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95250</xdr:rowOff>
    </xdr:from>
    <xdr:to>
      <xdr:col>7</xdr:col>
      <xdr:colOff>225347</xdr:colOff>
      <xdr:row>15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B233C8-153F-4E0B-823B-662A3BFF9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0"/>
          <a:ext cx="5454572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4508-6B7D-41AB-8C47-A48D5EF2427B}">
  <dimension ref="A1:F22"/>
  <sheetViews>
    <sheetView topLeftCell="A2" workbookViewId="0">
      <selection activeCell="E2" sqref="E2"/>
    </sheetView>
  </sheetViews>
  <sheetFormatPr baseColWidth="10" defaultRowHeight="15" x14ac:dyDescent="0.25"/>
  <cols>
    <col min="4" max="4" width="11.85546875" bestFit="1" customWidth="1"/>
  </cols>
  <sheetData>
    <row r="1" spans="1:6" x14ac:dyDescent="0.25">
      <c r="A1" s="85" t="s">
        <v>58</v>
      </c>
      <c r="B1" s="85"/>
      <c r="C1" s="85"/>
      <c r="E1" s="25"/>
      <c r="F1" s="25"/>
    </row>
    <row r="2" spans="1:6" ht="15.75" x14ac:dyDescent="0.3">
      <c r="A2" s="2">
        <v>2</v>
      </c>
      <c r="B2" s="7" t="s">
        <v>0</v>
      </c>
      <c r="C2" s="4">
        <f>SUM(A2:A21)/20</f>
        <v>4.8</v>
      </c>
      <c r="D2" s="5"/>
      <c r="E2" s="25"/>
      <c r="F2" s="25"/>
    </row>
    <row r="3" spans="1:6" x14ac:dyDescent="0.25">
      <c r="A3" s="2">
        <v>2</v>
      </c>
      <c r="B3" s="7" t="s">
        <v>1</v>
      </c>
      <c r="C3" s="4">
        <v>5</v>
      </c>
      <c r="E3" s="25"/>
      <c r="F3" s="25"/>
    </row>
    <row r="4" spans="1:6" x14ac:dyDescent="0.25">
      <c r="A4" s="2">
        <v>3</v>
      </c>
      <c r="B4" s="7" t="s">
        <v>2</v>
      </c>
      <c r="C4" s="4">
        <f>SUM(A11:A12)/2</f>
        <v>5</v>
      </c>
      <c r="E4" s="25"/>
      <c r="F4" s="25"/>
    </row>
    <row r="5" spans="1:6" x14ac:dyDescent="0.25">
      <c r="A5" s="2">
        <v>3</v>
      </c>
      <c r="B5" s="6"/>
      <c r="E5" s="25"/>
      <c r="F5" s="25"/>
    </row>
    <row r="6" spans="1:6" x14ac:dyDescent="0.25">
      <c r="A6" s="2">
        <v>4</v>
      </c>
      <c r="B6" s="6"/>
      <c r="E6" s="25"/>
      <c r="F6" s="25"/>
    </row>
    <row r="7" spans="1:6" x14ac:dyDescent="0.25">
      <c r="A7" s="2">
        <v>4</v>
      </c>
      <c r="B7" s="6"/>
      <c r="E7" s="25"/>
      <c r="F7" s="25"/>
    </row>
    <row r="8" spans="1:6" x14ac:dyDescent="0.25">
      <c r="A8" s="2">
        <v>4</v>
      </c>
      <c r="B8" s="6"/>
      <c r="E8" s="25"/>
      <c r="F8" s="25"/>
    </row>
    <row r="9" spans="1:6" x14ac:dyDescent="0.25">
      <c r="A9" s="2">
        <v>4</v>
      </c>
      <c r="B9" s="6"/>
      <c r="E9" s="25"/>
      <c r="F9" s="25"/>
    </row>
    <row r="10" spans="1:6" x14ac:dyDescent="0.25">
      <c r="A10" s="2">
        <v>4</v>
      </c>
      <c r="B10" s="6"/>
      <c r="E10" s="25"/>
      <c r="F10" s="25"/>
    </row>
    <row r="11" spans="1:6" x14ac:dyDescent="0.25">
      <c r="A11" s="2">
        <v>5</v>
      </c>
      <c r="B11" s="6"/>
      <c r="E11" s="25"/>
      <c r="F11" s="25"/>
    </row>
    <row r="12" spans="1:6" x14ac:dyDescent="0.25">
      <c r="A12" s="2">
        <v>5</v>
      </c>
      <c r="B12" s="6"/>
      <c r="E12" s="25"/>
      <c r="F12" s="25"/>
    </row>
    <row r="13" spans="1:6" x14ac:dyDescent="0.25">
      <c r="A13" s="2">
        <v>5</v>
      </c>
      <c r="B13" s="6"/>
      <c r="E13" s="25"/>
      <c r="F13" s="25"/>
    </row>
    <row r="14" spans="1:6" x14ac:dyDescent="0.25">
      <c r="A14" s="2">
        <v>5</v>
      </c>
      <c r="B14" s="6"/>
      <c r="E14" s="25"/>
      <c r="F14" s="25"/>
    </row>
    <row r="15" spans="1:6" x14ac:dyDescent="0.25">
      <c r="A15" s="2">
        <v>5</v>
      </c>
      <c r="B15" s="6"/>
      <c r="E15" s="25"/>
      <c r="F15" s="25"/>
    </row>
    <row r="16" spans="1:6" x14ac:dyDescent="0.25">
      <c r="A16" s="2">
        <v>5</v>
      </c>
      <c r="B16" s="6"/>
    </row>
    <row r="17" spans="1:2" x14ac:dyDescent="0.25">
      <c r="A17" s="2">
        <v>6</v>
      </c>
      <c r="B17" s="6"/>
    </row>
    <row r="18" spans="1:2" x14ac:dyDescent="0.25">
      <c r="A18" s="2">
        <v>6</v>
      </c>
      <c r="B18" s="6"/>
    </row>
    <row r="19" spans="1:2" x14ac:dyDescent="0.25">
      <c r="A19" s="2">
        <v>8</v>
      </c>
      <c r="B19" s="6"/>
    </row>
    <row r="20" spans="1:2" x14ac:dyDescent="0.25">
      <c r="A20" s="2">
        <v>8</v>
      </c>
      <c r="B20" s="6"/>
    </row>
    <row r="21" spans="1:2" x14ac:dyDescent="0.25">
      <c r="A21" s="2">
        <v>8</v>
      </c>
      <c r="B21" s="6"/>
    </row>
    <row r="22" spans="1:2" x14ac:dyDescent="0.25">
      <c r="B22" s="6"/>
    </row>
  </sheetData>
  <sortState xmlns:xlrd2="http://schemas.microsoft.com/office/spreadsheetml/2017/richdata2" ref="B3:B22">
    <sortCondition ref="B3"/>
  </sortState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D278-2F39-4AE9-9B99-2A6693C57DBB}">
  <dimension ref="B2:AA33"/>
  <sheetViews>
    <sheetView tabSelected="1" zoomScaleNormal="100" workbookViewId="0">
      <selection activeCell="E10" sqref="E10"/>
    </sheetView>
  </sheetViews>
  <sheetFormatPr baseColWidth="10" defaultRowHeight="15" x14ac:dyDescent="0.25"/>
  <cols>
    <col min="15" max="15" width="12.85546875" customWidth="1"/>
    <col min="26" max="26" width="22.85546875" bestFit="1" customWidth="1"/>
  </cols>
  <sheetData>
    <row r="2" spans="2:27" x14ac:dyDescent="0.25">
      <c r="B2" s="8" t="s">
        <v>76</v>
      </c>
      <c r="D2" s="88" t="s">
        <v>3</v>
      </c>
      <c r="E2" s="88"/>
      <c r="F2" s="88"/>
      <c r="G2" s="88"/>
      <c r="H2" s="88"/>
      <c r="I2" s="88"/>
      <c r="J2" s="88"/>
      <c r="K2" s="88"/>
      <c r="L2" s="88"/>
      <c r="M2" s="88"/>
      <c r="O2" s="91" t="s">
        <v>61</v>
      </c>
      <c r="P2" s="91"/>
      <c r="Q2" s="91"/>
      <c r="R2" s="91"/>
      <c r="S2" s="91"/>
      <c r="T2" s="91"/>
      <c r="U2" s="91"/>
      <c r="V2" s="91"/>
      <c r="W2" s="91"/>
      <c r="X2" s="91"/>
    </row>
    <row r="3" spans="2:27" ht="60" x14ac:dyDescent="0.25">
      <c r="B3" s="18">
        <v>20</v>
      </c>
      <c r="D3" s="20">
        <v>2</v>
      </c>
      <c r="E3" s="1">
        <v>0</v>
      </c>
      <c r="F3" s="1">
        <v>3</v>
      </c>
      <c r="G3" s="1">
        <v>4</v>
      </c>
      <c r="H3" s="1">
        <v>4</v>
      </c>
      <c r="I3" s="1">
        <v>4</v>
      </c>
      <c r="J3" s="1">
        <v>5</v>
      </c>
      <c r="K3" s="1">
        <v>9</v>
      </c>
      <c r="O3" s="9" t="s">
        <v>18</v>
      </c>
      <c r="P3" s="10" t="s">
        <v>19</v>
      </c>
      <c r="Q3" s="10" t="s">
        <v>20</v>
      </c>
      <c r="R3" s="10" t="s">
        <v>21</v>
      </c>
      <c r="S3" s="10" t="s">
        <v>22</v>
      </c>
      <c r="T3" s="10" t="s">
        <v>23</v>
      </c>
      <c r="U3" s="11" t="s">
        <v>26</v>
      </c>
      <c r="V3" s="12" t="s">
        <v>27</v>
      </c>
      <c r="W3" s="13" t="s">
        <v>28</v>
      </c>
      <c r="X3" s="13" t="s">
        <v>29</v>
      </c>
      <c r="Z3" s="86" t="s">
        <v>62</v>
      </c>
      <c r="AA3" s="87"/>
    </row>
    <row r="4" spans="2:27" x14ac:dyDescent="0.25">
      <c r="B4" s="18">
        <v>23</v>
      </c>
      <c r="D4" s="20">
        <v>3</v>
      </c>
      <c r="E4" s="1">
        <v>1</v>
      </c>
      <c r="F4" s="1">
        <v>1</v>
      </c>
      <c r="G4" s="1">
        <v>3</v>
      </c>
      <c r="H4" s="1">
        <v>4</v>
      </c>
      <c r="I4" s="1">
        <v>6</v>
      </c>
      <c r="J4" s="1">
        <v>6</v>
      </c>
      <c r="K4" s="1">
        <v>7</v>
      </c>
      <c r="L4" s="1">
        <v>9</v>
      </c>
      <c r="M4" s="1">
        <v>9</v>
      </c>
      <c r="O4" s="22">
        <v>20</v>
      </c>
      <c r="P4" s="18">
        <v>1</v>
      </c>
      <c r="Q4" s="18">
        <f>P4/P$18</f>
        <v>0.05</v>
      </c>
      <c r="R4" s="18">
        <f>P4</f>
        <v>1</v>
      </c>
      <c r="S4" s="18">
        <f>Q4</f>
        <v>0.05</v>
      </c>
      <c r="T4" s="18">
        <f>Q4*100</f>
        <v>5</v>
      </c>
      <c r="U4" s="18">
        <f>O4+P4</f>
        <v>21</v>
      </c>
      <c r="V4" s="18">
        <f>O4-P$20</f>
        <v>-12.549999999999997</v>
      </c>
      <c r="W4" s="18">
        <f>(V4)^2</f>
        <v>157.50249999999994</v>
      </c>
      <c r="X4" s="18">
        <f>W4*P4</f>
        <v>157.50249999999994</v>
      </c>
      <c r="Z4" s="15"/>
      <c r="AA4" s="19"/>
    </row>
    <row r="5" spans="2:27" x14ac:dyDescent="0.25">
      <c r="B5" s="18">
        <v>24</v>
      </c>
      <c r="D5" s="21">
        <v>4</v>
      </c>
      <c r="E5" s="3">
        <v>0</v>
      </c>
      <c r="F5" s="3">
        <v>0</v>
      </c>
      <c r="G5" s="3">
        <v>1</v>
      </c>
      <c r="H5" s="3">
        <v>5</v>
      </c>
      <c r="O5" s="22">
        <v>23</v>
      </c>
      <c r="P5" s="18">
        <v>1</v>
      </c>
      <c r="Q5" s="18">
        <f t="shared" ref="Q5:Q17" si="0">P5/P$18</f>
        <v>0.05</v>
      </c>
      <c r="R5" s="18">
        <f>R4+P5</f>
        <v>2</v>
      </c>
      <c r="S5" s="18">
        <f>S4+Q5</f>
        <v>0.1</v>
      </c>
      <c r="T5" s="18">
        <f t="shared" ref="T5:T17" si="1">Q5*100</f>
        <v>5</v>
      </c>
      <c r="U5" s="18">
        <f t="shared" ref="U5:U17" si="2">O5+P5</f>
        <v>24</v>
      </c>
      <c r="V5" s="18">
        <f t="shared" ref="V5:V17" si="3">O5-P$20</f>
        <v>-9.5499999999999972</v>
      </c>
      <c r="W5" s="18">
        <f t="shared" ref="W5:W17" si="4">(V5)^2</f>
        <v>91.202499999999944</v>
      </c>
      <c r="X5" s="18">
        <f t="shared" ref="X5:X17" si="5">W5*P5</f>
        <v>91.202499999999944</v>
      </c>
      <c r="Z5" s="16" t="s">
        <v>0</v>
      </c>
      <c r="AA5" s="19">
        <v>32.549999999999997</v>
      </c>
    </row>
    <row r="6" spans="2:27" x14ac:dyDescent="0.25">
      <c r="B6" s="18">
        <v>24</v>
      </c>
      <c r="O6" s="22">
        <v>24</v>
      </c>
      <c r="P6" s="18">
        <v>3</v>
      </c>
      <c r="Q6" s="18">
        <f t="shared" si="0"/>
        <v>0.15</v>
      </c>
      <c r="R6" s="18">
        <f t="shared" ref="R6:R17" si="6">R5+P6</f>
        <v>5</v>
      </c>
      <c r="S6" s="18">
        <f t="shared" ref="S6:S17" si="7">S5+Q6</f>
        <v>0.25</v>
      </c>
      <c r="T6" s="18">
        <f t="shared" si="1"/>
        <v>15</v>
      </c>
      <c r="U6" s="18">
        <f t="shared" si="2"/>
        <v>27</v>
      </c>
      <c r="V6" s="18">
        <f t="shared" si="3"/>
        <v>-8.5499999999999972</v>
      </c>
      <c r="W6" s="18">
        <f t="shared" si="4"/>
        <v>73.102499999999949</v>
      </c>
      <c r="X6" s="18">
        <f t="shared" si="5"/>
        <v>219.30749999999983</v>
      </c>
      <c r="Z6" s="16" t="s">
        <v>8</v>
      </c>
      <c r="AA6" s="19">
        <v>1.6294574492595288</v>
      </c>
    </row>
    <row r="7" spans="2:27" x14ac:dyDescent="0.25">
      <c r="B7" s="18">
        <v>24</v>
      </c>
      <c r="D7" s="88" t="s">
        <v>30</v>
      </c>
      <c r="E7" s="88"/>
      <c r="G7" s="88" t="s">
        <v>59</v>
      </c>
      <c r="H7" s="88"/>
      <c r="I7" s="88"/>
      <c r="J7" s="88"/>
      <c r="O7" s="22">
        <v>25</v>
      </c>
      <c r="P7" s="18">
        <v>1</v>
      </c>
      <c r="Q7" s="18">
        <f t="shared" si="0"/>
        <v>0.05</v>
      </c>
      <c r="R7" s="18">
        <f t="shared" si="6"/>
        <v>6</v>
      </c>
      <c r="S7" s="18">
        <f t="shared" si="7"/>
        <v>0.3</v>
      </c>
      <c r="T7" s="18">
        <f t="shared" si="1"/>
        <v>5</v>
      </c>
      <c r="U7" s="18">
        <f t="shared" si="2"/>
        <v>26</v>
      </c>
      <c r="V7" s="18">
        <f t="shared" si="3"/>
        <v>-7.5499999999999972</v>
      </c>
      <c r="W7" s="18">
        <f t="shared" si="4"/>
        <v>57.002499999999955</v>
      </c>
      <c r="X7" s="18">
        <f t="shared" si="5"/>
        <v>57.002499999999955</v>
      </c>
      <c r="Z7" s="16" t="s">
        <v>2</v>
      </c>
      <c r="AA7" s="19">
        <v>33.5</v>
      </c>
    </row>
    <row r="8" spans="2:27" x14ac:dyDescent="0.25">
      <c r="B8" s="18">
        <v>25</v>
      </c>
      <c r="D8" s="19" t="s">
        <v>0</v>
      </c>
      <c r="E8" s="19">
        <f>SUM(B3:B22)/20</f>
        <v>32.549999999999997</v>
      </c>
      <c r="G8" s="90" t="s">
        <v>31</v>
      </c>
      <c r="H8" s="90"/>
      <c r="I8" s="90"/>
      <c r="J8" s="90"/>
      <c r="O8" s="22">
        <v>29</v>
      </c>
      <c r="P8" s="18">
        <v>1</v>
      </c>
      <c r="Q8" s="18">
        <f t="shared" si="0"/>
        <v>0.05</v>
      </c>
      <c r="R8" s="18">
        <f t="shared" si="6"/>
        <v>7</v>
      </c>
      <c r="S8" s="18">
        <f t="shared" si="7"/>
        <v>0.35</v>
      </c>
      <c r="T8" s="18">
        <f t="shared" si="1"/>
        <v>5</v>
      </c>
      <c r="U8" s="18">
        <f t="shared" si="2"/>
        <v>30</v>
      </c>
      <c r="V8" s="18">
        <f t="shared" si="3"/>
        <v>-3.5499999999999972</v>
      </c>
      <c r="W8" s="18">
        <f t="shared" si="4"/>
        <v>12.60249999999998</v>
      </c>
      <c r="X8" s="18">
        <f t="shared" si="5"/>
        <v>12.60249999999998</v>
      </c>
      <c r="Z8" s="16" t="s">
        <v>1</v>
      </c>
      <c r="AA8" s="19">
        <v>24</v>
      </c>
    </row>
    <row r="9" spans="2:27" x14ac:dyDescent="0.25">
      <c r="B9" s="18">
        <v>29</v>
      </c>
      <c r="D9" s="19" t="s">
        <v>1</v>
      </c>
      <c r="E9" s="19">
        <f>MODE(B3:B226)</f>
        <v>24</v>
      </c>
      <c r="G9" s="90" t="s">
        <v>60</v>
      </c>
      <c r="H9" s="90"/>
      <c r="I9" s="90"/>
      <c r="J9" s="90"/>
      <c r="O9" s="22">
        <v>31</v>
      </c>
      <c r="P9" s="18">
        <v>2</v>
      </c>
      <c r="Q9" s="18">
        <f t="shared" si="0"/>
        <v>0.1</v>
      </c>
      <c r="R9" s="18">
        <f t="shared" si="6"/>
        <v>9</v>
      </c>
      <c r="S9" s="18">
        <f t="shared" si="7"/>
        <v>0.44999999999999996</v>
      </c>
      <c r="T9" s="18">
        <f t="shared" si="1"/>
        <v>10</v>
      </c>
      <c r="U9" s="18">
        <f t="shared" si="2"/>
        <v>33</v>
      </c>
      <c r="V9" s="18">
        <f t="shared" si="3"/>
        <v>-1.5499999999999972</v>
      </c>
      <c r="W9" s="18">
        <f t="shared" si="4"/>
        <v>2.402499999999991</v>
      </c>
      <c r="X9" s="18">
        <f t="shared" si="5"/>
        <v>4.804999999999982</v>
      </c>
      <c r="Z9" s="16" t="s">
        <v>9</v>
      </c>
      <c r="AA9" s="19">
        <v>7.2871552459754421</v>
      </c>
    </row>
    <row r="10" spans="2:27" x14ac:dyDescent="0.25">
      <c r="B10" s="18">
        <v>31</v>
      </c>
      <c r="D10" s="19" t="s">
        <v>2</v>
      </c>
      <c r="E10" s="19">
        <f>SUM(B12:B13)/2</f>
        <v>33.5</v>
      </c>
      <c r="O10" s="22">
        <v>33</v>
      </c>
      <c r="P10" s="18">
        <v>1</v>
      </c>
      <c r="Q10" s="18">
        <f t="shared" si="0"/>
        <v>0.05</v>
      </c>
      <c r="R10" s="18">
        <f t="shared" si="6"/>
        <v>10</v>
      </c>
      <c r="S10" s="18">
        <f t="shared" si="7"/>
        <v>0.49999999999999994</v>
      </c>
      <c r="T10" s="18">
        <f t="shared" si="1"/>
        <v>5</v>
      </c>
      <c r="U10" s="18">
        <f t="shared" si="2"/>
        <v>34</v>
      </c>
      <c r="V10" s="18">
        <f t="shared" si="3"/>
        <v>0.45000000000000284</v>
      </c>
      <c r="W10" s="18">
        <f t="shared" si="4"/>
        <v>0.20250000000000257</v>
      </c>
      <c r="X10" s="18">
        <f t="shared" si="5"/>
        <v>0.20250000000000257</v>
      </c>
      <c r="Z10" s="16" t="s">
        <v>10</v>
      </c>
      <c r="AA10" s="19">
        <v>53.10263157894741</v>
      </c>
    </row>
    <row r="11" spans="2:27" x14ac:dyDescent="0.25">
      <c r="B11" s="18">
        <v>31</v>
      </c>
      <c r="O11" s="22">
        <v>34</v>
      </c>
      <c r="P11" s="18">
        <v>1</v>
      </c>
      <c r="Q11" s="18">
        <f t="shared" si="0"/>
        <v>0.05</v>
      </c>
      <c r="R11" s="18">
        <f t="shared" si="6"/>
        <v>11</v>
      </c>
      <c r="S11" s="18">
        <f t="shared" si="7"/>
        <v>0.54999999999999993</v>
      </c>
      <c r="T11" s="18">
        <f t="shared" si="1"/>
        <v>5</v>
      </c>
      <c r="U11" s="18">
        <f t="shared" si="2"/>
        <v>35</v>
      </c>
      <c r="V11" s="18">
        <f t="shared" si="3"/>
        <v>1.4500000000000028</v>
      </c>
      <c r="W11" s="18">
        <f t="shared" si="4"/>
        <v>2.102500000000008</v>
      </c>
      <c r="X11" s="18">
        <f t="shared" si="5"/>
        <v>2.102500000000008</v>
      </c>
      <c r="Z11" s="16" t="s">
        <v>11</v>
      </c>
      <c r="AA11" s="19">
        <v>-1.1822959130047277</v>
      </c>
    </row>
    <row r="12" spans="2:27" x14ac:dyDescent="0.25">
      <c r="B12" s="18">
        <v>33</v>
      </c>
      <c r="D12" s="89"/>
      <c r="E12" s="89"/>
      <c r="O12" s="22">
        <v>36</v>
      </c>
      <c r="P12" s="18">
        <v>2</v>
      </c>
      <c r="Q12" s="18">
        <f t="shared" si="0"/>
        <v>0.1</v>
      </c>
      <c r="R12" s="18">
        <f t="shared" si="6"/>
        <v>13</v>
      </c>
      <c r="S12" s="18">
        <f t="shared" si="7"/>
        <v>0.64999999999999991</v>
      </c>
      <c r="T12" s="18">
        <f t="shared" si="1"/>
        <v>10</v>
      </c>
      <c r="U12" s="18">
        <f t="shared" si="2"/>
        <v>38</v>
      </c>
      <c r="V12" s="18">
        <f t="shared" si="3"/>
        <v>3.4500000000000028</v>
      </c>
      <c r="W12" s="18">
        <f t="shared" si="4"/>
        <v>11.902500000000019</v>
      </c>
      <c r="X12" s="18">
        <f t="shared" si="5"/>
        <v>23.805000000000039</v>
      </c>
      <c r="Z12" s="16" t="s">
        <v>12</v>
      </c>
      <c r="AA12" s="19">
        <v>-0.17153866848534008</v>
      </c>
    </row>
    <row r="13" spans="2:27" x14ac:dyDescent="0.25">
      <c r="B13" s="18">
        <v>34</v>
      </c>
      <c r="O13" s="22">
        <v>37</v>
      </c>
      <c r="P13" s="18">
        <v>1</v>
      </c>
      <c r="Q13" s="18">
        <f t="shared" si="0"/>
        <v>0.05</v>
      </c>
      <c r="R13" s="18">
        <f t="shared" si="6"/>
        <v>14</v>
      </c>
      <c r="S13" s="18">
        <f t="shared" si="7"/>
        <v>0.7</v>
      </c>
      <c r="T13" s="18">
        <f t="shared" si="1"/>
        <v>5</v>
      </c>
      <c r="U13" s="18">
        <f t="shared" si="2"/>
        <v>38</v>
      </c>
      <c r="V13" s="18">
        <f t="shared" si="3"/>
        <v>4.4500000000000028</v>
      </c>
      <c r="W13" s="18">
        <f t="shared" si="4"/>
        <v>19.802500000000027</v>
      </c>
      <c r="X13" s="18">
        <f t="shared" si="5"/>
        <v>19.802500000000027</v>
      </c>
      <c r="Z13" s="16" t="s">
        <v>13</v>
      </c>
      <c r="AA13" s="19">
        <v>25</v>
      </c>
    </row>
    <row r="14" spans="2:27" x14ac:dyDescent="0.25">
      <c r="B14" s="18">
        <v>36</v>
      </c>
      <c r="O14" s="22">
        <v>39</v>
      </c>
      <c r="P14" s="18">
        <v>2</v>
      </c>
      <c r="Q14" s="18">
        <f t="shared" si="0"/>
        <v>0.1</v>
      </c>
      <c r="R14" s="18">
        <f t="shared" si="6"/>
        <v>16</v>
      </c>
      <c r="S14" s="18">
        <f t="shared" si="7"/>
        <v>0.79999999999999993</v>
      </c>
      <c r="T14" s="18">
        <f t="shared" si="1"/>
        <v>10</v>
      </c>
      <c r="U14" s="18">
        <f t="shared" si="2"/>
        <v>41</v>
      </c>
      <c r="V14" s="18">
        <f t="shared" si="3"/>
        <v>6.4500000000000028</v>
      </c>
      <c r="W14" s="18">
        <f t="shared" si="4"/>
        <v>41.602500000000035</v>
      </c>
      <c r="X14" s="18">
        <f t="shared" si="5"/>
        <v>83.205000000000069</v>
      </c>
      <c r="Z14" s="16" t="s">
        <v>14</v>
      </c>
      <c r="AA14" s="19">
        <v>20</v>
      </c>
    </row>
    <row r="15" spans="2:27" x14ac:dyDescent="0.25">
      <c r="B15" s="18">
        <v>36</v>
      </c>
      <c r="O15" s="22">
        <v>40</v>
      </c>
      <c r="P15" s="18">
        <v>2</v>
      </c>
      <c r="Q15" s="18">
        <f t="shared" si="0"/>
        <v>0.1</v>
      </c>
      <c r="R15" s="18">
        <f t="shared" si="6"/>
        <v>18</v>
      </c>
      <c r="S15" s="18">
        <f t="shared" si="7"/>
        <v>0.89999999999999991</v>
      </c>
      <c r="T15" s="18">
        <f t="shared" si="1"/>
        <v>10</v>
      </c>
      <c r="U15" s="18">
        <f t="shared" si="2"/>
        <v>42</v>
      </c>
      <c r="V15" s="18">
        <f t="shared" si="3"/>
        <v>7.4500000000000028</v>
      </c>
      <c r="W15" s="18">
        <f t="shared" si="4"/>
        <v>55.50250000000004</v>
      </c>
      <c r="X15" s="18">
        <f t="shared" si="5"/>
        <v>111.00500000000008</v>
      </c>
      <c r="Z15" s="16" t="s">
        <v>15</v>
      </c>
      <c r="AA15" s="19">
        <v>45</v>
      </c>
    </row>
    <row r="16" spans="2:27" x14ac:dyDescent="0.25">
      <c r="B16" s="18">
        <v>37</v>
      </c>
      <c r="O16" s="22">
        <v>41</v>
      </c>
      <c r="P16" s="18">
        <v>1</v>
      </c>
      <c r="Q16" s="18">
        <f t="shared" si="0"/>
        <v>0.05</v>
      </c>
      <c r="R16" s="18">
        <f t="shared" si="6"/>
        <v>19</v>
      </c>
      <c r="S16" s="18">
        <f t="shared" si="7"/>
        <v>0.95</v>
      </c>
      <c r="T16" s="18">
        <f t="shared" si="1"/>
        <v>5</v>
      </c>
      <c r="U16" s="18">
        <f t="shared" si="2"/>
        <v>42</v>
      </c>
      <c r="V16" s="18">
        <f t="shared" si="3"/>
        <v>8.4500000000000028</v>
      </c>
      <c r="W16" s="18">
        <f t="shared" si="4"/>
        <v>71.402500000000046</v>
      </c>
      <c r="X16" s="18">
        <f t="shared" si="5"/>
        <v>71.402500000000046</v>
      </c>
      <c r="Z16" s="16" t="s">
        <v>16</v>
      </c>
      <c r="AA16" s="19">
        <v>651</v>
      </c>
    </row>
    <row r="17" spans="2:27" x14ac:dyDescent="0.25">
      <c r="B17" s="18">
        <v>39</v>
      </c>
      <c r="O17" s="22">
        <v>45</v>
      </c>
      <c r="P17" s="18">
        <v>1</v>
      </c>
      <c r="Q17" s="18">
        <f t="shared" si="0"/>
        <v>0.05</v>
      </c>
      <c r="R17" s="18">
        <f t="shared" si="6"/>
        <v>20</v>
      </c>
      <c r="S17" s="18">
        <f t="shared" si="7"/>
        <v>1</v>
      </c>
      <c r="T17" s="18">
        <f t="shared" si="1"/>
        <v>5</v>
      </c>
      <c r="U17" s="18">
        <f t="shared" si="2"/>
        <v>46</v>
      </c>
      <c r="V17" s="18">
        <f t="shared" si="3"/>
        <v>12.450000000000003</v>
      </c>
      <c r="W17" s="18">
        <f t="shared" si="4"/>
        <v>155.00250000000008</v>
      </c>
      <c r="X17" s="18">
        <f t="shared" si="5"/>
        <v>155.00250000000008</v>
      </c>
      <c r="Z17" s="16" t="s">
        <v>17</v>
      </c>
      <c r="AA17" s="19">
        <v>20</v>
      </c>
    </row>
    <row r="18" spans="2:27" x14ac:dyDescent="0.25">
      <c r="B18" s="18">
        <v>39</v>
      </c>
      <c r="O18" s="8" t="s">
        <v>24</v>
      </c>
      <c r="P18" s="18">
        <f>SUM(P4:P17)</f>
        <v>20</v>
      </c>
      <c r="Q18" s="18">
        <f>SUM(Q4:Q17)</f>
        <v>1</v>
      </c>
      <c r="R18" s="23" t="s">
        <v>25</v>
      </c>
      <c r="S18" s="23" t="s">
        <v>25</v>
      </c>
      <c r="T18" s="18">
        <f>SUM(T4:T17)</f>
        <v>100</v>
      </c>
      <c r="U18" s="18">
        <f>SUM(U4:U17)</f>
        <v>477</v>
      </c>
      <c r="V18" s="18">
        <f>SUM(V4:V17)</f>
        <v>1.3000000000000398</v>
      </c>
      <c r="W18" s="18">
        <f>SUM(W4:W17)</f>
        <v>751.33499999999992</v>
      </c>
      <c r="X18" s="14">
        <f>SUM(X4:X17)</f>
        <v>1008.9499999999998</v>
      </c>
      <c r="Z18" s="19"/>
      <c r="AA18" s="19">
        <v>0</v>
      </c>
    </row>
    <row r="19" spans="2:27" x14ac:dyDescent="0.25">
      <c r="B19" s="18">
        <v>40</v>
      </c>
    </row>
    <row r="20" spans="2:27" x14ac:dyDescent="0.25">
      <c r="B20" s="18">
        <v>40</v>
      </c>
      <c r="O20" s="15" t="s">
        <v>53</v>
      </c>
      <c r="P20" s="19">
        <f>AVERAGE(B3:B22)</f>
        <v>32.549999999999997</v>
      </c>
    </row>
    <row r="21" spans="2:27" x14ac:dyDescent="0.25">
      <c r="B21" s="18">
        <v>41</v>
      </c>
      <c r="O21" s="17" t="s">
        <v>44</v>
      </c>
      <c r="P21" s="18">
        <f>1+3.322*LOG(20)</f>
        <v>5.3220216455957461</v>
      </c>
    </row>
    <row r="22" spans="2:27" x14ac:dyDescent="0.25">
      <c r="B22" s="18">
        <v>45</v>
      </c>
      <c r="O22" s="17" t="s">
        <v>45</v>
      </c>
      <c r="P22" s="18">
        <v>45</v>
      </c>
    </row>
    <row r="23" spans="2:27" x14ac:dyDescent="0.25">
      <c r="O23" s="17" t="s">
        <v>46</v>
      </c>
      <c r="P23" s="18">
        <v>20</v>
      </c>
    </row>
    <row r="24" spans="2:27" x14ac:dyDescent="0.25">
      <c r="O24" s="17" t="s">
        <v>13</v>
      </c>
      <c r="P24" s="18">
        <f>P22-P23</f>
        <v>25</v>
      </c>
    </row>
    <row r="25" spans="2:27" x14ac:dyDescent="0.25">
      <c r="O25" s="17" t="s">
        <v>47</v>
      </c>
      <c r="P25" s="18">
        <f>P24/P21</f>
        <v>4.6974630440837872</v>
      </c>
    </row>
    <row r="26" spans="2:27" x14ac:dyDescent="0.25">
      <c r="O26" s="17" t="s">
        <v>48</v>
      </c>
      <c r="P26" s="18">
        <v>20</v>
      </c>
    </row>
    <row r="27" spans="2:27" x14ac:dyDescent="0.25">
      <c r="O27" s="15" t="s">
        <v>6</v>
      </c>
      <c r="P27" s="18">
        <v>46</v>
      </c>
    </row>
    <row r="28" spans="2:27" x14ac:dyDescent="0.25">
      <c r="O28" s="15" t="s">
        <v>4</v>
      </c>
      <c r="P28" s="18">
        <f>SUM(B3:B22)/P18</f>
        <v>32.549999999999997</v>
      </c>
    </row>
    <row r="29" spans="2:27" x14ac:dyDescent="0.25">
      <c r="O29" s="15" t="s">
        <v>5</v>
      </c>
      <c r="P29" s="18">
        <f>SUM(B12:B13)/2</f>
        <v>33.5</v>
      </c>
    </row>
    <row r="30" spans="2:27" x14ac:dyDescent="0.25">
      <c r="O30" s="15" t="s">
        <v>54</v>
      </c>
      <c r="P30" s="19">
        <f>X18/(P18-1)</f>
        <v>53.10263157894736</v>
      </c>
    </row>
    <row r="31" spans="2:27" x14ac:dyDescent="0.25">
      <c r="O31" s="15" t="s">
        <v>55</v>
      </c>
      <c r="P31" s="19">
        <f>SQRT(P30)</f>
        <v>7.2871552459754385</v>
      </c>
    </row>
    <row r="32" spans="2:27" x14ac:dyDescent="0.25">
      <c r="O32" s="15" t="s">
        <v>56</v>
      </c>
      <c r="P32" s="19">
        <f>P31/P20</f>
        <v>0.2238757372035465</v>
      </c>
      <c r="Q32" t="s">
        <v>84</v>
      </c>
    </row>
    <row r="33" spans="16:16" x14ac:dyDescent="0.25">
      <c r="P33" s="19">
        <f>P32*100</f>
        <v>22.387573720354652</v>
      </c>
    </row>
  </sheetData>
  <sortState xmlns:xlrd2="http://schemas.microsoft.com/office/spreadsheetml/2017/richdata2" ref="B3:B21">
    <sortCondition ref="B3"/>
  </sortState>
  <mergeCells count="8">
    <mergeCell ref="Z3:AA3"/>
    <mergeCell ref="D2:M2"/>
    <mergeCell ref="D7:E7"/>
    <mergeCell ref="D12:E12"/>
    <mergeCell ref="G7:J7"/>
    <mergeCell ref="G9:J9"/>
    <mergeCell ref="G8:J8"/>
    <mergeCell ref="O2:X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B94D-2B72-4D1F-8809-46D29C15ED2A}">
  <dimension ref="A2:W84"/>
  <sheetViews>
    <sheetView workbookViewId="0">
      <selection activeCell="K34" sqref="K34"/>
    </sheetView>
  </sheetViews>
  <sheetFormatPr baseColWidth="10" defaultRowHeight="15" x14ac:dyDescent="0.25"/>
  <sheetData>
    <row r="2" spans="2:23" x14ac:dyDescent="0.25">
      <c r="B2" s="24"/>
      <c r="I2" s="28" t="s">
        <v>76</v>
      </c>
      <c r="K2" s="96" t="s">
        <v>3</v>
      </c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</row>
    <row r="3" spans="2:23" x14ac:dyDescent="0.25">
      <c r="I3" s="34">
        <v>83.4</v>
      </c>
      <c r="K3" s="21">
        <v>83</v>
      </c>
      <c r="L3" s="3">
        <v>4</v>
      </c>
    </row>
    <row r="4" spans="2:23" x14ac:dyDescent="0.25">
      <c r="I4" s="34">
        <v>84.3</v>
      </c>
      <c r="K4" s="20">
        <v>84</v>
      </c>
      <c r="L4" s="1">
        <v>3</v>
      </c>
      <c r="M4" s="1">
        <v>3</v>
      </c>
    </row>
    <row r="5" spans="2:23" x14ac:dyDescent="0.25">
      <c r="I5" s="34">
        <v>84.3</v>
      </c>
      <c r="K5" s="21">
        <v>85</v>
      </c>
      <c r="L5" s="3">
        <v>3</v>
      </c>
    </row>
    <row r="6" spans="2:23" x14ac:dyDescent="0.25">
      <c r="I6" s="34">
        <v>85.3</v>
      </c>
      <c r="K6" s="20">
        <v>86</v>
      </c>
      <c r="L6" s="1">
        <v>7</v>
      </c>
      <c r="M6" s="1">
        <v>7</v>
      </c>
      <c r="N6" s="1">
        <v>7</v>
      </c>
    </row>
    <row r="7" spans="2:23" x14ac:dyDescent="0.25">
      <c r="I7" s="34">
        <v>86.7</v>
      </c>
      <c r="K7" s="20">
        <v>87</v>
      </c>
      <c r="L7" s="1">
        <v>4</v>
      </c>
      <c r="M7" s="1">
        <v>5</v>
      </c>
      <c r="N7" s="1">
        <v>6</v>
      </c>
      <c r="O7" s="1">
        <v>7</v>
      </c>
      <c r="P7" s="1">
        <v>8</v>
      </c>
      <c r="Q7" s="1">
        <v>9</v>
      </c>
    </row>
    <row r="8" spans="2:23" x14ac:dyDescent="0.25">
      <c r="I8" s="34">
        <v>86.7</v>
      </c>
      <c r="K8" s="20">
        <v>88</v>
      </c>
      <c r="L8" s="1">
        <v>2</v>
      </c>
      <c r="M8" s="1">
        <v>3</v>
      </c>
      <c r="N8" s="1">
        <v>3</v>
      </c>
      <c r="O8" s="1">
        <v>3</v>
      </c>
      <c r="P8" s="1">
        <v>4</v>
      </c>
      <c r="Q8" s="1">
        <v>5</v>
      </c>
      <c r="R8" s="1">
        <v>5</v>
      </c>
      <c r="S8" s="1">
        <v>6</v>
      </c>
      <c r="T8" s="1">
        <v>6</v>
      </c>
      <c r="U8" s="1">
        <v>7</v>
      </c>
      <c r="V8" s="1">
        <v>9</v>
      </c>
    </row>
    <row r="9" spans="2:23" x14ac:dyDescent="0.25">
      <c r="I9" s="34">
        <v>86.7</v>
      </c>
      <c r="K9" s="21">
        <v>89</v>
      </c>
      <c r="L9" s="3">
        <v>0</v>
      </c>
      <c r="M9" s="3">
        <v>2</v>
      </c>
      <c r="N9" s="3">
        <v>3</v>
      </c>
      <c r="O9" s="3">
        <v>3</v>
      </c>
      <c r="P9" s="3">
        <v>6</v>
      </c>
      <c r="Q9" s="3">
        <v>7</v>
      </c>
      <c r="R9" s="3">
        <v>8</v>
      </c>
      <c r="S9" s="3">
        <v>8</v>
      </c>
      <c r="T9" s="3">
        <v>9</v>
      </c>
      <c r="U9" s="3">
        <v>9</v>
      </c>
    </row>
    <row r="10" spans="2:23" x14ac:dyDescent="0.25">
      <c r="I10" s="34">
        <v>87.4</v>
      </c>
      <c r="K10" s="20">
        <v>90</v>
      </c>
      <c r="L10" s="1">
        <v>0</v>
      </c>
      <c r="M10" s="1">
        <v>1</v>
      </c>
      <c r="N10" s="1">
        <v>1</v>
      </c>
      <c r="O10" s="1">
        <v>1</v>
      </c>
      <c r="P10" s="1">
        <v>3</v>
      </c>
      <c r="Q10" s="1">
        <v>4</v>
      </c>
      <c r="R10" s="1">
        <v>4</v>
      </c>
      <c r="S10" s="1">
        <v>4</v>
      </c>
      <c r="T10" s="1">
        <v>5</v>
      </c>
      <c r="U10" s="1">
        <v>6</v>
      </c>
      <c r="V10" s="1">
        <v>7</v>
      </c>
      <c r="W10" s="1">
        <v>8</v>
      </c>
    </row>
    <row r="11" spans="2:23" x14ac:dyDescent="0.25">
      <c r="I11" s="34">
        <v>87.5</v>
      </c>
      <c r="K11" s="21">
        <v>9</v>
      </c>
      <c r="L11" s="3">
        <v>1</v>
      </c>
      <c r="M11" s="3">
        <v>1</v>
      </c>
      <c r="N11" s="3">
        <v>1</v>
      </c>
    </row>
    <row r="12" spans="2:23" x14ac:dyDescent="0.25">
      <c r="I12" s="34">
        <v>87.6</v>
      </c>
      <c r="K12" s="20">
        <v>91</v>
      </c>
      <c r="L12" s="1">
        <v>1</v>
      </c>
      <c r="M12" s="1">
        <v>1</v>
      </c>
      <c r="N12" s="1">
        <v>1</v>
      </c>
      <c r="O12" s="1">
        <v>2</v>
      </c>
      <c r="P12" s="1">
        <v>2</v>
      </c>
      <c r="Q12" s="1">
        <v>5</v>
      </c>
      <c r="R12" s="1">
        <v>6</v>
      </c>
      <c r="S12" s="1">
        <v>6</v>
      </c>
      <c r="T12" s="1">
        <v>8</v>
      </c>
      <c r="U12" s="1">
        <v>8</v>
      </c>
    </row>
    <row r="13" spans="2:23" x14ac:dyDescent="0.25">
      <c r="I13" s="34">
        <v>87.7</v>
      </c>
      <c r="K13" s="21">
        <v>92</v>
      </c>
      <c r="L13" s="3">
        <v>2</v>
      </c>
      <c r="M13" s="3">
        <v>2</v>
      </c>
      <c r="N13" s="3">
        <v>2</v>
      </c>
      <c r="O13" s="3">
        <v>3</v>
      </c>
      <c r="P13" s="3">
        <v>6</v>
      </c>
      <c r="Q13" s="3">
        <v>7</v>
      </c>
      <c r="R13" s="3">
        <v>7</v>
      </c>
      <c r="S13" s="3">
        <v>7</v>
      </c>
    </row>
    <row r="14" spans="2:23" x14ac:dyDescent="0.25">
      <c r="I14" s="34">
        <v>87.8</v>
      </c>
      <c r="K14" s="21">
        <v>9</v>
      </c>
      <c r="L14" s="3">
        <v>3</v>
      </c>
    </row>
    <row r="15" spans="2:23" x14ac:dyDescent="0.25">
      <c r="I15" s="34">
        <v>87.9</v>
      </c>
      <c r="K15" s="20">
        <v>93</v>
      </c>
      <c r="L15" s="1">
        <v>2</v>
      </c>
      <c r="M15" s="1">
        <v>3</v>
      </c>
      <c r="N15" s="1">
        <v>3</v>
      </c>
      <c r="O15" s="1">
        <v>4</v>
      </c>
      <c r="P15" s="1">
        <v>7</v>
      </c>
    </row>
    <row r="16" spans="2:23" x14ac:dyDescent="0.25">
      <c r="I16" s="34">
        <v>88.2</v>
      </c>
      <c r="K16" s="21">
        <v>94</v>
      </c>
      <c r="L16" s="3">
        <v>2</v>
      </c>
      <c r="M16" s="3">
        <v>2</v>
      </c>
      <c r="N16" s="3">
        <v>4</v>
      </c>
      <c r="O16" s="3">
        <v>7</v>
      </c>
    </row>
    <row r="17" spans="1:16" x14ac:dyDescent="0.25">
      <c r="A17" s="26" t="s">
        <v>63</v>
      </c>
      <c r="B17" s="32">
        <f>SUM(I3:I84)/82</f>
        <v>90.52560975609758</v>
      </c>
      <c r="D17" s="25"/>
      <c r="E17" s="25"/>
      <c r="I17" s="34">
        <v>88.3</v>
      </c>
      <c r="K17" s="21">
        <v>96</v>
      </c>
      <c r="L17" s="3">
        <v>1</v>
      </c>
      <c r="M17" s="3">
        <v>5</v>
      </c>
    </row>
    <row r="18" spans="1:16" x14ac:dyDescent="0.25">
      <c r="A18" s="27" t="s">
        <v>2</v>
      </c>
      <c r="B18" s="33">
        <f>I44</f>
        <v>90.4</v>
      </c>
      <c r="I18" s="34">
        <v>88.3</v>
      </c>
      <c r="K18" s="21">
        <v>98</v>
      </c>
      <c r="L18" s="3">
        <v>8</v>
      </c>
    </row>
    <row r="19" spans="1:16" x14ac:dyDescent="0.25">
      <c r="A19" s="26" t="s">
        <v>1</v>
      </c>
      <c r="B19" s="95" t="s">
        <v>64</v>
      </c>
      <c r="C19" s="95"/>
      <c r="D19" s="95"/>
      <c r="I19" s="34">
        <v>88.3</v>
      </c>
      <c r="K19" s="82">
        <v>100</v>
      </c>
      <c r="L19">
        <v>3</v>
      </c>
    </row>
    <row r="20" spans="1:16" x14ac:dyDescent="0.25">
      <c r="I20" s="34">
        <v>88.4</v>
      </c>
    </row>
    <row r="21" spans="1:16" x14ac:dyDescent="0.25">
      <c r="A21" s="26" t="s">
        <v>13</v>
      </c>
      <c r="B21" s="32">
        <f>I84-I3</f>
        <v>16.899999999999991</v>
      </c>
      <c r="I21" s="34">
        <v>88.5</v>
      </c>
      <c r="K21" s="92" t="s">
        <v>61</v>
      </c>
      <c r="L21" s="92"/>
      <c r="M21" s="92"/>
      <c r="N21" s="92"/>
      <c r="O21" s="92"/>
      <c r="P21" s="92"/>
    </row>
    <row r="22" spans="1:16" ht="60" x14ac:dyDescent="0.25">
      <c r="A22" s="26" t="s">
        <v>44</v>
      </c>
      <c r="B22" s="32">
        <v>6.2</v>
      </c>
      <c r="I22" s="34">
        <v>88.5</v>
      </c>
      <c r="K22" s="29" t="s">
        <v>18</v>
      </c>
      <c r="L22" s="30" t="s">
        <v>19</v>
      </c>
      <c r="M22" s="30" t="s">
        <v>20</v>
      </c>
      <c r="N22" s="30" t="s">
        <v>21</v>
      </c>
      <c r="O22" s="30" t="s">
        <v>22</v>
      </c>
      <c r="P22" s="30" t="s">
        <v>23</v>
      </c>
    </row>
    <row r="23" spans="1:16" x14ac:dyDescent="0.25">
      <c r="A23" s="26" t="s">
        <v>65</v>
      </c>
      <c r="B23" s="32">
        <f>B21/B22</f>
        <v>2.7258064516129017</v>
      </c>
      <c r="I23" s="34">
        <v>88.6</v>
      </c>
      <c r="K23" s="29" t="s">
        <v>66</v>
      </c>
      <c r="L23" s="36">
        <v>4</v>
      </c>
      <c r="M23" s="37">
        <f>L23/L30</f>
        <v>4.878048780487805E-2</v>
      </c>
      <c r="N23" s="36">
        <f>L23</f>
        <v>4</v>
      </c>
      <c r="O23" s="37">
        <f>M23</f>
        <v>4.878048780487805E-2</v>
      </c>
      <c r="P23" s="38">
        <f t="shared" ref="P23:P29" si="0">M23*100</f>
        <v>4.8780487804878048</v>
      </c>
    </row>
    <row r="24" spans="1:16" x14ac:dyDescent="0.25">
      <c r="I24" s="34">
        <v>88.6</v>
      </c>
      <c r="K24" s="29" t="s">
        <v>67</v>
      </c>
      <c r="L24" s="36">
        <v>19</v>
      </c>
      <c r="M24" s="37">
        <f>L24/L30</f>
        <v>0.23170731707317074</v>
      </c>
      <c r="N24" s="36">
        <f t="shared" ref="N24:O29" si="1">N23+L24</f>
        <v>23</v>
      </c>
      <c r="O24" s="37">
        <f t="shared" si="1"/>
        <v>0.28048780487804881</v>
      </c>
      <c r="P24" s="38">
        <f t="shared" si="0"/>
        <v>23.170731707317074</v>
      </c>
    </row>
    <row r="25" spans="1:16" x14ac:dyDescent="0.25">
      <c r="A25" s="96" t="s">
        <v>68</v>
      </c>
      <c r="B25" s="97"/>
      <c r="C25" s="93" t="s">
        <v>69</v>
      </c>
      <c r="D25" s="93"/>
      <c r="E25" s="93"/>
      <c r="F25" s="93"/>
      <c r="G25" s="93"/>
      <c r="H25" s="94"/>
      <c r="I25" s="34">
        <v>88.7</v>
      </c>
      <c r="K25" s="29" t="s">
        <v>70</v>
      </c>
      <c r="L25" s="36">
        <v>32</v>
      </c>
      <c r="M25" s="37">
        <f>L25/L30</f>
        <v>0.3902439024390244</v>
      </c>
      <c r="N25" s="36">
        <f t="shared" si="1"/>
        <v>55</v>
      </c>
      <c r="O25" s="37">
        <f t="shared" si="1"/>
        <v>0.67073170731707321</v>
      </c>
      <c r="P25" s="38">
        <f t="shared" si="0"/>
        <v>39.024390243902438</v>
      </c>
    </row>
    <row r="26" spans="1:16" x14ac:dyDescent="0.25">
      <c r="C26" s="93"/>
      <c r="D26" s="93"/>
      <c r="E26" s="93"/>
      <c r="F26" s="93"/>
      <c r="G26" s="93"/>
      <c r="H26" s="94"/>
      <c r="I26" s="34">
        <v>88.9</v>
      </c>
      <c r="K26" s="29" t="s">
        <v>71</v>
      </c>
      <c r="L26" s="36">
        <v>19</v>
      </c>
      <c r="M26" s="37">
        <f>L26/L30</f>
        <v>0.23170731707317074</v>
      </c>
      <c r="N26" s="36">
        <f t="shared" si="1"/>
        <v>74</v>
      </c>
      <c r="O26" s="37">
        <f t="shared" si="1"/>
        <v>0.90243902439024393</v>
      </c>
      <c r="P26" s="38">
        <f t="shared" si="0"/>
        <v>23.170731707317074</v>
      </c>
    </row>
    <row r="27" spans="1:16" x14ac:dyDescent="0.25">
      <c r="C27" s="93"/>
      <c r="D27" s="93"/>
      <c r="E27" s="93"/>
      <c r="F27" s="93"/>
      <c r="G27" s="93"/>
      <c r="H27" s="94"/>
      <c r="I27" s="34">
        <v>89</v>
      </c>
      <c r="K27" s="29" t="s">
        <v>72</v>
      </c>
      <c r="L27" s="36">
        <v>6</v>
      </c>
      <c r="M27" s="37">
        <f>L27/L30</f>
        <v>7.3170731707317069E-2</v>
      </c>
      <c r="N27" s="36">
        <f t="shared" si="1"/>
        <v>80</v>
      </c>
      <c r="O27" s="37">
        <f t="shared" si="1"/>
        <v>0.97560975609756095</v>
      </c>
      <c r="P27" s="38">
        <f t="shared" si="0"/>
        <v>7.3170731707317067</v>
      </c>
    </row>
    <row r="28" spans="1:16" x14ac:dyDescent="0.25">
      <c r="C28" s="93"/>
      <c r="D28" s="93"/>
      <c r="E28" s="93"/>
      <c r="F28" s="93"/>
      <c r="G28" s="93"/>
      <c r="H28" s="94"/>
      <c r="I28" s="34">
        <v>89.2</v>
      </c>
      <c r="K28" s="29" t="s">
        <v>73</v>
      </c>
      <c r="L28" s="36">
        <v>1</v>
      </c>
      <c r="M28" s="37">
        <f>L28/L30</f>
        <v>1.2195121951219513E-2</v>
      </c>
      <c r="N28" s="36">
        <f t="shared" si="1"/>
        <v>81</v>
      </c>
      <c r="O28" s="37">
        <f t="shared" si="1"/>
        <v>0.98780487804878048</v>
      </c>
      <c r="P28" s="38">
        <f t="shared" si="0"/>
        <v>1.2195121951219512</v>
      </c>
    </row>
    <row r="29" spans="1:16" x14ac:dyDescent="0.25">
      <c r="C29" s="93"/>
      <c r="D29" s="93"/>
      <c r="E29" s="93"/>
      <c r="F29" s="93"/>
      <c r="G29" s="93"/>
      <c r="H29" s="94"/>
      <c r="I29" s="34">
        <v>89.3</v>
      </c>
      <c r="K29" s="29" t="s">
        <v>74</v>
      </c>
      <c r="L29" s="31">
        <v>1</v>
      </c>
      <c r="M29" s="39">
        <f>L29/L30</f>
        <v>1.2195121951219513E-2</v>
      </c>
      <c r="N29" s="31">
        <f t="shared" si="1"/>
        <v>82</v>
      </c>
      <c r="O29" s="39">
        <f t="shared" si="1"/>
        <v>1</v>
      </c>
      <c r="P29" s="38">
        <f t="shared" si="0"/>
        <v>1.2195121951219512</v>
      </c>
    </row>
    <row r="30" spans="1:16" x14ac:dyDescent="0.25">
      <c r="C30" s="93"/>
      <c r="D30" s="93"/>
      <c r="E30" s="93"/>
      <c r="F30" s="93"/>
      <c r="G30" s="93"/>
      <c r="H30" s="94"/>
      <c r="I30" s="34">
        <v>89.3</v>
      </c>
      <c r="K30" s="29" t="s">
        <v>75</v>
      </c>
      <c r="L30" s="31">
        <f>SUM(L23:L29)</f>
        <v>82</v>
      </c>
      <c r="M30" s="38">
        <f>SUM(M23:M29)</f>
        <v>1</v>
      </c>
      <c r="N30" s="31"/>
      <c r="O30" s="31"/>
      <c r="P30" s="38">
        <f>SUM(P23:P29)</f>
        <v>100</v>
      </c>
    </row>
    <row r="31" spans="1:16" x14ac:dyDescent="0.25">
      <c r="C31" s="93"/>
      <c r="D31" s="93"/>
      <c r="E31" s="93"/>
      <c r="F31" s="93"/>
      <c r="G31" s="93"/>
      <c r="H31" s="94"/>
      <c r="I31" s="34">
        <v>89.6</v>
      </c>
    </row>
    <row r="32" spans="1:16" x14ac:dyDescent="0.25">
      <c r="C32" s="93"/>
      <c r="D32" s="93"/>
      <c r="E32" s="93"/>
      <c r="F32" s="93"/>
      <c r="G32" s="93"/>
      <c r="H32" s="94"/>
      <c r="I32" s="34">
        <v>89.7</v>
      </c>
    </row>
    <row r="33" spans="3:9" x14ac:dyDescent="0.25">
      <c r="C33" s="93"/>
      <c r="D33" s="93"/>
      <c r="E33" s="93"/>
      <c r="F33" s="93"/>
      <c r="G33" s="93"/>
      <c r="H33" s="94"/>
      <c r="I33" s="34">
        <v>89.8</v>
      </c>
    </row>
    <row r="34" spans="3:9" x14ac:dyDescent="0.25">
      <c r="I34" s="34">
        <v>89.8</v>
      </c>
    </row>
    <row r="35" spans="3:9" x14ac:dyDescent="0.25">
      <c r="I35" s="34">
        <v>89.9</v>
      </c>
    </row>
    <row r="36" spans="3:9" x14ac:dyDescent="0.25">
      <c r="I36" s="34">
        <v>89.9</v>
      </c>
    </row>
    <row r="37" spans="3:9" x14ac:dyDescent="0.25">
      <c r="I37" s="34">
        <v>90</v>
      </c>
    </row>
    <row r="38" spans="3:9" x14ac:dyDescent="0.25">
      <c r="I38" s="34">
        <v>90.1</v>
      </c>
    </row>
    <row r="39" spans="3:9" x14ac:dyDescent="0.25">
      <c r="I39" s="34">
        <v>90.1</v>
      </c>
    </row>
    <row r="40" spans="3:9" x14ac:dyDescent="0.25">
      <c r="I40" s="34">
        <v>90.1</v>
      </c>
    </row>
    <row r="41" spans="3:9" x14ac:dyDescent="0.25">
      <c r="I41" s="34">
        <v>90.3</v>
      </c>
    </row>
    <row r="42" spans="3:9" x14ac:dyDescent="0.25">
      <c r="I42" s="34">
        <v>90.4</v>
      </c>
    </row>
    <row r="43" spans="3:9" x14ac:dyDescent="0.25">
      <c r="I43" s="35">
        <v>90.4</v>
      </c>
    </row>
    <row r="44" spans="3:9" x14ac:dyDescent="0.25">
      <c r="I44" s="35">
        <v>90.4</v>
      </c>
    </row>
    <row r="45" spans="3:9" x14ac:dyDescent="0.25">
      <c r="I45" s="34">
        <v>90.5</v>
      </c>
    </row>
    <row r="46" spans="3:9" x14ac:dyDescent="0.25">
      <c r="I46" s="34">
        <v>90.6</v>
      </c>
    </row>
    <row r="47" spans="3:9" x14ac:dyDescent="0.25">
      <c r="I47" s="34">
        <v>90.7</v>
      </c>
    </row>
    <row r="48" spans="3:9" x14ac:dyDescent="0.25">
      <c r="I48" s="34">
        <v>90.8</v>
      </c>
    </row>
    <row r="49" spans="9:9" x14ac:dyDescent="0.25">
      <c r="I49" s="34">
        <v>90.9</v>
      </c>
    </row>
    <row r="50" spans="9:9" x14ac:dyDescent="0.25">
      <c r="I50" s="34">
        <v>91</v>
      </c>
    </row>
    <row r="51" spans="9:9" x14ac:dyDescent="0.25">
      <c r="I51" s="34">
        <v>91</v>
      </c>
    </row>
    <row r="52" spans="9:9" x14ac:dyDescent="0.25">
      <c r="I52" s="34">
        <v>91</v>
      </c>
    </row>
    <row r="53" spans="9:9" x14ac:dyDescent="0.25">
      <c r="I53" s="34">
        <v>91.1</v>
      </c>
    </row>
    <row r="54" spans="9:9" x14ac:dyDescent="0.25">
      <c r="I54" s="34">
        <v>91.1</v>
      </c>
    </row>
    <row r="55" spans="9:9" x14ac:dyDescent="0.25">
      <c r="I55" s="34">
        <v>91.1</v>
      </c>
    </row>
    <row r="56" spans="9:9" x14ac:dyDescent="0.25">
      <c r="I56" s="34">
        <v>91.2</v>
      </c>
    </row>
    <row r="57" spans="9:9" x14ac:dyDescent="0.25">
      <c r="I57" s="34">
        <v>91.2</v>
      </c>
    </row>
    <row r="58" spans="9:9" x14ac:dyDescent="0.25">
      <c r="I58" s="34">
        <v>91.5</v>
      </c>
    </row>
    <row r="59" spans="9:9" x14ac:dyDescent="0.25">
      <c r="I59" s="34">
        <v>91.6</v>
      </c>
    </row>
    <row r="60" spans="9:9" x14ac:dyDescent="0.25">
      <c r="I60" s="34">
        <v>91.6</v>
      </c>
    </row>
    <row r="61" spans="9:9" x14ac:dyDescent="0.25">
      <c r="I61" s="34">
        <v>91.8</v>
      </c>
    </row>
    <row r="62" spans="9:9" x14ac:dyDescent="0.25">
      <c r="I62" s="34">
        <v>91.8</v>
      </c>
    </row>
    <row r="63" spans="9:9" x14ac:dyDescent="0.25">
      <c r="I63" s="34">
        <v>92.2</v>
      </c>
    </row>
    <row r="64" spans="9:9" x14ac:dyDescent="0.25">
      <c r="I64" s="34">
        <v>92.2</v>
      </c>
    </row>
    <row r="65" spans="9:9" x14ac:dyDescent="0.25">
      <c r="I65" s="34">
        <v>92.2</v>
      </c>
    </row>
    <row r="66" spans="9:9" x14ac:dyDescent="0.25">
      <c r="I66" s="34">
        <v>92.3</v>
      </c>
    </row>
    <row r="67" spans="9:9" x14ac:dyDescent="0.25">
      <c r="I67" s="34">
        <v>92.6</v>
      </c>
    </row>
    <row r="68" spans="9:9" x14ac:dyDescent="0.25">
      <c r="I68" s="34">
        <v>92.7</v>
      </c>
    </row>
    <row r="69" spans="9:9" x14ac:dyDescent="0.25">
      <c r="I69" s="34">
        <v>92.7</v>
      </c>
    </row>
    <row r="70" spans="9:9" x14ac:dyDescent="0.25">
      <c r="I70" s="34">
        <v>92.7</v>
      </c>
    </row>
    <row r="71" spans="9:9" x14ac:dyDescent="0.25">
      <c r="I71" s="34">
        <v>93</v>
      </c>
    </row>
    <row r="72" spans="9:9" x14ac:dyDescent="0.25">
      <c r="I72" s="34">
        <v>93.2</v>
      </c>
    </row>
    <row r="73" spans="9:9" x14ac:dyDescent="0.25">
      <c r="I73" s="34">
        <v>93.3</v>
      </c>
    </row>
    <row r="74" spans="9:9" x14ac:dyDescent="0.25">
      <c r="I74" s="34">
        <v>93.3</v>
      </c>
    </row>
    <row r="75" spans="9:9" x14ac:dyDescent="0.25">
      <c r="I75" s="34">
        <v>93.4</v>
      </c>
    </row>
    <row r="76" spans="9:9" x14ac:dyDescent="0.25">
      <c r="I76" s="34">
        <v>93.7</v>
      </c>
    </row>
    <row r="77" spans="9:9" x14ac:dyDescent="0.25">
      <c r="I77" s="34">
        <v>94.2</v>
      </c>
    </row>
    <row r="78" spans="9:9" x14ac:dyDescent="0.25">
      <c r="I78" s="34">
        <v>94.2</v>
      </c>
    </row>
    <row r="79" spans="9:9" x14ac:dyDescent="0.25">
      <c r="I79" s="34">
        <v>94.4</v>
      </c>
    </row>
    <row r="80" spans="9:9" x14ac:dyDescent="0.25">
      <c r="I80" s="34">
        <v>94.7</v>
      </c>
    </row>
    <row r="81" spans="9:9" x14ac:dyDescent="0.25">
      <c r="I81" s="34">
        <v>96.1</v>
      </c>
    </row>
    <row r="82" spans="9:9" x14ac:dyDescent="0.25">
      <c r="I82" s="34">
        <v>96.5</v>
      </c>
    </row>
    <row r="83" spans="9:9" x14ac:dyDescent="0.25">
      <c r="I83" s="34">
        <v>98.8</v>
      </c>
    </row>
    <row r="84" spans="9:9" x14ac:dyDescent="0.25">
      <c r="I84" s="34">
        <v>100.3</v>
      </c>
    </row>
  </sheetData>
  <mergeCells count="5">
    <mergeCell ref="K21:P21"/>
    <mergeCell ref="C25:H33"/>
    <mergeCell ref="B19:D19"/>
    <mergeCell ref="A25:B25"/>
    <mergeCell ref="K2:W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53D3-4F1B-4CD2-9BAD-DD77782E7BB0}">
  <dimension ref="B1:G18"/>
  <sheetViews>
    <sheetView workbookViewId="0">
      <selection activeCell="E10" sqref="E10"/>
    </sheetView>
  </sheetViews>
  <sheetFormatPr baseColWidth="10" defaultRowHeight="15" x14ac:dyDescent="0.25"/>
  <sheetData>
    <row r="1" spans="2:7" x14ac:dyDescent="0.25">
      <c r="B1" s="83" t="s">
        <v>76</v>
      </c>
      <c r="E1" s="98" t="s">
        <v>77</v>
      </c>
      <c r="F1" s="98"/>
      <c r="G1" s="98"/>
    </row>
    <row r="2" spans="2:7" x14ac:dyDescent="0.25">
      <c r="B2" s="42">
        <v>2</v>
      </c>
      <c r="E2" s="40" t="s">
        <v>32</v>
      </c>
      <c r="F2" s="42">
        <f>(2*18)/4</f>
        <v>9</v>
      </c>
      <c r="G2" s="42"/>
    </row>
    <row r="3" spans="2:7" x14ac:dyDescent="0.25">
      <c r="B3" s="42">
        <v>3</v>
      </c>
      <c r="E3" s="40" t="s">
        <v>33</v>
      </c>
      <c r="F3" s="42">
        <f>(1*18)/4</f>
        <v>4.5</v>
      </c>
      <c r="G3" s="42">
        <v>5</v>
      </c>
    </row>
    <row r="4" spans="2:7" x14ac:dyDescent="0.25">
      <c r="B4" s="43">
        <v>4</v>
      </c>
      <c r="E4" s="40" t="s">
        <v>34</v>
      </c>
      <c r="F4" s="42">
        <f>(3*18)/4</f>
        <v>13.5</v>
      </c>
      <c r="G4" s="42">
        <v>14</v>
      </c>
    </row>
    <row r="5" spans="2:7" x14ac:dyDescent="0.25">
      <c r="B5" s="41">
        <v>5</v>
      </c>
      <c r="C5" s="45" t="s">
        <v>33</v>
      </c>
    </row>
    <row r="6" spans="2:7" x14ac:dyDescent="0.25">
      <c r="B6" s="44">
        <v>5</v>
      </c>
      <c r="E6" s="40" t="s">
        <v>39</v>
      </c>
    </row>
    <row r="7" spans="2:7" x14ac:dyDescent="0.25">
      <c r="B7" s="42">
        <v>7</v>
      </c>
    </row>
    <row r="8" spans="2:7" x14ac:dyDescent="0.25">
      <c r="B8" s="42">
        <v>8</v>
      </c>
    </row>
    <row r="9" spans="2:7" x14ac:dyDescent="0.25">
      <c r="B9" s="43">
        <v>10</v>
      </c>
    </row>
    <row r="10" spans="2:7" x14ac:dyDescent="0.25">
      <c r="B10" s="41">
        <v>12</v>
      </c>
      <c r="C10" s="46" t="s">
        <v>32</v>
      </c>
    </row>
    <row r="11" spans="2:7" x14ac:dyDescent="0.25">
      <c r="B11" s="44">
        <v>12</v>
      </c>
    </row>
    <row r="12" spans="2:7" x14ac:dyDescent="0.25">
      <c r="B12" s="42">
        <v>14</v>
      </c>
    </row>
    <row r="13" spans="2:7" x14ac:dyDescent="0.25">
      <c r="B13" s="42">
        <v>15</v>
      </c>
    </row>
    <row r="14" spans="2:7" x14ac:dyDescent="0.25">
      <c r="B14" s="43">
        <v>16</v>
      </c>
    </row>
    <row r="15" spans="2:7" x14ac:dyDescent="0.25">
      <c r="B15" s="41">
        <v>16</v>
      </c>
      <c r="C15" s="45" t="s">
        <v>34</v>
      </c>
    </row>
    <row r="16" spans="2:7" x14ac:dyDescent="0.25">
      <c r="B16" s="44">
        <v>20</v>
      </c>
    </row>
    <row r="17" spans="2:2" x14ac:dyDescent="0.25">
      <c r="B17" s="42">
        <v>22</v>
      </c>
    </row>
    <row r="18" spans="2:2" x14ac:dyDescent="0.25">
      <c r="B18" s="42">
        <v>22</v>
      </c>
    </row>
  </sheetData>
  <mergeCells count="1"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64E3-2961-493B-AAFC-7A6C1DD4694E}">
  <dimension ref="B1:H72"/>
  <sheetViews>
    <sheetView workbookViewId="0">
      <selection activeCell="K13" sqref="K13"/>
    </sheetView>
  </sheetViews>
  <sheetFormatPr baseColWidth="10" defaultRowHeight="15" x14ac:dyDescent="0.25"/>
  <sheetData>
    <row r="1" spans="2:8" ht="16.5" x14ac:dyDescent="0.25">
      <c r="F1" s="47" t="s">
        <v>85</v>
      </c>
    </row>
    <row r="2" spans="2:8" ht="16.5" x14ac:dyDescent="0.25">
      <c r="B2" s="47" t="s">
        <v>40</v>
      </c>
      <c r="C2" s="47" t="s">
        <v>41</v>
      </c>
      <c r="D2" s="47" t="s">
        <v>42</v>
      </c>
      <c r="F2" s="40">
        <f>(2*60)/4</f>
        <v>30</v>
      </c>
      <c r="G2" s="47" t="s">
        <v>32</v>
      </c>
      <c r="H2" s="40">
        <v>15</v>
      </c>
    </row>
    <row r="3" spans="2:8" x14ac:dyDescent="0.25">
      <c r="B3" s="51">
        <v>13</v>
      </c>
      <c r="C3" s="51">
        <v>3</v>
      </c>
      <c r="D3" s="51">
        <v>3</v>
      </c>
      <c r="F3" s="40">
        <f>(1*60)/4</f>
        <v>15</v>
      </c>
      <c r="G3" s="84" t="s">
        <v>33</v>
      </c>
      <c r="H3" s="40">
        <v>14</v>
      </c>
    </row>
    <row r="4" spans="2:8" x14ac:dyDescent="0.25">
      <c r="B4" s="51">
        <v>14</v>
      </c>
      <c r="C4" s="51">
        <v>14</v>
      </c>
      <c r="D4" s="51">
        <v>17</v>
      </c>
      <c r="F4" s="40">
        <f>(3*60)/4</f>
        <v>45</v>
      </c>
      <c r="G4" s="84" t="s">
        <v>34</v>
      </c>
      <c r="H4" s="40">
        <v>16</v>
      </c>
    </row>
    <row r="5" spans="2:8" x14ac:dyDescent="0.25">
      <c r="B5" s="51">
        <v>15</v>
      </c>
      <c r="C5" s="51">
        <v>23</v>
      </c>
      <c r="D5" s="51">
        <v>40</v>
      </c>
      <c r="F5" s="40">
        <f>(6*60)/10</f>
        <v>36</v>
      </c>
      <c r="G5" s="84" t="s">
        <v>35</v>
      </c>
      <c r="H5" s="40">
        <v>15</v>
      </c>
    </row>
    <row r="6" spans="2:8" x14ac:dyDescent="0.25">
      <c r="B6" s="51">
        <v>16</v>
      </c>
      <c r="C6" s="51">
        <v>10</v>
      </c>
      <c r="D6" s="51">
        <v>50</v>
      </c>
      <c r="F6" s="40">
        <f>(7*60)/10</f>
        <v>42</v>
      </c>
      <c r="G6" s="84" t="s">
        <v>36</v>
      </c>
      <c r="H6" s="40">
        <v>16</v>
      </c>
    </row>
    <row r="7" spans="2:8" x14ac:dyDescent="0.25">
      <c r="B7" s="51">
        <v>17</v>
      </c>
      <c r="C7" s="51">
        <v>5</v>
      </c>
      <c r="D7" s="51">
        <v>55</v>
      </c>
      <c r="F7" s="40">
        <f>(5*60)/100</f>
        <v>3</v>
      </c>
      <c r="G7" s="84" t="s">
        <v>37</v>
      </c>
      <c r="H7" s="40">
        <v>13</v>
      </c>
    </row>
    <row r="8" spans="2:8" x14ac:dyDescent="0.25">
      <c r="B8" s="51">
        <v>18</v>
      </c>
      <c r="C8" s="51">
        <v>4</v>
      </c>
      <c r="D8" s="51">
        <v>59</v>
      </c>
      <c r="F8" s="40">
        <f>(52*60)/100</f>
        <v>31.2</v>
      </c>
      <c r="G8" s="84" t="s">
        <v>38</v>
      </c>
      <c r="H8" s="40">
        <v>15</v>
      </c>
    </row>
    <row r="9" spans="2:8" x14ac:dyDescent="0.25">
      <c r="B9" s="51">
        <v>19</v>
      </c>
      <c r="C9" s="51">
        <v>1</v>
      </c>
      <c r="D9" s="51">
        <v>60</v>
      </c>
    </row>
    <row r="10" spans="2:8" ht="16.5" x14ac:dyDescent="0.25">
      <c r="B10" s="48" t="s">
        <v>43</v>
      </c>
      <c r="C10" s="51">
        <v>60</v>
      </c>
      <c r="D10" s="55"/>
    </row>
    <row r="12" spans="2:8" x14ac:dyDescent="0.25">
      <c r="B12" s="52">
        <v>13</v>
      </c>
    </row>
    <row r="13" spans="2:8" x14ac:dyDescent="0.25">
      <c r="B13" s="52">
        <v>13</v>
      </c>
    </row>
    <row r="14" spans="2:8" x14ac:dyDescent="0.25">
      <c r="B14" s="49">
        <v>13</v>
      </c>
      <c r="C14" s="49" t="s">
        <v>37</v>
      </c>
    </row>
    <row r="15" spans="2:8" x14ac:dyDescent="0.25">
      <c r="B15" s="52">
        <v>14</v>
      </c>
    </row>
    <row r="16" spans="2:8" x14ac:dyDescent="0.25">
      <c r="B16" s="52">
        <v>14</v>
      </c>
    </row>
    <row r="17" spans="2:3" x14ac:dyDescent="0.25">
      <c r="B17" s="52">
        <v>14</v>
      </c>
    </row>
    <row r="18" spans="2:3" x14ac:dyDescent="0.25">
      <c r="B18" s="52">
        <v>14</v>
      </c>
    </row>
    <row r="19" spans="2:3" x14ac:dyDescent="0.25">
      <c r="B19" s="52">
        <v>14</v>
      </c>
    </row>
    <row r="20" spans="2:3" x14ac:dyDescent="0.25">
      <c r="B20" s="52">
        <v>14</v>
      </c>
    </row>
    <row r="21" spans="2:3" x14ac:dyDescent="0.25">
      <c r="B21" s="52">
        <v>14</v>
      </c>
    </row>
    <row r="22" spans="2:3" x14ac:dyDescent="0.25">
      <c r="B22" s="52">
        <v>14</v>
      </c>
    </row>
    <row r="23" spans="2:3" x14ac:dyDescent="0.25">
      <c r="B23" s="52">
        <v>14</v>
      </c>
    </row>
    <row r="24" spans="2:3" x14ac:dyDescent="0.25">
      <c r="B24" s="52">
        <v>14</v>
      </c>
    </row>
    <row r="25" spans="2:3" x14ac:dyDescent="0.25">
      <c r="B25" s="52">
        <v>14</v>
      </c>
    </row>
    <row r="26" spans="2:3" x14ac:dyDescent="0.25">
      <c r="B26" s="49">
        <v>14</v>
      </c>
      <c r="C26" s="49" t="s">
        <v>33</v>
      </c>
    </row>
    <row r="27" spans="2:3" x14ac:dyDescent="0.25">
      <c r="B27" s="52">
        <v>14</v>
      </c>
    </row>
    <row r="28" spans="2:3" x14ac:dyDescent="0.25">
      <c r="B28" s="52">
        <v>14</v>
      </c>
    </row>
    <row r="29" spans="2:3" x14ac:dyDescent="0.25">
      <c r="B29" s="52">
        <v>15</v>
      </c>
    </row>
    <row r="30" spans="2:3" x14ac:dyDescent="0.25">
      <c r="B30" s="52">
        <v>15</v>
      </c>
    </row>
    <row r="31" spans="2:3" x14ac:dyDescent="0.25">
      <c r="B31" s="52">
        <v>15</v>
      </c>
    </row>
    <row r="32" spans="2:3" x14ac:dyDescent="0.25">
      <c r="B32" s="52">
        <v>15</v>
      </c>
    </row>
    <row r="33" spans="2:3" x14ac:dyDescent="0.25">
      <c r="B33" s="52">
        <v>15</v>
      </c>
    </row>
    <row r="34" spans="2:3" x14ac:dyDescent="0.25">
      <c r="B34" s="52">
        <v>15</v>
      </c>
    </row>
    <row r="35" spans="2:3" x14ac:dyDescent="0.25">
      <c r="B35" s="52">
        <v>15</v>
      </c>
    </row>
    <row r="36" spans="2:3" x14ac:dyDescent="0.25">
      <c r="B36" s="52">
        <v>15</v>
      </c>
    </row>
    <row r="37" spans="2:3" x14ac:dyDescent="0.25">
      <c r="B37" s="52">
        <v>15</v>
      </c>
    </row>
    <row r="38" spans="2:3" x14ac:dyDescent="0.25">
      <c r="B38" s="52">
        <v>15</v>
      </c>
    </row>
    <row r="39" spans="2:3" x14ac:dyDescent="0.25">
      <c r="B39" s="52">
        <v>15</v>
      </c>
    </row>
    <row r="40" spans="2:3" x14ac:dyDescent="0.25">
      <c r="B40" s="53">
        <v>15</v>
      </c>
    </row>
    <row r="41" spans="2:3" x14ac:dyDescent="0.25">
      <c r="B41" s="49">
        <v>15</v>
      </c>
      <c r="C41" s="50" t="s">
        <v>32</v>
      </c>
    </row>
    <row r="42" spans="2:3" x14ac:dyDescent="0.25">
      <c r="B42" s="49">
        <v>15</v>
      </c>
      <c r="C42" s="50" t="s">
        <v>38</v>
      </c>
    </row>
    <row r="43" spans="2:3" x14ac:dyDescent="0.25">
      <c r="B43" s="54">
        <v>15</v>
      </c>
    </row>
    <row r="44" spans="2:3" x14ac:dyDescent="0.25">
      <c r="B44" s="52">
        <v>15</v>
      </c>
    </row>
    <row r="45" spans="2:3" x14ac:dyDescent="0.25">
      <c r="B45" s="52">
        <v>15</v>
      </c>
    </row>
    <row r="46" spans="2:3" x14ac:dyDescent="0.25">
      <c r="B46" s="52">
        <v>15</v>
      </c>
    </row>
    <row r="47" spans="2:3" x14ac:dyDescent="0.25">
      <c r="B47" s="49">
        <v>15</v>
      </c>
      <c r="C47" s="50" t="s">
        <v>35</v>
      </c>
    </row>
    <row r="48" spans="2:3" x14ac:dyDescent="0.25">
      <c r="B48" s="52">
        <v>15</v>
      </c>
    </row>
    <row r="49" spans="2:3" x14ac:dyDescent="0.25">
      <c r="B49" s="52">
        <v>15</v>
      </c>
    </row>
    <row r="50" spans="2:3" x14ac:dyDescent="0.25">
      <c r="B50" s="52">
        <v>15</v>
      </c>
    </row>
    <row r="51" spans="2:3" x14ac:dyDescent="0.25">
      <c r="B51" s="52">
        <v>15</v>
      </c>
    </row>
    <row r="52" spans="2:3" x14ac:dyDescent="0.25">
      <c r="B52" s="52">
        <v>16</v>
      </c>
    </row>
    <row r="53" spans="2:3" x14ac:dyDescent="0.25">
      <c r="B53" s="49">
        <v>16</v>
      </c>
      <c r="C53" s="50" t="s">
        <v>36</v>
      </c>
    </row>
    <row r="54" spans="2:3" x14ac:dyDescent="0.25">
      <c r="B54" s="52">
        <v>16</v>
      </c>
    </row>
    <row r="55" spans="2:3" x14ac:dyDescent="0.25">
      <c r="B55" s="52">
        <v>16</v>
      </c>
    </row>
    <row r="56" spans="2:3" x14ac:dyDescent="0.25">
      <c r="B56" s="49">
        <v>16</v>
      </c>
      <c r="C56" s="50" t="s">
        <v>34</v>
      </c>
    </row>
    <row r="57" spans="2:3" x14ac:dyDescent="0.25">
      <c r="B57" s="52">
        <v>16</v>
      </c>
    </row>
    <row r="58" spans="2:3" x14ac:dyDescent="0.25">
      <c r="B58" s="52">
        <v>16</v>
      </c>
    </row>
    <row r="59" spans="2:3" x14ac:dyDescent="0.25">
      <c r="B59" s="52">
        <v>16</v>
      </c>
    </row>
    <row r="60" spans="2:3" x14ac:dyDescent="0.25">
      <c r="B60" s="52">
        <v>16</v>
      </c>
    </row>
    <row r="61" spans="2:3" x14ac:dyDescent="0.25">
      <c r="B61" s="52">
        <v>16</v>
      </c>
    </row>
    <row r="62" spans="2:3" x14ac:dyDescent="0.25">
      <c r="B62" s="52">
        <v>16</v>
      </c>
    </row>
    <row r="63" spans="2:3" x14ac:dyDescent="0.25">
      <c r="B63" s="52">
        <v>17</v>
      </c>
    </row>
    <row r="64" spans="2:3" x14ac:dyDescent="0.25">
      <c r="B64" s="52">
        <v>17</v>
      </c>
    </row>
    <row r="65" spans="2:2" x14ac:dyDescent="0.25">
      <c r="B65" s="52">
        <v>17</v>
      </c>
    </row>
    <row r="66" spans="2:2" x14ac:dyDescent="0.25">
      <c r="B66" s="52">
        <v>17</v>
      </c>
    </row>
    <row r="67" spans="2:2" x14ac:dyDescent="0.25">
      <c r="B67" s="52">
        <v>17</v>
      </c>
    </row>
    <row r="68" spans="2:2" x14ac:dyDescent="0.25">
      <c r="B68" s="52">
        <v>18</v>
      </c>
    </row>
    <row r="69" spans="2:2" x14ac:dyDescent="0.25">
      <c r="B69" s="52">
        <v>18</v>
      </c>
    </row>
    <row r="70" spans="2:2" x14ac:dyDescent="0.25">
      <c r="B70" s="52">
        <v>18</v>
      </c>
    </row>
    <row r="71" spans="2:2" x14ac:dyDescent="0.25">
      <c r="B71" s="52">
        <v>18</v>
      </c>
    </row>
    <row r="72" spans="2:2" x14ac:dyDescent="0.25">
      <c r="B72" s="52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5291E-4FBB-4AFD-9526-117E5FFA32D8}">
  <dimension ref="B1:P37"/>
  <sheetViews>
    <sheetView workbookViewId="0">
      <selection activeCell="F37" sqref="F37:I37"/>
    </sheetView>
  </sheetViews>
  <sheetFormatPr baseColWidth="10" defaultRowHeight="15" x14ac:dyDescent="0.25"/>
  <cols>
    <col min="2" max="2" width="11.42578125" style="74"/>
    <col min="3" max="3" width="14.85546875" style="74" customWidth="1"/>
    <col min="4" max="4" width="12.85546875" style="74" customWidth="1"/>
    <col min="5" max="5" width="16.7109375" style="74" customWidth="1"/>
    <col min="6" max="14" width="11.42578125" style="74"/>
    <col min="15" max="15" width="22.42578125" style="74" customWidth="1"/>
    <col min="16" max="16" width="11.42578125" style="74"/>
    <col min="18" max="19" width="11.42578125" customWidth="1"/>
  </cols>
  <sheetData>
    <row r="1" spans="2:16" x14ac:dyDescent="0.25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2:16" x14ac:dyDescent="0.25">
      <c r="D2" s="99" t="s">
        <v>61</v>
      </c>
      <c r="E2" s="99"/>
      <c r="F2" s="99"/>
      <c r="G2" s="99"/>
      <c r="H2" s="99"/>
      <c r="I2" s="99"/>
      <c r="J2" s="99"/>
      <c r="K2" s="99"/>
      <c r="L2" s="99"/>
      <c r="M2" s="99"/>
      <c r="O2" s="101" t="s">
        <v>62</v>
      </c>
      <c r="P2" s="101"/>
    </row>
    <row r="3" spans="2:16" ht="15.75" x14ac:dyDescent="0.25">
      <c r="B3" s="65" t="s">
        <v>18</v>
      </c>
      <c r="D3" s="65" t="s">
        <v>52</v>
      </c>
      <c r="E3" s="66" t="s">
        <v>7</v>
      </c>
      <c r="F3" s="65" t="s">
        <v>49</v>
      </c>
      <c r="G3" s="65" t="s">
        <v>50</v>
      </c>
      <c r="H3" s="65" t="s">
        <v>51</v>
      </c>
      <c r="I3" s="65" t="s">
        <v>23</v>
      </c>
      <c r="J3" s="65" t="s">
        <v>26</v>
      </c>
      <c r="K3" s="67" t="s">
        <v>27</v>
      </c>
      <c r="L3" s="68" t="s">
        <v>28</v>
      </c>
      <c r="M3" s="68" t="s">
        <v>29</v>
      </c>
      <c r="O3" s="75"/>
      <c r="P3" s="76"/>
    </row>
    <row r="4" spans="2:16" ht="15.75" x14ac:dyDescent="0.25">
      <c r="B4" s="77">
        <v>22</v>
      </c>
      <c r="D4" s="69">
        <v>22</v>
      </c>
      <c r="E4" s="70">
        <v>1</v>
      </c>
      <c r="F4" s="71">
        <f>E4/E$21</f>
        <v>0.05</v>
      </c>
      <c r="G4" s="71">
        <f>E4</f>
        <v>1</v>
      </c>
      <c r="H4" s="71">
        <f>F4</f>
        <v>0.05</v>
      </c>
      <c r="I4" s="71">
        <f>F4*100</f>
        <v>5</v>
      </c>
      <c r="J4" s="71">
        <f>D4*E4</f>
        <v>22</v>
      </c>
      <c r="K4" s="71">
        <f t="shared" ref="K4:K20" si="0">D4-E$23</f>
        <v>-37.6</v>
      </c>
      <c r="L4" s="71">
        <f>(K4)^2</f>
        <v>1413.7600000000002</v>
      </c>
      <c r="M4" s="71">
        <f>E4*L4</f>
        <v>1413.7600000000002</v>
      </c>
      <c r="O4" s="78" t="s">
        <v>0</v>
      </c>
      <c r="P4" s="76">
        <v>59.6</v>
      </c>
    </row>
    <row r="5" spans="2:16" ht="15.75" x14ac:dyDescent="0.25">
      <c r="B5" s="79">
        <v>34</v>
      </c>
      <c r="D5" s="69">
        <v>34</v>
      </c>
      <c r="E5" s="70">
        <v>1</v>
      </c>
      <c r="F5" s="71">
        <f t="shared" ref="F5:F20" si="1">E5/E$21</f>
        <v>0.05</v>
      </c>
      <c r="G5" s="71">
        <f>G4+E5</f>
        <v>2</v>
      </c>
      <c r="H5" s="71">
        <f>H4+F5</f>
        <v>0.1</v>
      </c>
      <c r="I5" s="71">
        <f t="shared" ref="I5:I20" si="2">F5*100</f>
        <v>5</v>
      </c>
      <c r="J5" s="71">
        <f t="shared" ref="J5:J20" si="3">D5*E5</f>
        <v>34</v>
      </c>
      <c r="K5" s="71">
        <f t="shared" si="0"/>
        <v>-25.6</v>
      </c>
      <c r="L5" s="71">
        <f t="shared" ref="L5:L20" si="4">(K5)^2</f>
        <v>655.36000000000013</v>
      </c>
      <c r="M5" s="71">
        <f t="shared" ref="M5:M20" si="5">E5*L5</f>
        <v>655.36000000000013</v>
      </c>
      <c r="O5" s="78" t="s">
        <v>8</v>
      </c>
      <c r="P5" s="76">
        <v>3.6167737877255957</v>
      </c>
    </row>
    <row r="6" spans="2:16" ht="15.75" x14ac:dyDescent="0.25">
      <c r="B6" s="79">
        <v>46</v>
      </c>
      <c r="D6" s="69">
        <v>46</v>
      </c>
      <c r="E6" s="70">
        <v>3</v>
      </c>
      <c r="F6" s="71">
        <f t="shared" si="1"/>
        <v>0.15</v>
      </c>
      <c r="G6" s="71">
        <f t="shared" ref="G6:H20" si="6">G5+E6</f>
        <v>5</v>
      </c>
      <c r="H6" s="71">
        <f t="shared" si="6"/>
        <v>0.25</v>
      </c>
      <c r="I6" s="71">
        <f t="shared" si="2"/>
        <v>15</v>
      </c>
      <c r="J6" s="71">
        <f t="shared" si="3"/>
        <v>138</v>
      </c>
      <c r="K6" s="71">
        <f t="shared" si="0"/>
        <v>-13.600000000000001</v>
      </c>
      <c r="L6" s="71">
        <f t="shared" si="4"/>
        <v>184.96000000000004</v>
      </c>
      <c r="M6" s="71">
        <f t="shared" si="5"/>
        <v>554.88000000000011</v>
      </c>
      <c r="O6" s="78" t="s">
        <v>2</v>
      </c>
      <c r="P6" s="76">
        <v>62</v>
      </c>
    </row>
    <row r="7" spans="2:16" ht="15.75" x14ac:dyDescent="0.25">
      <c r="B7" s="79">
        <v>46</v>
      </c>
      <c r="D7" s="69">
        <v>51</v>
      </c>
      <c r="E7" s="70">
        <v>1</v>
      </c>
      <c r="F7" s="71">
        <f t="shared" si="1"/>
        <v>0.05</v>
      </c>
      <c r="G7" s="71">
        <f t="shared" si="6"/>
        <v>6</v>
      </c>
      <c r="H7" s="71">
        <f t="shared" si="6"/>
        <v>0.3</v>
      </c>
      <c r="I7" s="71">
        <f t="shared" si="2"/>
        <v>5</v>
      </c>
      <c r="J7" s="71">
        <f t="shared" si="3"/>
        <v>51</v>
      </c>
      <c r="K7" s="71">
        <f t="shared" si="0"/>
        <v>-8.6000000000000014</v>
      </c>
      <c r="L7" s="71">
        <f t="shared" si="4"/>
        <v>73.960000000000022</v>
      </c>
      <c r="M7" s="71">
        <f t="shared" si="5"/>
        <v>73.960000000000022</v>
      </c>
      <c r="O7" s="78" t="s">
        <v>1</v>
      </c>
      <c r="P7" s="76">
        <v>46</v>
      </c>
    </row>
    <row r="8" spans="2:16" ht="15.75" x14ac:dyDescent="0.25">
      <c r="B8" s="79">
        <v>46</v>
      </c>
      <c r="D8" s="69">
        <v>54</v>
      </c>
      <c r="E8" s="70">
        <v>1</v>
      </c>
      <c r="F8" s="71">
        <f t="shared" si="1"/>
        <v>0.05</v>
      </c>
      <c r="G8" s="71">
        <f t="shared" si="6"/>
        <v>7</v>
      </c>
      <c r="H8" s="71">
        <f t="shared" si="6"/>
        <v>0.35</v>
      </c>
      <c r="I8" s="71">
        <f t="shared" si="2"/>
        <v>5</v>
      </c>
      <c r="J8" s="71">
        <f t="shared" si="3"/>
        <v>54</v>
      </c>
      <c r="K8" s="71">
        <f t="shared" si="0"/>
        <v>-5.6000000000000014</v>
      </c>
      <c r="L8" s="71">
        <f t="shared" si="4"/>
        <v>31.360000000000017</v>
      </c>
      <c r="M8" s="71">
        <f t="shared" si="5"/>
        <v>31.360000000000017</v>
      </c>
      <c r="O8" s="78" t="s">
        <v>9</v>
      </c>
      <c r="P8" s="76">
        <v>16.174704097187654</v>
      </c>
    </row>
    <row r="9" spans="2:16" ht="15.75" x14ac:dyDescent="0.25">
      <c r="B9" s="79">
        <v>51</v>
      </c>
      <c r="D9" s="69">
        <v>55</v>
      </c>
      <c r="E9" s="70">
        <v>1</v>
      </c>
      <c r="F9" s="71">
        <f t="shared" si="1"/>
        <v>0.05</v>
      </c>
      <c r="G9" s="71">
        <f t="shared" si="6"/>
        <v>8</v>
      </c>
      <c r="H9" s="71">
        <f t="shared" si="6"/>
        <v>0.39999999999999997</v>
      </c>
      <c r="I9" s="71">
        <f t="shared" si="2"/>
        <v>5</v>
      </c>
      <c r="J9" s="71">
        <f t="shared" si="3"/>
        <v>55</v>
      </c>
      <c r="K9" s="71">
        <f t="shared" si="0"/>
        <v>-4.6000000000000014</v>
      </c>
      <c r="L9" s="71">
        <f t="shared" si="4"/>
        <v>21.160000000000014</v>
      </c>
      <c r="M9" s="71">
        <f t="shared" si="5"/>
        <v>21.160000000000014</v>
      </c>
      <c r="O9" s="78" t="s">
        <v>10</v>
      </c>
      <c r="P9" s="76">
        <v>261.62105263157912</v>
      </c>
    </row>
    <row r="10" spans="2:16" ht="15.75" x14ac:dyDescent="0.25">
      <c r="B10" s="79">
        <v>54</v>
      </c>
      <c r="D10" s="69">
        <v>57</v>
      </c>
      <c r="E10" s="70">
        <v>1</v>
      </c>
      <c r="F10" s="71">
        <f t="shared" si="1"/>
        <v>0.05</v>
      </c>
      <c r="G10" s="71">
        <f t="shared" si="6"/>
        <v>9</v>
      </c>
      <c r="H10" s="71">
        <f t="shared" si="6"/>
        <v>0.44999999999999996</v>
      </c>
      <c r="I10" s="71">
        <f t="shared" si="2"/>
        <v>5</v>
      </c>
      <c r="J10" s="71">
        <f t="shared" si="3"/>
        <v>57</v>
      </c>
      <c r="K10" s="71">
        <f t="shared" si="0"/>
        <v>-2.6000000000000014</v>
      </c>
      <c r="L10" s="71">
        <f t="shared" si="4"/>
        <v>6.7600000000000078</v>
      </c>
      <c r="M10" s="71">
        <f t="shared" si="5"/>
        <v>6.7600000000000078</v>
      </c>
      <c r="O10" s="78" t="s">
        <v>11</v>
      </c>
      <c r="P10" s="76">
        <v>0.51000594661331711</v>
      </c>
    </row>
    <row r="11" spans="2:16" ht="15.75" x14ac:dyDescent="0.25">
      <c r="B11" s="79">
        <v>55</v>
      </c>
      <c r="D11" s="69">
        <v>61</v>
      </c>
      <c r="E11" s="70">
        <v>1</v>
      </c>
      <c r="F11" s="71">
        <f t="shared" si="1"/>
        <v>0.05</v>
      </c>
      <c r="G11" s="71">
        <f t="shared" si="6"/>
        <v>10</v>
      </c>
      <c r="H11" s="71">
        <f t="shared" si="6"/>
        <v>0.49999999999999994</v>
      </c>
      <c r="I11" s="71">
        <f t="shared" si="2"/>
        <v>5</v>
      </c>
      <c r="J11" s="71">
        <f t="shared" si="3"/>
        <v>61</v>
      </c>
      <c r="K11" s="71">
        <f t="shared" si="0"/>
        <v>1.3999999999999986</v>
      </c>
      <c r="L11" s="71">
        <f t="shared" si="4"/>
        <v>1.959999999999996</v>
      </c>
      <c r="M11" s="71">
        <f t="shared" si="5"/>
        <v>1.959999999999996</v>
      </c>
      <c r="O11" s="78" t="s">
        <v>12</v>
      </c>
      <c r="P11" s="76">
        <v>-0.38887967545472629</v>
      </c>
    </row>
    <row r="12" spans="2:16" ht="15.75" x14ac:dyDescent="0.25">
      <c r="B12" s="79">
        <v>57</v>
      </c>
      <c r="D12" s="69">
        <v>63</v>
      </c>
      <c r="E12" s="70">
        <v>1</v>
      </c>
      <c r="F12" s="71">
        <f t="shared" si="1"/>
        <v>0.05</v>
      </c>
      <c r="G12" s="71">
        <f t="shared" si="6"/>
        <v>11</v>
      </c>
      <c r="H12" s="71">
        <f t="shared" si="6"/>
        <v>0.54999999999999993</v>
      </c>
      <c r="I12" s="71">
        <f t="shared" si="2"/>
        <v>5</v>
      </c>
      <c r="J12" s="71">
        <f t="shared" si="3"/>
        <v>63</v>
      </c>
      <c r="K12" s="71">
        <f t="shared" si="0"/>
        <v>3.3999999999999986</v>
      </c>
      <c r="L12" s="71">
        <f t="shared" si="4"/>
        <v>11.55999999999999</v>
      </c>
      <c r="M12" s="71">
        <f t="shared" si="5"/>
        <v>11.55999999999999</v>
      </c>
      <c r="O12" s="78" t="s">
        <v>13</v>
      </c>
      <c r="P12" s="76">
        <v>68</v>
      </c>
    </row>
    <row r="13" spans="2:16" ht="15.75" x14ac:dyDescent="0.25">
      <c r="B13" s="79">
        <v>61</v>
      </c>
      <c r="D13" s="69">
        <v>65</v>
      </c>
      <c r="E13" s="70">
        <v>1</v>
      </c>
      <c r="F13" s="71">
        <f t="shared" si="1"/>
        <v>0.05</v>
      </c>
      <c r="G13" s="71">
        <f t="shared" si="6"/>
        <v>12</v>
      </c>
      <c r="H13" s="71">
        <f t="shared" si="6"/>
        <v>0.6</v>
      </c>
      <c r="I13" s="71">
        <f t="shared" si="2"/>
        <v>5</v>
      </c>
      <c r="J13" s="71">
        <f t="shared" si="3"/>
        <v>65</v>
      </c>
      <c r="K13" s="71">
        <f t="shared" si="0"/>
        <v>5.3999999999999986</v>
      </c>
      <c r="L13" s="71">
        <f t="shared" si="4"/>
        <v>29.159999999999986</v>
      </c>
      <c r="M13" s="71">
        <f t="shared" si="5"/>
        <v>29.159999999999986</v>
      </c>
      <c r="O13" s="78" t="s">
        <v>14</v>
      </c>
      <c r="P13" s="76">
        <v>22</v>
      </c>
    </row>
    <row r="14" spans="2:16" ht="15.75" x14ac:dyDescent="0.25">
      <c r="B14" s="79">
        <v>63</v>
      </c>
      <c r="D14" s="69">
        <v>66</v>
      </c>
      <c r="E14" s="70">
        <v>1</v>
      </c>
      <c r="F14" s="71">
        <f t="shared" si="1"/>
        <v>0.05</v>
      </c>
      <c r="G14" s="71">
        <f t="shared" si="6"/>
        <v>13</v>
      </c>
      <c r="H14" s="71">
        <f t="shared" si="6"/>
        <v>0.65</v>
      </c>
      <c r="I14" s="71">
        <f t="shared" si="2"/>
        <v>5</v>
      </c>
      <c r="J14" s="71">
        <f t="shared" si="3"/>
        <v>66</v>
      </c>
      <c r="K14" s="71">
        <f t="shared" si="0"/>
        <v>6.3999999999999986</v>
      </c>
      <c r="L14" s="71">
        <f t="shared" si="4"/>
        <v>40.95999999999998</v>
      </c>
      <c r="M14" s="71">
        <f t="shared" si="5"/>
        <v>40.95999999999998</v>
      </c>
      <c r="O14" s="78" t="s">
        <v>15</v>
      </c>
      <c r="P14" s="76">
        <v>90</v>
      </c>
    </row>
    <row r="15" spans="2:16" ht="15.75" x14ac:dyDescent="0.25">
      <c r="B15" s="79">
        <v>65</v>
      </c>
      <c r="D15" s="69">
        <v>67</v>
      </c>
      <c r="E15" s="70">
        <v>1</v>
      </c>
      <c r="F15" s="71">
        <f t="shared" si="1"/>
        <v>0.05</v>
      </c>
      <c r="G15" s="71">
        <f t="shared" si="6"/>
        <v>14</v>
      </c>
      <c r="H15" s="71">
        <f t="shared" si="6"/>
        <v>0.70000000000000007</v>
      </c>
      <c r="I15" s="71">
        <f t="shared" si="2"/>
        <v>5</v>
      </c>
      <c r="J15" s="71">
        <f t="shared" si="3"/>
        <v>67</v>
      </c>
      <c r="K15" s="71">
        <f t="shared" si="0"/>
        <v>7.3999999999999986</v>
      </c>
      <c r="L15" s="71">
        <f t="shared" si="4"/>
        <v>54.759999999999977</v>
      </c>
      <c r="M15" s="71">
        <f t="shared" si="5"/>
        <v>54.759999999999977</v>
      </c>
      <c r="O15" s="78" t="s">
        <v>16</v>
      </c>
      <c r="P15" s="76">
        <v>1192</v>
      </c>
    </row>
    <row r="16" spans="2:16" ht="15.75" x14ac:dyDescent="0.25">
      <c r="B16" s="79">
        <v>66</v>
      </c>
      <c r="D16" s="69">
        <v>69</v>
      </c>
      <c r="E16" s="70">
        <v>1</v>
      </c>
      <c r="F16" s="71">
        <f t="shared" si="1"/>
        <v>0.05</v>
      </c>
      <c r="G16" s="71">
        <f t="shared" si="6"/>
        <v>15</v>
      </c>
      <c r="H16" s="71">
        <f t="shared" si="6"/>
        <v>0.75000000000000011</v>
      </c>
      <c r="I16" s="71">
        <f t="shared" si="2"/>
        <v>5</v>
      </c>
      <c r="J16" s="71">
        <f t="shared" si="3"/>
        <v>69</v>
      </c>
      <c r="K16" s="71">
        <f t="shared" si="0"/>
        <v>9.3999999999999986</v>
      </c>
      <c r="L16" s="71">
        <f t="shared" si="4"/>
        <v>88.359999999999971</v>
      </c>
      <c r="M16" s="71">
        <f t="shared" si="5"/>
        <v>88.359999999999971</v>
      </c>
      <c r="O16" s="78" t="s">
        <v>17</v>
      </c>
      <c r="P16" s="76">
        <v>20</v>
      </c>
    </row>
    <row r="17" spans="2:16" ht="15.75" x14ac:dyDescent="0.25">
      <c r="B17" s="79">
        <v>67</v>
      </c>
      <c r="D17" s="69">
        <v>71</v>
      </c>
      <c r="E17" s="70">
        <v>2</v>
      </c>
      <c r="F17" s="71">
        <f t="shared" si="1"/>
        <v>0.1</v>
      </c>
      <c r="G17" s="71">
        <f t="shared" si="6"/>
        <v>17</v>
      </c>
      <c r="H17" s="71">
        <f t="shared" si="6"/>
        <v>0.85000000000000009</v>
      </c>
      <c r="I17" s="71">
        <f t="shared" si="2"/>
        <v>10</v>
      </c>
      <c r="J17" s="71">
        <f t="shared" si="3"/>
        <v>142</v>
      </c>
      <c r="K17" s="71">
        <f t="shared" si="0"/>
        <v>11.399999999999999</v>
      </c>
      <c r="L17" s="71">
        <f t="shared" si="4"/>
        <v>129.95999999999998</v>
      </c>
      <c r="M17" s="71">
        <f t="shared" si="5"/>
        <v>259.91999999999996</v>
      </c>
      <c r="O17" s="76"/>
      <c r="P17" s="76">
        <v>0</v>
      </c>
    </row>
    <row r="18" spans="2:16" ht="15.75" x14ac:dyDescent="0.25">
      <c r="B18" s="79">
        <v>69</v>
      </c>
      <c r="D18" s="69">
        <v>74</v>
      </c>
      <c r="E18" s="70">
        <v>1</v>
      </c>
      <c r="F18" s="71">
        <f t="shared" si="1"/>
        <v>0.05</v>
      </c>
      <c r="G18" s="71">
        <f t="shared" si="6"/>
        <v>18</v>
      </c>
      <c r="H18" s="71">
        <f t="shared" si="6"/>
        <v>0.90000000000000013</v>
      </c>
      <c r="I18" s="71">
        <f t="shared" si="2"/>
        <v>5</v>
      </c>
      <c r="J18" s="71">
        <f t="shared" si="3"/>
        <v>74</v>
      </c>
      <c r="K18" s="71">
        <f t="shared" si="0"/>
        <v>14.399999999999999</v>
      </c>
      <c r="L18" s="71">
        <f t="shared" si="4"/>
        <v>207.35999999999996</v>
      </c>
      <c r="M18" s="71">
        <f t="shared" si="5"/>
        <v>207.35999999999996</v>
      </c>
    </row>
    <row r="19" spans="2:16" ht="15.75" x14ac:dyDescent="0.25">
      <c r="B19" s="79">
        <v>71</v>
      </c>
      <c r="D19" s="69">
        <v>84</v>
      </c>
      <c r="E19" s="70">
        <v>1</v>
      </c>
      <c r="F19" s="71">
        <f t="shared" si="1"/>
        <v>0.05</v>
      </c>
      <c r="G19" s="71">
        <f t="shared" si="6"/>
        <v>19</v>
      </c>
      <c r="H19" s="71">
        <f t="shared" si="6"/>
        <v>0.95000000000000018</v>
      </c>
      <c r="I19" s="71">
        <f t="shared" si="2"/>
        <v>5</v>
      </c>
      <c r="J19" s="71">
        <f t="shared" si="3"/>
        <v>84</v>
      </c>
      <c r="K19" s="71">
        <f t="shared" si="0"/>
        <v>24.4</v>
      </c>
      <c r="L19" s="71">
        <f t="shared" si="4"/>
        <v>595.3599999999999</v>
      </c>
      <c r="M19" s="71">
        <f t="shared" si="5"/>
        <v>595.3599999999999</v>
      </c>
    </row>
    <row r="20" spans="2:16" ht="15.75" x14ac:dyDescent="0.25">
      <c r="B20" s="79">
        <v>71</v>
      </c>
      <c r="D20" s="69">
        <v>90</v>
      </c>
      <c r="E20" s="70">
        <v>1</v>
      </c>
      <c r="F20" s="71">
        <f t="shared" si="1"/>
        <v>0.05</v>
      </c>
      <c r="G20" s="71">
        <f t="shared" si="6"/>
        <v>20</v>
      </c>
      <c r="H20" s="71">
        <f t="shared" si="6"/>
        <v>1.0000000000000002</v>
      </c>
      <c r="I20" s="71">
        <f t="shared" si="2"/>
        <v>5</v>
      </c>
      <c r="J20" s="71">
        <f t="shared" si="3"/>
        <v>90</v>
      </c>
      <c r="K20" s="71">
        <f t="shared" si="0"/>
        <v>30.4</v>
      </c>
      <c r="L20" s="71">
        <f t="shared" si="4"/>
        <v>924.16</v>
      </c>
      <c r="M20" s="71">
        <f t="shared" si="5"/>
        <v>924.16</v>
      </c>
    </row>
    <row r="21" spans="2:16" ht="15.75" x14ac:dyDescent="0.25">
      <c r="B21" s="79">
        <v>74</v>
      </c>
      <c r="D21" s="72" t="s">
        <v>24</v>
      </c>
      <c r="E21" s="70">
        <f>SUM(E4:E20)</f>
        <v>20</v>
      </c>
      <c r="F21" s="71">
        <f>SUM(F4:F20)</f>
        <v>1.0000000000000002</v>
      </c>
      <c r="G21" s="73" t="s">
        <v>25</v>
      </c>
      <c r="H21" s="73" t="s">
        <v>25</v>
      </c>
      <c r="I21" s="71">
        <f>SUM(I4:I20)</f>
        <v>100</v>
      </c>
      <c r="J21" s="71">
        <f>SUM(J4:J20)</f>
        <v>1192</v>
      </c>
      <c r="K21" s="71">
        <f t="shared" ref="K21:M21" si="7">SUM(K4:K20)</f>
        <v>15.80000000000004</v>
      </c>
      <c r="L21" s="71">
        <f t="shared" si="7"/>
        <v>4470.92</v>
      </c>
      <c r="M21" s="71">
        <f t="shared" si="7"/>
        <v>4970.8</v>
      </c>
    </row>
    <row r="22" spans="2:16" x14ac:dyDescent="0.25">
      <c r="B22" s="79">
        <v>84</v>
      </c>
    </row>
    <row r="23" spans="2:16" x14ac:dyDescent="0.25">
      <c r="B23" s="79">
        <v>90</v>
      </c>
      <c r="D23" s="80" t="s">
        <v>53</v>
      </c>
      <c r="E23" s="76">
        <f>SUM(B4:B23)/E21</f>
        <v>59.6</v>
      </c>
    </row>
    <row r="24" spans="2:16" x14ac:dyDescent="0.25">
      <c r="D24" s="80" t="s">
        <v>44</v>
      </c>
      <c r="E24" s="79">
        <f>1+3.322*LOG(20)</f>
        <v>5.3220216455957461</v>
      </c>
      <c r="F24" s="79">
        <v>5</v>
      </c>
    </row>
    <row r="25" spans="2:16" x14ac:dyDescent="0.25">
      <c r="D25" s="80" t="s">
        <v>45</v>
      </c>
      <c r="E25" s="79">
        <v>90</v>
      </c>
      <c r="F25" s="79"/>
    </row>
    <row r="26" spans="2:16" x14ac:dyDescent="0.25">
      <c r="D26" s="80" t="s">
        <v>46</v>
      </c>
      <c r="E26" s="79">
        <v>22</v>
      </c>
      <c r="F26" s="79"/>
    </row>
    <row r="27" spans="2:16" x14ac:dyDescent="0.25">
      <c r="D27" s="80" t="s">
        <v>13</v>
      </c>
      <c r="E27" s="79">
        <f>E25-E26</f>
        <v>68</v>
      </c>
      <c r="F27" s="79"/>
    </row>
    <row r="28" spans="2:16" x14ac:dyDescent="0.25">
      <c r="D28" s="80" t="s">
        <v>47</v>
      </c>
      <c r="E28" s="79">
        <f>E27/E24</f>
        <v>12.777099479907902</v>
      </c>
      <c r="F28" s="79">
        <v>13</v>
      </c>
    </row>
    <row r="29" spans="2:16" x14ac:dyDescent="0.25">
      <c r="D29" s="80" t="s">
        <v>48</v>
      </c>
      <c r="E29" s="79">
        <v>20</v>
      </c>
      <c r="F29" s="76"/>
    </row>
    <row r="30" spans="2:16" x14ac:dyDescent="0.25">
      <c r="D30" s="80" t="s">
        <v>6</v>
      </c>
      <c r="E30" s="79">
        <v>46</v>
      </c>
    </row>
    <row r="31" spans="2:16" x14ac:dyDescent="0.25">
      <c r="D31" s="80" t="s">
        <v>4</v>
      </c>
      <c r="E31" s="79">
        <f>SUM(B4:B23)/E21</f>
        <v>59.6</v>
      </c>
    </row>
    <row r="32" spans="2:16" x14ac:dyDescent="0.25">
      <c r="D32" s="80" t="s">
        <v>5</v>
      </c>
      <c r="E32" s="79">
        <f>SUM(B13:B14)/2</f>
        <v>62</v>
      </c>
    </row>
    <row r="33" spans="2:9" x14ac:dyDescent="0.25">
      <c r="D33" s="80" t="s">
        <v>54</v>
      </c>
      <c r="E33" s="76">
        <f>M21/(E21-1)</f>
        <v>261.62105263157895</v>
      </c>
    </row>
    <row r="34" spans="2:9" x14ac:dyDescent="0.25">
      <c r="D34" s="80" t="s">
        <v>55</v>
      </c>
      <c r="E34" s="76">
        <f>SQRT(E33)</f>
        <v>16.17470409718765</v>
      </c>
      <c r="F34" s="76">
        <v>16.174704097187654</v>
      </c>
    </row>
    <row r="35" spans="2:9" x14ac:dyDescent="0.25">
      <c r="B35" s="81"/>
      <c r="D35" s="80" t="s">
        <v>56</v>
      </c>
      <c r="E35" s="76">
        <f>E34/E23</f>
        <v>0.27138765263737669</v>
      </c>
    </row>
    <row r="36" spans="2:9" x14ac:dyDescent="0.25">
      <c r="E36" s="76">
        <f>E35*100</f>
        <v>27.138765263737668</v>
      </c>
    </row>
    <row r="37" spans="2:9" x14ac:dyDescent="0.25">
      <c r="E37" s="78" t="s">
        <v>78</v>
      </c>
      <c r="F37" s="100" t="s">
        <v>57</v>
      </c>
      <c r="G37" s="100"/>
      <c r="H37" s="100"/>
      <c r="I37" s="100"/>
    </row>
  </sheetData>
  <sortState xmlns:xlrd2="http://schemas.microsoft.com/office/spreadsheetml/2017/richdata2" ref="B4:B20">
    <sortCondition ref="B4"/>
  </sortState>
  <mergeCells count="3">
    <mergeCell ref="D2:M2"/>
    <mergeCell ref="F37:I37"/>
    <mergeCell ref="O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DE4DC-5BB7-4CF4-AE01-AE55C7678497}">
  <dimension ref="A1:H47"/>
  <sheetViews>
    <sheetView workbookViewId="0">
      <selection activeCell="I8" sqref="I8"/>
    </sheetView>
  </sheetViews>
  <sheetFormatPr baseColWidth="10" defaultRowHeight="15" x14ac:dyDescent="0.25"/>
  <cols>
    <col min="2" max="2" width="11.85546875" bestFit="1" customWidth="1"/>
    <col min="4" max="4" width="13.42578125" customWidth="1"/>
  </cols>
  <sheetData>
    <row r="1" spans="1:8" x14ac:dyDescent="0.25">
      <c r="C1" s="102" t="s">
        <v>61</v>
      </c>
      <c r="D1" s="103"/>
      <c r="E1" s="103"/>
      <c r="F1" s="103"/>
      <c r="G1" s="103"/>
      <c r="H1" s="104"/>
    </row>
    <row r="2" spans="1:8" x14ac:dyDescent="0.25">
      <c r="A2" s="60" t="s">
        <v>18</v>
      </c>
      <c r="C2" s="61" t="s">
        <v>52</v>
      </c>
      <c r="D2" s="57" t="s">
        <v>7</v>
      </c>
      <c r="E2" s="56" t="s">
        <v>26</v>
      </c>
      <c r="F2" s="58" t="s">
        <v>27</v>
      </c>
      <c r="G2" s="59" t="s">
        <v>28</v>
      </c>
      <c r="H2" s="62" t="s">
        <v>29</v>
      </c>
    </row>
    <row r="3" spans="1:8" ht="16.5" x14ac:dyDescent="0.25">
      <c r="A3" s="64">
        <v>498</v>
      </c>
      <c r="C3" s="63">
        <v>498</v>
      </c>
      <c r="D3" s="2">
        <v>1</v>
      </c>
      <c r="E3" s="2">
        <f>C3*D3</f>
        <v>498</v>
      </c>
      <c r="F3" s="4">
        <f>C3-B$39</f>
        <v>-313.55882352941171</v>
      </c>
      <c r="G3" s="4">
        <f>(F3)^2</f>
        <v>98319.13581314875</v>
      </c>
      <c r="H3" s="4">
        <f>G3*D3</f>
        <v>98319.13581314875</v>
      </c>
    </row>
    <row r="4" spans="1:8" ht="16.5" x14ac:dyDescent="0.25">
      <c r="A4" s="64">
        <v>558</v>
      </c>
      <c r="C4" s="63">
        <v>558</v>
      </c>
      <c r="D4" s="2">
        <v>1</v>
      </c>
      <c r="E4" s="2">
        <f t="shared" ref="E4:E35" si="0">C4*D4</f>
        <v>558</v>
      </c>
      <c r="F4" s="4">
        <f t="shared" ref="F4:F35" si="1">C4-B$39</f>
        <v>-253.55882352941171</v>
      </c>
      <c r="G4" s="4">
        <f t="shared" ref="G4:G35" si="2">(F4)^2</f>
        <v>64292.076989619352</v>
      </c>
      <c r="H4" s="4">
        <f t="shared" ref="H4:H35" si="3">G4*D4</f>
        <v>64292.076989619352</v>
      </c>
    </row>
    <row r="5" spans="1:8" ht="16.5" x14ac:dyDescent="0.25">
      <c r="A5" s="64">
        <v>562</v>
      </c>
      <c r="C5" s="63">
        <v>562</v>
      </c>
      <c r="D5" s="2">
        <v>1</v>
      </c>
      <c r="E5" s="2">
        <f t="shared" si="0"/>
        <v>562</v>
      </c>
      <c r="F5" s="4">
        <f t="shared" si="1"/>
        <v>-249.55882352941171</v>
      </c>
      <c r="G5" s="4">
        <f t="shared" si="2"/>
        <v>62279.606401384059</v>
      </c>
      <c r="H5" s="4">
        <f t="shared" si="3"/>
        <v>62279.606401384059</v>
      </c>
    </row>
    <row r="6" spans="1:8" ht="16.5" x14ac:dyDescent="0.25">
      <c r="A6" s="64">
        <v>653</v>
      </c>
      <c r="C6" s="63">
        <v>653</v>
      </c>
      <c r="D6" s="2">
        <v>1</v>
      </c>
      <c r="E6" s="2">
        <f t="shared" si="0"/>
        <v>653</v>
      </c>
      <c r="F6" s="4">
        <f t="shared" si="1"/>
        <v>-158.55882352941171</v>
      </c>
      <c r="G6" s="4">
        <f t="shared" si="2"/>
        <v>25140.900519031125</v>
      </c>
      <c r="H6" s="4">
        <f t="shared" si="3"/>
        <v>25140.900519031125</v>
      </c>
    </row>
    <row r="7" spans="1:8" ht="16.5" x14ac:dyDescent="0.25">
      <c r="A7" s="64">
        <v>655</v>
      </c>
      <c r="C7" s="63">
        <v>655</v>
      </c>
      <c r="D7" s="2">
        <v>1</v>
      </c>
      <c r="E7" s="2">
        <f t="shared" si="0"/>
        <v>655</v>
      </c>
      <c r="F7" s="4">
        <f t="shared" si="1"/>
        <v>-156.55882352941171</v>
      </c>
      <c r="G7" s="4">
        <f t="shared" si="2"/>
        <v>24510.665224913479</v>
      </c>
      <c r="H7" s="4">
        <f t="shared" si="3"/>
        <v>24510.665224913479</v>
      </c>
    </row>
    <row r="8" spans="1:8" ht="16.5" x14ac:dyDescent="0.25">
      <c r="A8" s="64">
        <v>661</v>
      </c>
      <c r="C8" s="63">
        <v>661</v>
      </c>
      <c r="D8" s="2">
        <v>1</v>
      </c>
      <c r="E8" s="2">
        <f t="shared" si="0"/>
        <v>661</v>
      </c>
      <c r="F8" s="4">
        <f t="shared" si="1"/>
        <v>-150.55882352941171</v>
      </c>
      <c r="G8" s="4">
        <f t="shared" si="2"/>
        <v>22667.959342560538</v>
      </c>
      <c r="H8" s="4">
        <f t="shared" si="3"/>
        <v>22667.959342560538</v>
      </c>
    </row>
    <row r="9" spans="1:8" ht="16.5" x14ac:dyDescent="0.25">
      <c r="A9" s="64">
        <v>693</v>
      </c>
      <c r="C9" s="63">
        <v>693</v>
      </c>
      <c r="D9" s="2">
        <v>1</v>
      </c>
      <c r="E9" s="2">
        <f t="shared" si="0"/>
        <v>693</v>
      </c>
      <c r="F9" s="4">
        <f t="shared" si="1"/>
        <v>-118.55882352941171</v>
      </c>
      <c r="G9" s="4">
        <f t="shared" si="2"/>
        <v>14056.194636678189</v>
      </c>
      <c r="H9" s="4">
        <f t="shared" si="3"/>
        <v>14056.194636678189</v>
      </c>
    </row>
    <row r="10" spans="1:8" ht="16.5" x14ac:dyDescent="0.25">
      <c r="A10" s="64">
        <v>704</v>
      </c>
      <c r="C10" s="63">
        <v>704</v>
      </c>
      <c r="D10" s="2">
        <v>1</v>
      </c>
      <c r="E10" s="2">
        <f t="shared" si="0"/>
        <v>704</v>
      </c>
      <c r="F10" s="4">
        <f t="shared" si="1"/>
        <v>-107.55882352941171</v>
      </c>
      <c r="G10" s="4">
        <f t="shared" si="2"/>
        <v>11568.900519031131</v>
      </c>
      <c r="H10" s="4">
        <f t="shared" si="3"/>
        <v>11568.900519031131</v>
      </c>
    </row>
    <row r="11" spans="1:8" ht="16.5" x14ac:dyDescent="0.25">
      <c r="A11" s="64">
        <v>708</v>
      </c>
      <c r="C11" s="63">
        <v>708</v>
      </c>
      <c r="D11" s="2">
        <v>1</v>
      </c>
      <c r="E11" s="2">
        <f t="shared" si="0"/>
        <v>708</v>
      </c>
      <c r="F11" s="4">
        <f t="shared" si="1"/>
        <v>-103.55882352941171</v>
      </c>
      <c r="G11" s="4">
        <f t="shared" si="2"/>
        <v>10724.429930795837</v>
      </c>
      <c r="H11" s="4">
        <f t="shared" si="3"/>
        <v>10724.429930795837</v>
      </c>
    </row>
    <row r="12" spans="1:8" ht="16.5" x14ac:dyDescent="0.25">
      <c r="A12" s="64">
        <v>730</v>
      </c>
      <c r="C12" s="63">
        <v>730</v>
      </c>
      <c r="D12" s="2">
        <v>1</v>
      </c>
      <c r="E12" s="2">
        <f t="shared" si="0"/>
        <v>730</v>
      </c>
      <c r="F12" s="4">
        <f t="shared" si="1"/>
        <v>-81.558823529411711</v>
      </c>
      <c r="G12" s="4">
        <f t="shared" si="2"/>
        <v>6651.841695501721</v>
      </c>
      <c r="H12" s="4">
        <f t="shared" si="3"/>
        <v>6651.841695501721</v>
      </c>
    </row>
    <row r="13" spans="1:8" ht="16.5" x14ac:dyDescent="0.25">
      <c r="A13" s="64">
        <v>753</v>
      </c>
      <c r="C13" s="63">
        <v>753</v>
      </c>
      <c r="D13" s="2">
        <v>1</v>
      </c>
      <c r="E13" s="2">
        <f t="shared" si="0"/>
        <v>753</v>
      </c>
      <c r="F13" s="4">
        <f t="shared" si="1"/>
        <v>-58.558823529411711</v>
      </c>
      <c r="G13" s="4">
        <f t="shared" si="2"/>
        <v>3429.1358131487827</v>
      </c>
      <c r="H13" s="4">
        <f t="shared" si="3"/>
        <v>3429.1358131487827</v>
      </c>
    </row>
    <row r="14" spans="1:8" ht="16.5" x14ac:dyDescent="0.25">
      <c r="A14" s="64">
        <v>768</v>
      </c>
      <c r="C14" s="63">
        <v>768</v>
      </c>
      <c r="D14" s="2">
        <v>1</v>
      </c>
      <c r="E14" s="2">
        <f t="shared" si="0"/>
        <v>768</v>
      </c>
      <c r="F14" s="4">
        <f t="shared" si="1"/>
        <v>-43.558823529411711</v>
      </c>
      <c r="G14" s="4">
        <f t="shared" si="2"/>
        <v>1897.3711072664314</v>
      </c>
      <c r="H14" s="4">
        <f t="shared" si="3"/>
        <v>1897.3711072664314</v>
      </c>
    </row>
    <row r="15" spans="1:8" ht="16.5" x14ac:dyDescent="0.25">
      <c r="A15" s="64">
        <v>775</v>
      </c>
      <c r="C15" s="63">
        <v>775</v>
      </c>
      <c r="D15" s="2">
        <v>1</v>
      </c>
      <c r="E15" s="2">
        <f t="shared" si="0"/>
        <v>775</v>
      </c>
      <c r="F15" s="4">
        <f t="shared" si="1"/>
        <v>-36.558823529411711</v>
      </c>
      <c r="G15" s="4">
        <f t="shared" si="2"/>
        <v>1336.5475778546675</v>
      </c>
      <c r="H15" s="4">
        <f t="shared" si="3"/>
        <v>1336.5475778546675</v>
      </c>
    </row>
    <row r="16" spans="1:8" ht="16.5" x14ac:dyDescent="0.25">
      <c r="A16" s="64">
        <v>806</v>
      </c>
      <c r="C16" s="63">
        <v>806</v>
      </c>
      <c r="D16" s="2">
        <v>1</v>
      </c>
      <c r="E16" s="2">
        <f t="shared" si="0"/>
        <v>806</v>
      </c>
      <c r="F16" s="4">
        <f t="shared" si="1"/>
        <v>-5.5588235294117112</v>
      </c>
      <c r="G16" s="4">
        <f t="shared" si="2"/>
        <v>30.900519031141275</v>
      </c>
      <c r="H16" s="4">
        <f t="shared" si="3"/>
        <v>30.900519031141275</v>
      </c>
    </row>
    <row r="17" spans="1:8" ht="16.5" x14ac:dyDescent="0.25">
      <c r="A17" s="64">
        <v>809</v>
      </c>
      <c r="C17" s="63">
        <v>809</v>
      </c>
      <c r="D17" s="2">
        <v>1</v>
      </c>
      <c r="E17" s="2">
        <f t="shared" si="0"/>
        <v>809</v>
      </c>
      <c r="F17" s="4">
        <f t="shared" si="1"/>
        <v>-2.5588235294117112</v>
      </c>
      <c r="G17" s="4">
        <f t="shared" si="2"/>
        <v>6.5475778546710064</v>
      </c>
      <c r="H17" s="4">
        <f t="shared" si="3"/>
        <v>6.5475778546710064</v>
      </c>
    </row>
    <row r="18" spans="1:8" ht="16.5" x14ac:dyDescent="0.25">
      <c r="A18" s="64">
        <v>820</v>
      </c>
      <c r="C18" s="63">
        <v>820</v>
      </c>
      <c r="D18" s="2">
        <v>1</v>
      </c>
      <c r="E18" s="2">
        <f t="shared" si="0"/>
        <v>820</v>
      </c>
      <c r="F18" s="4">
        <f t="shared" si="1"/>
        <v>8.4411764705882888</v>
      </c>
      <c r="G18" s="4">
        <f t="shared" si="2"/>
        <v>71.253460207613358</v>
      </c>
      <c r="H18" s="4">
        <f t="shared" si="3"/>
        <v>71.253460207613358</v>
      </c>
    </row>
    <row r="19" spans="1:8" ht="16.5" x14ac:dyDescent="0.25">
      <c r="A19" s="64">
        <v>835</v>
      </c>
      <c r="C19" s="63">
        <v>835</v>
      </c>
      <c r="D19" s="2">
        <v>1</v>
      </c>
      <c r="E19" s="2">
        <f t="shared" si="0"/>
        <v>835</v>
      </c>
      <c r="F19" s="4">
        <f t="shared" si="1"/>
        <v>23.441176470588289</v>
      </c>
      <c r="G19" s="4">
        <f t="shared" si="2"/>
        <v>549.48875432526199</v>
      </c>
      <c r="H19" s="4">
        <f t="shared" si="3"/>
        <v>549.48875432526199</v>
      </c>
    </row>
    <row r="20" spans="1:8" ht="16.5" x14ac:dyDescent="0.25">
      <c r="A20" s="64">
        <v>856</v>
      </c>
      <c r="C20" s="63">
        <v>856</v>
      </c>
      <c r="D20" s="2">
        <v>1</v>
      </c>
      <c r="E20" s="2">
        <f t="shared" si="0"/>
        <v>856</v>
      </c>
      <c r="F20" s="4">
        <f t="shared" si="1"/>
        <v>44.441176470588289</v>
      </c>
      <c r="G20" s="4">
        <f t="shared" si="2"/>
        <v>1975.0181660899702</v>
      </c>
      <c r="H20" s="4">
        <f t="shared" si="3"/>
        <v>1975.0181660899702</v>
      </c>
    </row>
    <row r="21" spans="1:8" ht="16.5" x14ac:dyDescent="0.25">
      <c r="A21" s="64">
        <v>869</v>
      </c>
      <c r="C21" s="63">
        <v>869</v>
      </c>
      <c r="D21" s="2">
        <v>1</v>
      </c>
      <c r="E21" s="2">
        <f t="shared" si="0"/>
        <v>869</v>
      </c>
      <c r="F21" s="4">
        <f t="shared" si="1"/>
        <v>57.441176470588289</v>
      </c>
      <c r="G21" s="4">
        <f t="shared" si="2"/>
        <v>3299.4887543252657</v>
      </c>
      <c r="H21" s="4">
        <f t="shared" si="3"/>
        <v>3299.4887543252657</v>
      </c>
    </row>
    <row r="22" spans="1:8" ht="16.5" x14ac:dyDescent="0.25">
      <c r="A22" s="64">
        <v>870</v>
      </c>
      <c r="C22" s="63">
        <v>870</v>
      </c>
      <c r="D22" s="2">
        <v>1</v>
      </c>
      <c r="E22" s="2">
        <f t="shared" si="0"/>
        <v>870</v>
      </c>
      <c r="F22" s="4">
        <f t="shared" si="1"/>
        <v>58.441176470588289</v>
      </c>
      <c r="G22" s="4">
        <f t="shared" si="2"/>
        <v>3415.3711072664423</v>
      </c>
      <c r="H22" s="4">
        <f t="shared" si="3"/>
        <v>3415.3711072664423</v>
      </c>
    </row>
    <row r="23" spans="1:8" ht="16.5" x14ac:dyDescent="0.25">
      <c r="A23" s="64">
        <v>878</v>
      </c>
      <c r="C23" s="63">
        <v>878</v>
      </c>
      <c r="D23" s="2">
        <v>1</v>
      </c>
      <c r="E23" s="2">
        <f t="shared" si="0"/>
        <v>878</v>
      </c>
      <c r="F23" s="4">
        <f t="shared" si="1"/>
        <v>66.441176470588289</v>
      </c>
      <c r="G23" s="4">
        <f t="shared" si="2"/>
        <v>4414.4299307958545</v>
      </c>
      <c r="H23" s="4">
        <f t="shared" si="3"/>
        <v>4414.4299307958545</v>
      </c>
    </row>
    <row r="24" spans="1:8" ht="16.5" x14ac:dyDescent="0.25">
      <c r="A24" s="64">
        <v>898</v>
      </c>
      <c r="C24" s="63">
        <v>898</v>
      </c>
      <c r="D24" s="2">
        <v>1</v>
      </c>
      <c r="E24" s="2">
        <f t="shared" si="0"/>
        <v>898</v>
      </c>
      <c r="F24" s="4">
        <f t="shared" si="1"/>
        <v>86.441176470588289</v>
      </c>
      <c r="G24" s="4">
        <f t="shared" si="2"/>
        <v>7472.076989619386</v>
      </c>
      <c r="H24" s="4">
        <f t="shared" si="3"/>
        <v>7472.076989619386</v>
      </c>
    </row>
    <row r="25" spans="1:8" ht="16.5" x14ac:dyDescent="0.25">
      <c r="A25" s="64">
        <v>905</v>
      </c>
      <c r="C25" s="63">
        <v>905</v>
      </c>
      <c r="D25" s="2">
        <v>1</v>
      </c>
      <c r="E25" s="2">
        <f t="shared" si="0"/>
        <v>905</v>
      </c>
      <c r="F25" s="4">
        <f t="shared" si="1"/>
        <v>93.441176470588289</v>
      </c>
      <c r="G25" s="4">
        <f t="shared" si="2"/>
        <v>8731.253460207623</v>
      </c>
      <c r="H25" s="4">
        <f t="shared" si="3"/>
        <v>8731.253460207623</v>
      </c>
    </row>
    <row r="26" spans="1:8" ht="16.5" x14ac:dyDescent="0.25">
      <c r="A26" s="64">
        <v>909</v>
      </c>
      <c r="C26" s="63">
        <v>909</v>
      </c>
      <c r="D26" s="2">
        <v>1</v>
      </c>
      <c r="E26" s="2">
        <f t="shared" si="0"/>
        <v>909</v>
      </c>
      <c r="F26" s="4">
        <f t="shared" si="1"/>
        <v>97.441176470588289</v>
      </c>
      <c r="G26" s="4">
        <f t="shared" si="2"/>
        <v>9494.7828719723293</v>
      </c>
      <c r="H26" s="4">
        <f t="shared" si="3"/>
        <v>9494.7828719723293</v>
      </c>
    </row>
    <row r="27" spans="1:8" ht="16.5" x14ac:dyDescent="0.25">
      <c r="A27" s="64">
        <v>918</v>
      </c>
      <c r="C27" s="63">
        <v>918</v>
      </c>
      <c r="D27" s="2">
        <v>2</v>
      </c>
      <c r="E27" s="2">
        <f t="shared" si="0"/>
        <v>1836</v>
      </c>
      <c r="F27" s="4">
        <f t="shared" si="1"/>
        <v>106.44117647058829</v>
      </c>
      <c r="G27" s="4">
        <f t="shared" si="2"/>
        <v>11329.724048442919</v>
      </c>
      <c r="H27" s="4">
        <f t="shared" si="3"/>
        <v>22659.448096885837</v>
      </c>
    </row>
    <row r="28" spans="1:8" ht="16.5" x14ac:dyDescent="0.25">
      <c r="A28" s="64">
        <v>918</v>
      </c>
      <c r="C28" s="63">
        <v>935</v>
      </c>
      <c r="D28" s="2">
        <v>1</v>
      </c>
      <c r="E28" s="2">
        <f t="shared" si="0"/>
        <v>935</v>
      </c>
      <c r="F28" s="4">
        <f t="shared" si="1"/>
        <v>123.44117647058829</v>
      </c>
      <c r="G28" s="4">
        <f t="shared" si="2"/>
        <v>15237.72404844292</v>
      </c>
      <c r="H28" s="4">
        <f t="shared" si="3"/>
        <v>15237.72404844292</v>
      </c>
    </row>
    <row r="29" spans="1:8" ht="16.5" x14ac:dyDescent="0.25">
      <c r="A29" s="64">
        <v>935</v>
      </c>
      <c r="C29" s="63">
        <v>939</v>
      </c>
      <c r="D29" s="2">
        <v>1</v>
      </c>
      <c r="E29" s="2">
        <f t="shared" si="0"/>
        <v>939</v>
      </c>
      <c r="F29" s="4">
        <f t="shared" si="1"/>
        <v>127.44117647058829</v>
      </c>
      <c r="G29" s="4">
        <f t="shared" si="2"/>
        <v>16241.253460207627</v>
      </c>
      <c r="H29" s="4">
        <f t="shared" si="3"/>
        <v>16241.253460207627</v>
      </c>
    </row>
    <row r="30" spans="1:8" ht="16.5" x14ac:dyDescent="0.25">
      <c r="A30" s="64">
        <v>939</v>
      </c>
      <c r="C30" s="63">
        <v>940</v>
      </c>
      <c r="D30" s="2">
        <v>1</v>
      </c>
      <c r="E30" s="2">
        <f t="shared" si="0"/>
        <v>940</v>
      </c>
      <c r="F30" s="4">
        <f t="shared" si="1"/>
        <v>128.44117647058829</v>
      </c>
      <c r="G30" s="4">
        <f t="shared" si="2"/>
        <v>16497.135813148801</v>
      </c>
      <c r="H30" s="4">
        <f t="shared" si="3"/>
        <v>16497.135813148801</v>
      </c>
    </row>
    <row r="31" spans="1:8" ht="16.5" x14ac:dyDescent="0.25">
      <c r="A31" s="64">
        <v>940</v>
      </c>
      <c r="C31" s="63">
        <v>946</v>
      </c>
      <c r="D31" s="2">
        <v>1</v>
      </c>
      <c r="E31" s="2">
        <f t="shared" si="0"/>
        <v>946</v>
      </c>
      <c r="F31" s="4">
        <f t="shared" si="1"/>
        <v>134.44117647058829</v>
      </c>
      <c r="G31" s="4">
        <f t="shared" si="2"/>
        <v>18074.429930795861</v>
      </c>
      <c r="H31" s="4">
        <f t="shared" si="3"/>
        <v>18074.429930795861</v>
      </c>
    </row>
    <row r="32" spans="1:8" ht="16.5" x14ac:dyDescent="0.25">
      <c r="A32" s="64">
        <v>946</v>
      </c>
      <c r="C32" s="63">
        <v>952</v>
      </c>
      <c r="D32" s="2">
        <v>1</v>
      </c>
      <c r="E32" s="2">
        <f t="shared" si="0"/>
        <v>952</v>
      </c>
      <c r="F32" s="4">
        <f t="shared" si="1"/>
        <v>140.44117647058829</v>
      </c>
      <c r="G32" s="4">
        <f t="shared" si="2"/>
        <v>19723.72404844292</v>
      </c>
      <c r="H32" s="4">
        <f t="shared" si="3"/>
        <v>19723.72404844292</v>
      </c>
    </row>
    <row r="33" spans="1:8" ht="16.5" x14ac:dyDescent="0.25">
      <c r="A33" s="64">
        <v>952</v>
      </c>
      <c r="C33" s="63">
        <v>955</v>
      </c>
      <c r="D33" s="2">
        <v>1</v>
      </c>
      <c r="E33" s="2">
        <f t="shared" si="0"/>
        <v>955</v>
      </c>
      <c r="F33" s="4">
        <f t="shared" si="1"/>
        <v>143.44117647058829</v>
      </c>
      <c r="G33" s="4">
        <f t="shared" si="2"/>
        <v>20575.371107266452</v>
      </c>
      <c r="H33" s="4">
        <f t="shared" si="3"/>
        <v>20575.371107266452</v>
      </c>
    </row>
    <row r="34" spans="1:8" ht="16.5" x14ac:dyDescent="0.25">
      <c r="A34" s="64">
        <v>955</v>
      </c>
      <c r="C34" s="63">
        <v>957</v>
      </c>
      <c r="D34" s="2">
        <v>1</v>
      </c>
      <c r="E34" s="2">
        <f t="shared" si="0"/>
        <v>957</v>
      </c>
      <c r="F34" s="4">
        <f t="shared" si="1"/>
        <v>145.44117647058829</v>
      </c>
      <c r="G34" s="4">
        <f t="shared" si="2"/>
        <v>21153.135813148805</v>
      </c>
      <c r="H34" s="4">
        <f t="shared" si="3"/>
        <v>21153.135813148805</v>
      </c>
    </row>
    <row r="35" spans="1:8" ht="16.5" x14ac:dyDescent="0.25">
      <c r="A35" s="64">
        <v>957</v>
      </c>
      <c r="C35" s="63">
        <v>960</v>
      </c>
      <c r="D35" s="2">
        <v>1</v>
      </c>
      <c r="E35" s="2">
        <f t="shared" si="0"/>
        <v>960</v>
      </c>
      <c r="F35" s="4">
        <f t="shared" si="1"/>
        <v>148.44117647058829</v>
      </c>
      <c r="G35" s="4">
        <f t="shared" si="2"/>
        <v>22034.782871972333</v>
      </c>
      <c r="H35" s="4">
        <f t="shared" si="3"/>
        <v>22034.782871972333</v>
      </c>
    </row>
    <row r="36" spans="1:8" x14ac:dyDescent="0.25">
      <c r="A36" s="64">
        <v>960</v>
      </c>
      <c r="C36" s="60" t="s">
        <v>79</v>
      </c>
      <c r="D36" s="2">
        <f>SUM(D3:D35)</f>
        <v>34</v>
      </c>
      <c r="E36" s="2">
        <f>SUM(E3:E35)</f>
        <v>27593</v>
      </c>
      <c r="F36" s="2">
        <f>SUM(F3:F35)</f>
        <v>-106.44117647058647</v>
      </c>
      <c r="G36" s="2">
        <f>SUM(G3:G35)</f>
        <v>547202.65830449818</v>
      </c>
      <c r="H36" s="2">
        <f>SUM(H3:H35)</f>
        <v>558532.38235294109</v>
      </c>
    </row>
    <row r="39" spans="1:8" x14ac:dyDescent="0.25">
      <c r="A39" s="7" t="s">
        <v>53</v>
      </c>
      <c r="B39" s="4">
        <f>AVERAGE(A3:A36)</f>
        <v>811.55882352941171</v>
      </c>
      <c r="D39" s="25"/>
      <c r="E39" s="25"/>
    </row>
    <row r="40" spans="1:8" x14ac:dyDescent="0.25">
      <c r="A40" s="7" t="s">
        <v>1</v>
      </c>
      <c r="B40" s="4">
        <f>MODE(A3:A36)</f>
        <v>918</v>
      </c>
    </row>
    <row r="41" spans="1:8" x14ac:dyDescent="0.25">
      <c r="A41" s="7" t="s">
        <v>2</v>
      </c>
      <c r="B41" s="4">
        <f>MEDIAN(A3:A36)</f>
        <v>845.5</v>
      </c>
    </row>
    <row r="42" spans="1:8" x14ac:dyDescent="0.25">
      <c r="A42" s="7" t="s">
        <v>0</v>
      </c>
      <c r="B42" s="4">
        <f>SUM(A3:A36)/D36</f>
        <v>811.55882352941171</v>
      </c>
    </row>
    <row r="43" spans="1:8" x14ac:dyDescent="0.25">
      <c r="A43" s="7" t="s">
        <v>80</v>
      </c>
      <c r="B43" s="4">
        <f>H36/(D36-1)</f>
        <v>16925.223707664882</v>
      </c>
    </row>
    <row r="44" spans="1:8" x14ac:dyDescent="0.25">
      <c r="A44" s="7" t="s">
        <v>81</v>
      </c>
      <c r="B44" s="4">
        <f>SQRT(B43)</f>
        <v>130.09697808813578</v>
      </c>
    </row>
    <row r="45" spans="1:8" x14ac:dyDescent="0.25">
      <c r="A45" s="7" t="s">
        <v>82</v>
      </c>
      <c r="B45" s="4">
        <f>B44/B39</f>
        <v>0.16030505037497253</v>
      </c>
      <c r="C45" s="105" t="s">
        <v>57</v>
      </c>
      <c r="D45" s="106"/>
      <c r="E45" s="106"/>
      <c r="F45" s="106"/>
    </row>
    <row r="46" spans="1:8" x14ac:dyDescent="0.25">
      <c r="A46" s="7"/>
      <c r="B46" s="4">
        <f>B45*100</f>
        <v>16.030505037497253</v>
      </c>
    </row>
    <row r="47" spans="1:8" x14ac:dyDescent="0.25">
      <c r="A47" s="7" t="s">
        <v>83</v>
      </c>
      <c r="B47" s="4">
        <f>A36-A3</f>
        <v>462</v>
      </c>
    </row>
  </sheetData>
  <sortState xmlns:xlrd2="http://schemas.microsoft.com/office/spreadsheetml/2017/richdata2" ref="A3:A36">
    <sortCondition ref="A3"/>
  </sortState>
  <mergeCells count="2">
    <mergeCell ref="C1:H1"/>
    <mergeCell ref="C45:F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EJERCICIO 1 </vt:lpstr>
      <vt:lpstr>EJERCICIO 2</vt:lpstr>
      <vt:lpstr>EJERCICIO 3</vt:lpstr>
      <vt:lpstr>EJERCICIO 4</vt:lpstr>
      <vt:lpstr>EJERCICIO 5</vt:lpstr>
      <vt:lpstr>EJERCICIO 6</vt:lpstr>
      <vt:lpstr>EJERCICIO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2023-03-09T17:56:29Z</dcterms:created>
  <dcterms:modified xsi:type="dcterms:W3CDTF">2023-03-22T15:49:10Z</dcterms:modified>
</cp:coreProperties>
</file>