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F:\III SEMESTRE- CONTADURÍA PÚBLICA\MATEMÁTICAS FINANCIERAS\"/>
    </mc:Choice>
  </mc:AlternateContent>
  <xr:revisionPtr revIDLastSave="0" documentId="13_ncr:1_{5E313D50-0AC2-473F-A1A2-F44C2E5A3059}" xr6:coauthVersionLast="47" xr6:coauthVersionMax="47" xr10:uidLastSave="{00000000-0000-0000-0000-000000000000}"/>
  <bookViews>
    <workbookView xWindow="-120" yWindow="-120" windowWidth="20730" windowHeight="11160" activeTab="2" xr2:uid="{00000000-000D-0000-FFFF-FFFF00000000}"/>
  </bookViews>
  <sheets>
    <sheet name="VPN" sheetId="5" r:id="rId1"/>
    <sheet name="M Valor anual" sheetId="2" r:id="rId2"/>
    <sheet name="TIR" sheetId="3" r:id="rId3"/>
    <sheet name="Inconsistencia  TIR y VPN"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3" i="4" l="1"/>
  <c r="K24" i="4"/>
  <c r="L24" i="4"/>
  <c r="K23" i="4"/>
  <c r="B35" i="4"/>
  <c r="B34" i="4"/>
  <c r="C35" i="4"/>
  <c r="L22" i="4"/>
  <c r="K22" i="4"/>
  <c r="C34" i="4"/>
  <c r="C33" i="4"/>
  <c r="B33" i="4"/>
  <c r="K79" i="5"/>
  <c r="B37" i="3"/>
  <c r="B36" i="3"/>
  <c r="B12" i="3"/>
  <c r="B11" i="3"/>
  <c r="B32" i="3"/>
  <c r="B35" i="3"/>
  <c r="B34" i="3"/>
  <c r="B33" i="3"/>
  <c r="C32" i="3"/>
  <c r="D15" i="3"/>
  <c r="D8" i="3"/>
  <c r="L79" i="5"/>
  <c r="C21" i="5"/>
  <c r="F18" i="5"/>
  <c r="E18" i="5"/>
  <c r="C19" i="5"/>
  <c r="F39" i="3"/>
  <c r="F67" i="3"/>
  <c r="I58" i="5"/>
  <c r="C48" i="5"/>
  <c r="D48" i="5"/>
  <c r="E48" i="5"/>
  <c r="F48" i="5"/>
  <c r="G48" i="5"/>
  <c r="H48" i="5"/>
  <c r="I46" i="5"/>
  <c r="P95" i="5"/>
  <c r="R95" i="5"/>
  <c r="M95" i="5"/>
  <c r="R94" i="5"/>
  <c r="M94" i="5"/>
  <c r="R93" i="5"/>
  <c r="M93" i="5"/>
  <c r="R92" i="5"/>
  <c r="M92" i="5"/>
  <c r="R91" i="5"/>
  <c r="M91" i="5"/>
  <c r="R90" i="5"/>
  <c r="M90" i="5"/>
  <c r="R89" i="5"/>
  <c r="M89" i="5"/>
  <c r="R88" i="5"/>
  <c r="R96" i="5"/>
  <c r="M88" i="5"/>
  <c r="M96" i="5"/>
  <c r="L78" i="5"/>
  <c r="H60" i="5"/>
  <c r="G60" i="5"/>
  <c r="F60" i="5"/>
  <c r="E60" i="5"/>
  <c r="D60" i="5"/>
  <c r="C60" i="5"/>
  <c r="D14" i="3"/>
  <c r="D13" i="3"/>
  <c r="D12" i="3"/>
  <c r="D11" i="3"/>
  <c r="D10" i="3"/>
  <c r="D9" i="3"/>
  <c r="F79" i="3"/>
  <c r="F78" i="3"/>
  <c r="F77" i="3"/>
  <c r="F76" i="3"/>
  <c r="F75" i="3"/>
  <c r="F74" i="3"/>
  <c r="F73" i="3"/>
  <c r="F72" i="3"/>
  <c r="F71" i="3"/>
  <c r="F70" i="3"/>
  <c r="F69" i="3"/>
  <c r="F68" i="3"/>
  <c r="F66" i="3"/>
  <c r="F65" i="3"/>
  <c r="F64" i="3"/>
  <c r="F63" i="3"/>
  <c r="F62" i="3"/>
  <c r="F61" i="3"/>
  <c r="F60" i="3"/>
  <c r="F59" i="3"/>
  <c r="F58" i="3"/>
  <c r="F57" i="3"/>
  <c r="F56" i="3"/>
  <c r="F55" i="3"/>
  <c r="F54" i="3"/>
  <c r="F53" i="3"/>
  <c r="F52" i="3"/>
  <c r="F51" i="3"/>
  <c r="F50" i="3"/>
  <c r="F49" i="3"/>
  <c r="F48" i="3"/>
  <c r="F47" i="3"/>
  <c r="F46" i="3"/>
  <c r="F45" i="3"/>
  <c r="F44" i="3"/>
  <c r="F43" i="3"/>
  <c r="F42" i="3"/>
  <c r="F41" i="3"/>
  <c r="F40" i="3"/>
  <c r="F38" i="3"/>
  <c r="F37" i="3"/>
</calcChain>
</file>

<file path=xl/sharedStrings.xml><?xml version="1.0" encoding="utf-8"?>
<sst xmlns="http://schemas.openxmlformats.org/spreadsheetml/2006/main" count="113" uniqueCount="70">
  <si>
    <t>VPN</t>
  </si>
  <si>
    <t>Año</t>
  </si>
  <si>
    <t>Ingresos</t>
  </si>
  <si>
    <t>TMAR</t>
  </si>
  <si>
    <t>Ejercicio 8.2.1 : Se adquiere una maquinaria con una inversión inicial de $125.000.000. El proyecto producirá unos ingresos de $30.000.000 y unos egresos de 6.000.000 para el primer año. Se estima que estos valores se incrementarán anualmente en un 6% equivalente a la tasa de inflación proyectada para el horizonte de de planeación que para el caso es de 10 años. El valor de salvamento de la maquinaria será de 50.000.000 aproxiadamente. Para una TMAR del 12% anual, encontremos el valor anual</t>
  </si>
  <si>
    <t>Para el cálculo del valor anual se debe encontral la cuota uniforme para cada concepto (Ingresos, egresos y valor de recuperación) y luego efectuar las sumas y resptas respectivas. Para calcular el valor de cada una de las anualidades se determina el valor presente de cada una de las series mencionadas</t>
  </si>
  <si>
    <t>Inflación</t>
  </si>
  <si>
    <t>Anualidad de ingresos</t>
  </si>
  <si>
    <t>Egresos</t>
  </si>
  <si>
    <t>Anualidad de egresos</t>
  </si>
  <si>
    <t>Inversión y valor de salvamento</t>
  </si>
  <si>
    <t>Anualidad costo de recuperación</t>
  </si>
  <si>
    <t>Valor anual</t>
  </si>
  <si>
    <t>VP Ingresos</t>
  </si>
  <si>
    <t>VP Egresos</t>
  </si>
  <si>
    <t>VP inversión</t>
  </si>
  <si>
    <t>Valor Anualidad ingresos</t>
  </si>
  <si>
    <t>Flujo de caja</t>
  </si>
  <si>
    <t>Valores</t>
  </si>
  <si>
    <t>Tasa de oportunidad</t>
  </si>
  <si>
    <t>Ejercicio 8.3.2. un inversionista desea crear un negocio de alquiler de lavadoras, el costo de la inversión inicial es de 80.000.000, se estima que el negocio le genere ingresos netos después de descontar los mantenimientos y reparaciones de 21.000.000 para el primer año y estos se incrementarán con la tasa de inflación la cual se estima en un 5,5% anual en los próximos 5 años, si la tasa de oportunidad que tiene el inversionista es del 20% anual, indique si es viable el negocio</t>
  </si>
  <si>
    <t>TIR</t>
  </si>
  <si>
    <t>+</t>
  </si>
  <si>
    <t>…</t>
  </si>
  <si>
    <r>
      <t xml:space="preserve">VPN = </t>
    </r>
    <r>
      <rPr>
        <sz val="26"/>
        <color rgb="FFFF0000"/>
        <rFont val="Arial Narrow"/>
        <family val="2"/>
      </rPr>
      <t xml:space="preserve">- </t>
    </r>
    <r>
      <rPr>
        <sz val="18"/>
        <color rgb="FFFF0000"/>
        <rFont val="Arial Narrow"/>
        <family val="2"/>
      </rPr>
      <t xml:space="preserve">Inv. Inicial </t>
    </r>
  </si>
  <si>
    <t>i</t>
  </si>
  <si>
    <t>Conclusión: El negocio no es viable según las aspiraciones del inversionista</t>
  </si>
  <si>
    <t>Ejercicio 8.3.1. Un cliente invierte $ 500.00 y recibe al final del primer año $ 460.000 y al final del segundo año $ 500.000. Calcular la TIR  de la operación</t>
  </si>
  <si>
    <t>Flujos</t>
  </si>
  <si>
    <t>Periodo</t>
  </si>
  <si>
    <t xml:space="preserve">Primera Alternativa </t>
  </si>
  <si>
    <t xml:space="preserve">Segunda Alternativa </t>
  </si>
  <si>
    <t>Ejercicio 8.4.1. Se desea evaluar un proyecto  debido a que se tienen dos alternativas de inversión diferentes. En ambas se cuenta con un ahorro para la inversión inicial por valor de 25.000.000, dicho proyecto tiene una duración de 24 meses, la tasa de oportunidad del inversionista es del 2,9% mensual y los flujos son los siguientes:</t>
  </si>
  <si>
    <t>TIRM</t>
  </si>
  <si>
    <t>Ejercicio 8.4.2. Se presentan dos alternativas de inversión para un periodo de 10 meses. En la alternativa A se invierten 50.000.000 recuperando 7.000.000 mensuales y en la alternativa B se invieten 20.000.000, recuperando 3.000.000 mensuales. Calcular el VPN para una TMAR del 2,5% mensual así como la TIR y la TIRM.</t>
  </si>
  <si>
    <t>Valor Anualidad egresos</t>
  </si>
  <si>
    <t>Interpolación</t>
  </si>
  <si>
    <t>Cálculo directo</t>
  </si>
  <si>
    <t>Ejercicio 8.1.1 : Un cliente exige una rentabilidad del 10% E.A si ingresa hoy $1’000.000 para retirar luego de 1 año $1´200.000. Determine si es viable financieramente lo que exige.</t>
  </si>
  <si>
    <t>Inversión Inicial</t>
  </si>
  <si>
    <t>Valor Futuro</t>
  </si>
  <si>
    <t>TIO</t>
  </si>
  <si>
    <t>Ejercicio 8.1.2: Una persona dispone de $30´000.000 para realizar una inversión y debe decidir entre dos alternativas. La primera consiste en efectuar una inversión al 15% EA durante 7 años de tal manera que al final de cada año reciba los intereses respectivos y al final del séptimo año recibirá adicionalmente el capital invertido, la segunda consiste en crear una empresa con el mismo capital y el siguiente flujo de ingresos estimados</t>
  </si>
  <si>
    <t>Además se pretende que después de los 7 años podrá recuperar por lo menos 18.000.000 proveniente de la venta de las máquinas que fueron adquiridas al comienzo</t>
  </si>
  <si>
    <t>Si la tasa mínima de rendimiento que la persona espera para su inversión es del 12% anual, ¿qué alternativa debe elegirse?</t>
  </si>
  <si>
    <t>Diagrama primera alternativa</t>
  </si>
  <si>
    <t>Diagrama segunda alternativa</t>
  </si>
  <si>
    <t>FLUJO DE CAJA</t>
  </si>
  <si>
    <t>AÑO</t>
  </si>
  <si>
    <t>Alernativa 1</t>
  </si>
  <si>
    <t>Alernativa 2</t>
  </si>
  <si>
    <t>Si examinamos la alternativa uno que rinde un 15% anual y la Tasa mímina requerida es del 12% la diferencia queda así</t>
  </si>
  <si>
    <t>Analicemos la alternativa No 2</t>
  </si>
  <si>
    <t>Tasa 15%</t>
  </si>
  <si>
    <t>Tasa 12%</t>
  </si>
  <si>
    <t>Alternativa 1</t>
  </si>
  <si>
    <t>Valores esperados</t>
  </si>
  <si>
    <t>Diferencia</t>
  </si>
  <si>
    <t>Valor presente neto</t>
  </si>
  <si>
    <t>Es el mejor método para evaluar alternativas de inversión</t>
  </si>
  <si>
    <t>Cuano se invierte hay tres posibilidades: ganar, perder y que no pase nada</t>
  </si>
  <si>
    <t>Riesgo=incertidumbre</t>
  </si>
  <si>
    <t>Tasa de oportunidad del inversionista</t>
  </si>
  <si>
    <t>Esta inversión es viable porque el valor está en positivo y eso significa que la rentabilidad está por encima de la tasa de oportunidad del inversionista</t>
  </si>
  <si>
    <t>Tasa de rendimiento del inversionista</t>
  </si>
  <si>
    <t>Si la TIR está por encima de la TOI es rentable porque como inversionista estoy ganando más</t>
  </si>
  <si>
    <t>Si la TIR está por debajo de la TOI no es rentable porque como inversionista estoy perdiendo</t>
  </si>
  <si>
    <t>Si me da igual tengo que volver a evaluar el riesgo</t>
  </si>
  <si>
    <t xml:space="preserve">La inversión inicial siempre debe estar en negativo y una celda no puede quedar en blanco, si no hay valor debe poner 0 </t>
  </si>
  <si>
    <t>Cuando el valor inicial este en negativo se suma en VPN y si está en positivo se resta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</si>
</sst>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 #,##0.00;[Red]\-&quot;$&quot;\ #,##0.00"/>
    <numFmt numFmtId="41" formatCode="_-* #,##0_-;\-* #,##0_-;_-* &quot;-&quot;_-;_-@_-"/>
    <numFmt numFmtId="164" formatCode="&quot;$&quot;#,##0.00;[Red]\-&quot;$&quot;#,##0.00"/>
    <numFmt numFmtId="165" formatCode="0.0%"/>
    <numFmt numFmtId="166" formatCode="0.000%"/>
    <numFmt numFmtId="167" formatCode="0.0000%"/>
    <numFmt numFmtId="168" formatCode="0.00000%"/>
    <numFmt numFmtId="169" formatCode="0.000000%"/>
    <numFmt numFmtId="170" formatCode="0.0000000%"/>
    <numFmt numFmtId="171" formatCode="0.00000000%"/>
  </numFmts>
  <fonts count="17" x14ac:knownFonts="1">
    <font>
      <sz val="10"/>
      <color theme="1"/>
      <name val="Arial Narrow"/>
      <family val="2"/>
    </font>
    <font>
      <sz val="11"/>
      <color theme="1"/>
      <name val="Calibri"/>
      <family val="2"/>
      <scheme val="minor"/>
    </font>
    <font>
      <sz val="10"/>
      <color theme="1"/>
      <name val="Arial Narrow"/>
      <family val="2"/>
    </font>
    <font>
      <sz val="14"/>
      <color rgb="FF000000"/>
      <name val="Calibri"/>
      <family val="2"/>
    </font>
    <font>
      <sz val="10"/>
      <color rgb="FFFF0000"/>
      <name val="Arial Narrow"/>
      <family val="2"/>
    </font>
    <font>
      <b/>
      <sz val="10"/>
      <color theme="1"/>
      <name val="Arial Narrow"/>
      <family val="2"/>
    </font>
    <font>
      <sz val="18"/>
      <color theme="1"/>
      <name val="Arial Narrow"/>
      <family val="2"/>
    </font>
    <font>
      <b/>
      <sz val="18"/>
      <color theme="1"/>
      <name val="Arial Narrow"/>
      <family val="2"/>
    </font>
    <font>
      <sz val="28"/>
      <color theme="1"/>
      <name val="Arial Narrow"/>
      <family val="2"/>
    </font>
    <font>
      <sz val="36"/>
      <color theme="1"/>
      <name val="Arial Narrow"/>
      <family val="2"/>
    </font>
    <font>
      <sz val="26"/>
      <color rgb="FFFF0000"/>
      <name val="Arial Narrow"/>
      <family val="2"/>
    </font>
    <font>
      <sz val="18"/>
      <color rgb="FFFF0000"/>
      <name val="Arial Narrow"/>
      <family val="2"/>
    </font>
    <font>
      <b/>
      <sz val="10"/>
      <color rgb="FFFF0000"/>
      <name val="Arial Narrow"/>
      <family val="2"/>
    </font>
    <font>
      <sz val="9"/>
      <color rgb="FF000000"/>
      <name val="Calibri"/>
      <family val="2"/>
    </font>
    <font>
      <sz val="14"/>
      <color theme="1"/>
      <name val="Calibri"/>
      <family val="2"/>
      <scheme val="minor"/>
    </font>
    <font>
      <sz val="12"/>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92D050"/>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41" fontId="2" fillId="0" borderId="0" applyFont="0" applyFill="0" applyBorder="0" applyAlignment="0" applyProtection="0"/>
    <xf numFmtId="9" fontId="2" fillId="0" borderId="0" applyFont="0" applyFill="0" applyBorder="0" applyAlignment="0" applyProtection="0"/>
  </cellStyleXfs>
  <cellXfs count="188">
    <xf numFmtId="0" fontId="0" fillId="0" borderId="0" xfId="0"/>
    <xf numFmtId="0" fontId="0" fillId="0" borderId="9" xfId="0" applyBorder="1"/>
    <xf numFmtId="41" fontId="0" fillId="0" borderId="9" xfId="1" applyFont="1" applyBorder="1"/>
    <xf numFmtId="41" fontId="0" fillId="0" borderId="0" xfId="1" applyFont="1"/>
    <xf numFmtId="0" fontId="0" fillId="0" borderId="3" xfId="0" applyBorder="1"/>
    <xf numFmtId="0" fontId="0" fillId="0" borderId="13" xfId="0" applyBorder="1"/>
    <xf numFmtId="9" fontId="0" fillId="0" borderId="14" xfId="0" applyNumberFormat="1" applyBorder="1"/>
    <xf numFmtId="0" fontId="5" fillId="0" borderId="1" xfId="0" applyFont="1" applyBorder="1"/>
    <xf numFmtId="9" fontId="5" fillId="0" borderId="15" xfId="0" applyNumberFormat="1" applyFont="1" applyBorder="1"/>
    <xf numFmtId="0" fontId="5" fillId="0" borderId="9" xfId="0" applyFont="1" applyBorder="1" applyAlignment="1">
      <alignment wrapText="1"/>
    </xf>
    <xf numFmtId="164" fontId="0" fillId="0" borderId="9" xfId="1" applyNumberFormat="1" applyFont="1" applyBorder="1"/>
    <xf numFmtId="41" fontId="5" fillId="0" borderId="9" xfId="1" applyFont="1" applyBorder="1"/>
    <xf numFmtId="164" fontId="5" fillId="0" borderId="9" xfId="1" applyNumberFormat="1" applyFont="1" applyBorder="1"/>
    <xf numFmtId="164" fontId="5" fillId="0" borderId="9" xfId="0" applyNumberFormat="1" applyFont="1" applyBorder="1"/>
    <xf numFmtId="0" fontId="5" fillId="0" borderId="9" xfId="0" applyFont="1" applyBorder="1"/>
    <xf numFmtId="41" fontId="0" fillId="0" borderId="0" xfId="1" applyFont="1" applyBorder="1"/>
    <xf numFmtId="0" fontId="7" fillId="0" borderId="0" xfId="0" applyFont="1"/>
    <xf numFmtId="0" fontId="0" fillId="0" borderId="1" xfId="0" applyBorder="1"/>
    <xf numFmtId="0" fontId="0" fillId="0" borderId="4" xfId="0" applyBorder="1"/>
    <xf numFmtId="0" fontId="0" fillId="0" borderId="6" xfId="0" applyBorder="1"/>
    <xf numFmtId="10" fontId="0" fillId="0" borderId="3" xfId="0" applyNumberFormat="1" applyBorder="1"/>
    <xf numFmtId="0" fontId="0" fillId="0" borderId="10" xfId="0" applyBorder="1" applyAlignment="1">
      <alignment horizontal="left" indent="4"/>
    </xf>
    <xf numFmtId="0" fontId="0" fillId="0" borderId="11" xfId="0" applyBorder="1"/>
    <xf numFmtId="0" fontId="0" fillId="0" borderId="10" xfId="0" applyBorder="1"/>
    <xf numFmtId="41" fontId="0" fillId="0" borderId="11" xfId="1" applyFont="1" applyBorder="1"/>
    <xf numFmtId="164" fontId="0" fillId="0" borderId="8" xfId="0" applyNumberFormat="1" applyBorder="1"/>
    <xf numFmtId="0" fontId="5" fillId="2" borderId="4" xfId="0" applyFont="1" applyFill="1" applyBorder="1"/>
    <xf numFmtId="171" fontId="5" fillId="2" borderId="5" xfId="2" applyNumberFormat="1" applyFont="1" applyFill="1" applyBorder="1"/>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6" fillId="3" borderId="0" xfId="0" applyFont="1" applyFill="1"/>
    <xf numFmtId="0" fontId="0" fillId="3" borderId="0" xfId="0" applyFill="1"/>
    <xf numFmtId="0" fontId="8" fillId="3" borderId="0" xfId="0" applyFont="1" applyFill="1" applyAlignment="1">
      <alignment horizontal="center"/>
    </xf>
    <xf numFmtId="0" fontId="9" fillId="3" borderId="5" xfId="0" applyFont="1"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5" fillId="3" borderId="0" xfId="0" applyFont="1" applyFill="1"/>
    <xf numFmtId="9" fontId="0" fillId="3" borderId="0" xfId="0" applyNumberFormat="1" applyFill="1"/>
    <xf numFmtId="164" fontId="0" fillId="3" borderId="0" xfId="0" applyNumberFormat="1" applyFill="1"/>
    <xf numFmtId="165" fontId="0" fillId="3" borderId="0" xfId="0" applyNumberFormat="1" applyFill="1"/>
    <xf numFmtId="10" fontId="0" fillId="3" borderId="0" xfId="0" applyNumberFormat="1" applyFill="1"/>
    <xf numFmtId="166" fontId="0" fillId="3" borderId="0" xfId="0" applyNumberFormat="1" applyFill="1"/>
    <xf numFmtId="167" fontId="0" fillId="3" borderId="0" xfId="0" applyNumberFormat="1" applyFill="1"/>
    <xf numFmtId="168" fontId="0" fillId="3" borderId="0" xfId="0" applyNumberFormat="1" applyFill="1"/>
    <xf numFmtId="169" fontId="0" fillId="3" borderId="0" xfId="0" applyNumberFormat="1" applyFill="1"/>
    <xf numFmtId="170" fontId="0" fillId="3" borderId="0" xfId="0" applyNumberFormat="1" applyFill="1"/>
    <xf numFmtId="171" fontId="0" fillId="3" borderId="0" xfId="0" applyNumberFormat="1" applyFill="1"/>
    <xf numFmtId="171" fontId="5" fillId="2" borderId="0" xfId="0" applyNumberFormat="1" applyFont="1" applyFill="1"/>
    <xf numFmtId="164" fontId="5" fillId="2" borderId="0" xfId="0" applyNumberFormat="1" applyFont="1" applyFill="1"/>
    <xf numFmtId="41" fontId="0" fillId="0" borderId="5" xfId="1" applyFont="1" applyBorder="1"/>
    <xf numFmtId="10" fontId="0" fillId="0" borderId="0" xfId="0" applyNumberFormat="1"/>
    <xf numFmtId="10" fontId="0" fillId="0" borderId="5" xfId="0" applyNumberFormat="1" applyBorder="1"/>
    <xf numFmtId="0" fontId="5" fillId="4" borderId="4" xfId="0" applyFont="1" applyFill="1" applyBorder="1"/>
    <xf numFmtId="164" fontId="5" fillId="4" borderId="0" xfId="0" applyNumberFormat="1" applyFont="1" applyFill="1"/>
    <xf numFmtId="164" fontId="5" fillId="4" borderId="5" xfId="0" applyNumberFormat="1" applyFont="1" applyFill="1" applyBorder="1"/>
    <xf numFmtId="10" fontId="5" fillId="4" borderId="0" xfId="0" applyNumberFormat="1" applyFont="1" applyFill="1"/>
    <xf numFmtId="10" fontId="5" fillId="4" borderId="5" xfId="0" applyNumberFormat="1" applyFont="1" applyFill="1" applyBorder="1"/>
    <xf numFmtId="0" fontId="5" fillId="4" borderId="6" xfId="0" applyFont="1" applyFill="1" applyBorder="1"/>
    <xf numFmtId="166" fontId="5" fillId="4" borderId="7" xfId="0" applyNumberFormat="1" applyFont="1" applyFill="1" applyBorder="1"/>
    <xf numFmtId="166" fontId="5" fillId="4" borderId="8" xfId="0" applyNumberFormat="1" applyFont="1" applyFill="1" applyBorder="1"/>
    <xf numFmtId="9" fontId="0" fillId="0" borderId="5" xfId="0" applyNumberFormat="1" applyBorder="1"/>
    <xf numFmtId="41" fontId="0" fillId="0" borderId="0" xfId="0" applyNumberFormat="1"/>
    <xf numFmtId="0" fontId="4" fillId="2" borderId="9" xfId="0" applyFont="1" applyFill="1" applyBorder="1"/>
    <xf numFmtId="0" fontId="12" fillId="2" borderId="9" xfId="0" applyFont="1" applyFill="1" applyBorder="1"/>
    <xf numFmtId="0" fontId="0" fillId="0" borderId="16" xfId="0" applyBorder="1"/>
    <xf numFmtId="0" fontId="12" fillId="2" borderId="13" xfId="0" applyFont="1" applyFill="1" applyBorder="1"/>
    <xf numFmtId="0" fontId="0" fillId="0" borderId="17" xfId="0" applyBorder="1"/>
    <xf numFmtId="41" fontId="0" fillId="0" borderId="17" xfId="1" applyFont="1" applyBorder="1"/>
    <xf numFmtId="164" fontId="12" fillId="2" borderId="17" xfId="0" applyNumberFormat="1" applyFont="1" applyFill="1" applyBorder="1"/>
    <xf numFmtId="0" fontId="5" fillId="2" borderId="14" xfId="0" applyFont="1" applyFill="1" applyBorder="1"/>
    <xf numFmtId="0" fontId="0" fillId="5" borderId="10" xfId="0" applyFill="1" applyBorder="1"/>
    <xf numFmtId="0" fontId="0" fillId="5" borderId="11" xfId="0" applyFill="1" applyBorder="1"/>
    <xf numFmtId="9" fontId="0" fillId="5" borderId="10" xfId="0" applyNumberFormat="1" applyFill="1" applyBorder="1"/>
    <xf numFmtId="41" fontId="0" fillId="5" borderId="11" xfId="0" applyNumberFormat="1" applyFill="1" applyBorder="1"/>
    <xf numFmtId="9" fontId="0" fillId="5" borderId="20" xfId="0" applyNumberFormat="1" applyFill="1" applyBorder="1"/>
    <xf numFmtId="170" fontId="12" fillId="5" borderId="21" xfId="0" applyNumberFormat="1" applyFont="1" applyFill="1" applyBorder="1"/>
    <xf numFmtId="41" fontId="0" fillId="5" borderId="12" xfId="0" applyNumberFormat="1" applyFill="1" applyBorder="1"/>
    <xf numFmtId="0" fontId="5" fillId="0" borderId="9" xfId="0" applyFont="1" applyBorder="1" applyAlignment="1">
      <alignment horizontal="center"/>
    </xf>
    <xf numFmtId="9" fontId="0" fillId="0" borderId="9" xfId="1" applyNumberFormat="1" applyFont="1" applyBorder="1"/>
    <xf numFmtId="41" fontId="4" fillId="0" borderId="9" xfId="1" applyFont="1" applyBorder="1"/>
    <xf numFmtId="164" fontId="0" fillId="0" borderId="0" xfId="1" applyNumberFormat="1" applyFont="1"/>
    <xf numFmtId="10" fontId="0" fillId="0" borderId="0" xfId="2" applyNumberFormat="1" applyFont="1"/>
    <xf numFmtId="41" fontId="4" fillId="6" borderId="0" xfId="1" applyFont="1" applyFill="1"/>
    <xf numFmtId="0" fontId="0" fillId="0" borderId="9" xfId="0" applyBorder="1" applyAlignment="1">
      <alignment horizontal="center"/>
    </xf>
    <xf numFmtId="41" fontId="0" fillId="0" borderId="9" xfId="1" applyFont="1" applyBorder="1" applyAlignment="1">
      <alignment horizontal="center"/>
    </xf>
    <xf numFmtId="0" fontId="14" fillId="0" borderId="0" xfId="0" applyFont="1" applyAlignment="1">
      <alignment horizontal="left" wrapText="1"/>
    </xf>
    <xf numFmtId="0" fontId="0" fillId="0" borderId="0" xfId="0" applyAlignment="1">
      <alignment horizontal="center"/>
    </xf>
    <xf numFmtId="41" fontId="0" fillId="0" borderId="0" xfId="1" applyFont="1" applyAlignment="1">
      <alignment horizontal="center"/>
    </xf>
    <xf numFmtId="41" fontId="0" fillId="0" borderId="0" xfId="0" applyNumberFormat="1" applyAlignment="1">
      <alignment horizontal="center"/>
    </xf>
    <xf numFmtId="0" fontId="15" fillId="0" borderId="0" xfId="0" applyFont="1"/>
    <xf numFmtId="0" fontId="16" fillId="0" borderId="9" xfId="0" applyFont="1" applyBorder="1"/>
    <xf numFmtId="9" fontId="15" fillId="0" borderId="9" xfId="0" applyNumberFormat="1" applyFont="1" applyBorder="1"/>
    <xf numFmtId="0" fontId="15" fillId="0" borderId="9" xfId="0" applyFont="1" applyBorder="1"/>
    <xf numFmtId="41" fontId="15" fillId="0" borderId="9" xfId="0" applyNumberFormat="1" applyFont="1" applyBorder="1"/>
    <xf numFmtId="41" fontId="15" fillId="0" borderId="9" xfId="1" applyFont="1" applyBorder="1"/>
    <xf numFmtId="0" fontId="16" fillId="2" borderId="9" xfId="0" applyFont="1" applyFill="1" applyBorder="1"/>
    <xf numFmtId="41" fontId="16" fillId="2" borderId="9" xfId="0" applyNumberFormat="1" applyFont="1" applyFill="1" applyBorder="1"/>
    <xf numFmtId="0" fontId="16" fillId="0" borderId="22" xfId="0" applyFont="1" applyBorder="1"/>
    <xf numFmtId="9" fontId="15" fillId="0" borderId="23" xfId="0" applyNumberFormat="1" applyFont="1" applyBorder="1"/>
    <xf numFmtId="0" fontId="15" fillId="0" borderId="23" xfId="0" applyFont="1" applyBorder="1"/>
    <xf numFmtId="0" fontId="15" fillId="0" borderId="10" xfId="0" applyFont="1" applyBorder="1"/>
    <xf numFmtId="0" fontId="0" fillId="0" borderId="5" xfId="0" applyBorder="1"/>
    <xf numFmtId="0" fontId="16" fillId="0" borderId="10" xfId="0" applyFont="1" applyBorder="1"/>
    <xf numFmtId="0" fontId="16" fillId="0" borderId="9" xfId="0" applyFont="1" applyBorder="1" applyAlignment="1">
      <alignment wrapText="1"/>
    </xf>
    <xf numFmtId="0" fontId="5" fillId="0" borderId="11" xfId="0" applyFont="1" applyBorder="1"/>
    <xf numFmtId="41" fontId="15" fillId="0" borderId="11" xfId="0" applyNumberFormat="1" applyFont="1" applyBorder="1"/>
    <xf numFmtId="0" fontId="16" fillId="0" borderId="24" xfId="0" applyFont="1" applyBorder="1"/>
    <xf numFmtId="41" fontId="16" fillId="0" borderId="25" xfId="0" applyNumberFormat="1" applyFont="1" applyBorder="1"/>
    <xf numFmtId="41" fontId="16" fillId="0" borderId="12" xfId="0" applyNumberFormat="1" applyFont="1" applyBorder="1"/>
    <xf numFmtId="41" fontId="15" fillId="2" borderId="9" xfId="1" applyFont="1" applyFill="1" applyBorder="1"/>
    <xf numFmtId="41" fontId="16" fillId="2" borderId="25" xfId="0" applyNumberFormat="1" applyFont="1" applyFill="1" applyBorder="1"/>
    <xf numFmtId="41" fontId="16" fillId="2" borderId="12" xfId="0" applyNumberFormat="1" applyFont="1" applyFill="1" applyBorder="1"/>
    <xf numFmtId="167" fontId="4" fillId="2" borderId="17" xfId="0" applyNumberFormat="1" applyFont="1" applyFill="1" applyBorder="1"/>
    <xf numFmtId="8" fontId="0" fillId="0" borderId="0" xfId="1" applyNumberFormat="1" applyFont="1"/>
    <xf numFmtId="0" fontId="5" fillId="0" borderId="2" xfId="0" applyFont="1" applyBorder="1"/>
    <xf numFmtId="0" fontId="5" fillId="0" borderId="3" xfId="0" applyFont="1" applyBorder="1"/>
    <xf numFmtId="0" fontId="15" fillId="0" borderId="1" xfId="0" applyFont="1" applyBorder="1" applyAlignment="1">
      <alignment horizontal="center" wrapText="1"/>
    </xf>
    <xf numFmtId="0" fontId="15" fillId="0" borderId="2" xfId="0" applyFont="1" applyBorder="1" applyAlignment="1">
      <alignment horizontal="center" wrapText="1"/>
    </xf>
    <xf numFmtId="0" fontId="15" fillId="0" borderId="3" xfId="0" applyFont="1" applyBorder="1" applyAlignment="1">
      <alignment horizontal="center" wrapText="1"/>
    </xf>
    <xf numFmtId="0" fontId="15" fillId="0" borderId="4" xfId="0" applyFont="1" applyBorder="1" applyAlignment="1">
      <alignment horizontal="center" wrapText="1"/>
    </xf>
    <xf numFmtId="0" fontId="15" fillId="0" borderId="0" xfId="0" applyFont="1" applyAlignment="1">
      <alignment horizontal="center" wrapText="1"/>
    </xf>
    <xf numFmtId="0" fontId="15" fillId="0" borderId="5" xfId="0" applyFont="1" applyBorder="1" applyAlignment="1">
      <alignment horizontal="center" wrapText="1"/>
    </xf>
    <xf numFmtId="0" fontId="15" fillId="0" borderId="6" xfId="0" applyFont="1" applyBorder="1" applyAlignment="1">
      <alignment horizontal="center" wrapText="1"/>
    </xf>
    <xf numFmtId="0" fontId="15" fillId="0" borderId="7" xfId="0" applyFont="1" applyBorder="1" applyAlignment="1">
      <alignment horizontal="center" wrapText="1"/>
    </xf>
    <xf numFmtId="0" fontId="15" fillId="0" borderId="8" xfId="0" applyFont="1" applyBorder="1" applyAlignment="1">
      <alignment horizontal="center" wrapText="1"/>
    </xf>
    <xf numFmtId="0" fontId="3" fillId="0" borderId="1" xfId="0" applyFont="1" applyBorder="1" applyAlignment="1">
      <alignment horizontal="left" wrapText="1"/>
    </xf>
    <xf numFmtId="0" fontId="3" fillId="0" borderId="2"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3" fillId="0" borderId="0" xfId="0" applyFont="1" applyAlignment="1">
      <alignment horizontal="left" wrapText="1"/>
    </xf>
    <xf numFmtId="0" fontId="3" fillId="0" borderId="5" xfId="0" applyFont="1" applyBorder="1" applyAlignment="1">
      <alignment horizontal="left" wrapText="1"/>
    </xf>
    <xf numFmtId="0" fontId="3" fillId="0" borderId="6" xfId="0" applyFont="1" applyBorder="1" applyAlignment="1">
      <alignment horizontal="left" wrapText="1"/>
    </xf>
    <xf numFmtId="0" fontId="3" fillId="0" borderId="7" xfId="0" applyFont="1" applyBorder="1" applyAlignment="1">
      <alignment horizontal="left" wrapText="1"/>
    </xf>
    <xf numFmtId="0" fontId="3" fillId="0" borderId="8" xfId="0" applyFont="1" applyBorder="1" applyAlignment="1">
      <alignment horizontal="left" wrapText="1"/>
    </xf>
    <xf numFmtId="0" fontId="14" fillId="0" borderId="0" xfId="0" applyFont="1" applyAlignment="1">
      <alignment horizontal="left" wrapText="1"/>
    </xf>
    <xf numFmtId="0" fontId="1" fillId="0" borderId="1" xfId="0" applyFont="1" applyBorder="1" applyAlignment="1">
      <alignment horizontal="left" wrapText="1"/>
    </xf>
    <xf numFmtId="0" fontId="1" fillId="0" borderId="2" xfId="0" applyFont="1" applyBorder="1" applyAlignment="1">
      <alignment horizontal="left" wrapText="1"/>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0" xfId="0" applyFont="1" applyAlignment="1">
      <alignment horizontal="left" wrapText="1"/>
    </xf>
    <xf numFmtId="0" fontId="1" fillId="0" borderId="5" xfId="0" applyFont="1" applyBorder="1" applyAlignment="1">
      <alignment horizontal="left" wrapText="1"/>
    </xf>
    <xf numFmtId="0" fontId="1" fillId="0" borderId="6" xfId="0" applyFont="1" applyBorder="1" applyAlignment="1">
      <alignment horizontal="left" wrapText="1"/>
    </xf>
    <xf numFmtId="0" fontId="1" fillId="0" borderId="7" xfId="0" applyFont="1" applyBorder="1" applyAlignment="1">
      <alignment horizontal="left" wrapText="1"/>
    </xf>
    <xf numFmtId="0" fontId="1" fillId="0" borderId="8" xfId="0" applyFont="1" applyBorder="1" applyAlignment="1">
      <alignment horizontal="left" wrapText="1"/>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0" xfId="0"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5" fillId="5" borderId="18" xfId="0" applyFont="1" applyFill="1" applyBorder="1" applyAlignment="1">
      <alignment horizontal="center"/>
    </xf>
    <xf numFmtId="0" fontId="5" fillId="5" borderId="19" xfId="0" applyFont="1" applyFill="1" applyBorder="1" applyAlignment="1">
      <alignment horizontal="center"/>
    </xf>
    <xf numFmtId="0" fontId="5" fillId="0" borderId="9" xfId="0" applyFont="1" applyBorder="1" applyAlignment="1">
      <alignment horizontal="center"/>
    </xf>
    <xf numFmtId="0" fontId="5" fillId="0" borderId="17" xfId="0" applyFont="1" applyBorder="1" applyAlignment="1">
      <alignment horizontal="center"/>
    </xf>
    <xf numFmtId="0" fontId="13" fillId="0" borderId="1" xfId="0" applyFont="1" applyBorder="1" applyAlignment="1">
      <alignment horizontal="center" wrapText="1"/>
    </xf>
    <xf numFmtId="0" fontId="13" fillId="0" borderId="2" xfId="0" applyFont="1" applyBorder="1" applyAlignment="1">
      <alignment horizontal="center" wrapText="1"/>
    </xf>
    <xf numFmtId="0" fontId="13" fillId="0" borderId="3" xfId="0" applyFont="1" applyBorder="1" applyAlignment="1">
      <alignment horizontal="center" wrapText="1"/>
    </xf>
    <xf numFmtId="0" fontId="13" fillId="0" borderId="4" xfId="0" applyFont="1" applyBorder="1" applyAlignment="1">
      <alignment horizontal="center" wrapText="1"/>
    </xf>
    <xf numFmtId="0" fontId="13" fillId="0" borderId="0" xfId="0" applyFont="1" applyAlignment="1">
      <alignment horizontal="center" wrapText="1"/>
    </xf>
    <xf numFmtId="0" fontId="13" fillId="0" borderId="5" xfId="0" applyFont="1" applyBorder="1" applyAlignment="1">
      <alignment horizontal="center" wrapText="1"/>
    </xf>
    <xf numFmtId="0" fontId="13" fillId="0" borderId="6" xfId="0" applyFont="1" applyBorder="1" applyAlignment="1">
      <alignment horizontal="center" wrapText="1"/>
    </xf>
    <xf numFmtId="0" fontId="13" fillId="0" borderId="7" xfId="0" applyFont="1" applyBorder="1" applyAlignment="1">
      <alignment horizontal="center" wrapText="1"/>
    </xf>
    <xf numFmtId="0" fontId="13" fillId="0" borderId="8" xfId="0" applyFont="1" applyBorder="1" applyAlignment="1">
      <alignment horizontal="center"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0" xfId="0" applyFont="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8" xfId="0" applyFont="1" applyBorder="1" applyAlignment="1">
      <alignment horizontal="center" vertical="center" wrapText="1"/>
    </xf>
  </cellXfs>
  <cellStyles count="3">
    <cellStyle name="Millares [0]" xfId="1" builtinId="6"/>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VPN para</a:t>
            </a:r>
            <a:r>
              <a:rPr lang="en-US" baseline="0"/>
              <a:t> diferentes valores de 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TIR!$F$36</c:f>
              <c:strCache>
                <c:ptCount val="1"/>
                <c:pt idx="0">
                  <c:v>VPN</c:v>
                </c:pt>
              </c:strCache>
            </c:strRef>
          </c:tx>
          <c:spPr>
            <a:ln w="19050" cap="rnd">
              <a:solidFill>
                <a:schemeClr val="accent1"/>
              </a:solidFill>
              <a:round/>
            </a:ln>
            <a:effectLst/>
          </c:spPr>
          <c:marker>
            <c:symbol val="none"/>
          </c:marker>
          <c:xVal>
            <c:numRef>
              <c:f>TIR!$E$37:$E$79</c:f>
              <c:numCache>
                <c:formatCode>0%</c:formatCode>
                <c:ptCount val="43"/>
                <c:pt idx="0">
                  <c:v>0</c:v>
                </c:pt>
                <c:pt idx="1">
                  <c:v>0.05</c:v>
                </c:pt>
                <c:pt idx="2">
                  <c:v>0.1</c:v>
                </c:pt>
                <c:pt idx="3">
                  <c:v>0.11</c:v>
                </c:pt>
                <c:pt idx="4">
                  <c:v>0.12</c:v>
                </c:pt>
                <c:pt idx="5">
                  <c:v>0.13</c:v>
                </c:pt>
                <c:pt idx="6" formatCode="0.0%">
                  <c:v>0.13500000000000001</c:v>
                </c:pt>
                <c:pt idx="7" formatCode="0.0%">
                  <c:v>0.13600000000000001</c:v>
                </c:pt>
                <c:pt idx="8" formatCode="0.00%">
                  <c:v>0.13650000000000001</c:v>
                </c:pt>
                <c:pt idx="9" formatCode="0.00%">
                  <c:v>0.1366</c:v>
                </c:pt>
                <c:pt idx="10" formatCode="0.00%">
                  <c:v>0.13669999999999999</c:v>
                </c:pt>
                <c:pt idx="11" formatCode="0.000%">
                  <c:v>0.13675000000000001</c:v>
                </c:pt>
                <c:pt idx="12" formatCode="0.000%">
                  <c:v>0.13675999999999999</c:v>
                </c:pt>
                <c:pt idx="13" formatCode="0.000%">
                  <c:v>0.13677</c:v>
                </c:pt>
                <c:pt idx="14" formatCode="0.0000%">
                  <c:v>0.136772</c:v>
                </c:pt>
                <c:pt idx="15" formatCode="0.0000%">
                  <c:v>0.13677300000000001</c:v>
                </c:pt>
                <c:pt idx="16" formatCode="0.00000%">
                  <c:v>0.13677310000000001</c:v>
                </c:pt>
                <c:pt idx="17" formatCode="0.00000%">
                  <c:v>0.13677320000000001</c:v>
                </c:pt>
                <c:pt idx="18" formatCode="0.00000%">
                  <c:v>0.13677329999999999</c:v>
                </c:pt>
                <c:pt idx="19" formatCode="0.000000%">
                  <c:v>0.13677334999999999</c:v>
                </c:pt>
                <c:pt idx="20" formatCode="0.000000%">
                  <c:v>0.13677336000000001</c:v>
                </c:pt>
                <c:pt idx="21" formatCode="0.000000%">
                  <c:v>0.13677337000000001</c:v>
                </c:pt>
                <c:pt idx="22" formatCode="0.0000000%">
                  <c:v>0.136773371</c:v>
                </c:pt>
                <c:pt idx="23" formatCode="0.00000000%">
                  <c:v>0.13677337110000001</c:v>
                </c:pt>
                <c:pt idx="24" formatCode="0.00000000%">
                  <c:v>0.13677337119999999</c:v>
                </c:pt>
                <c:pt idx="25" formatCode="0.00000000%">
                  <c:v>0.1367733713</c:v>
                </c:pt>
                <c:pt idx="26" formatCode="0.00000000%">
                  <c:v>0.13677337140000001</c:v>
                </c:pt>
                <c:pt idx="27" formatCode="0.00000000%">
                  <c:v>0.13677337149999999</c:v>
                </c:pt>
                <c:pt idx="28" formatCode="0.00000000%">
                  <c:v>0.1367733716</c:v>
                </c:pt>
                <c:pt idx="29" formatCode="0.00000000%">
                  <c:v>0.13677337170000001</c:v>
                </c:pt>
                <c:pt idx="30" formatCode="0.00000000%">
                  <c:v>0.13677337179999999</c:v>
                </c:pt>
                <c:pt idx="31" formatCode="0.0000000%">
                  <c:v>0.136773372</c:v>
                </c:pt>
                <c:pt idx="32" formatCode="0.000000%">
                  <c:v>0.13677338</c:v>
                </c:pt>
                <c:pt idx="33" formatCode="0.00000%">
                  <c:v>0.13677339999999999</c:v>
                </c:pt>
                <c:pt idx="34" formatCode="0.0000%">
                  <c:v>0.13677400000000001</c:v>
                </c:pt>
                <c:pt idx="35" formatCode="0.000%">
                  <c:v>0.13678000000000001</c:v>
                </c:pt>
                <c:pt idx="36" formatCode="0.00%">
                  <c:v>0.1368</c:v>
                </c:pt>
                <c:pt idx="37" formatCode="0.0%">
                  <c:v>0.13700000000000001</c:v>
                </c:pt>
                <c:pt idx="38">
                  <c:v>0.14000000000000001</c:v>
                </c:pt>
                <c:pt idx="39">
                  <c:v>0.15</c:v>
                </c:pt>
                <c:pt idx="40">
                  <c:v>0.2</c:v>
                </c:pt>
                <c:pt idx="41">
                  <c:v>0.25</c:v>
                </c:pt>
                <c:pt idx="42">
                  <c:v>0.3</c:v>
                </c:pt>
              </c:numCache>
            </c:numRef>
          </c:xVal>
          <c:yVal>
            <c:numRef>
              <c:f>TIR!$F$37:$F$79</c:f>
              <c:numCache>
                <c:formatCode>"$"#,##0.00;[Red]\-"$"#,##0.00</c:formatCode>
                <c:ptCount val="43"/>
                <c:pt idx="0">
                  <c:v>36550000</c:v>
                </c:pt>
                <c:pt idx="1">
                  <c:v>19459665.664487716</c:v>
                </c:pt>
                <c:pt idx="2">
                  <c:v>6847184.4887079578</c:v>
                </c:pt>
                <c:pt idx="3">
                  <c:v>4742848.0476430673</c:v>
                </c:pt>
                <c:pt idx="4">
                  <c:v>2757905.1476412136</c:v>
                </c:pt>
                <c:pt idx="5">
                  <c:v>884988.56839075102</c:v>
                </c:pt>
                <c:pt idx="6">
                  <c:v>-11620.061457792239</c:v>
                </c:pt>
                <c:pt idx="7">
                  <c:v>-187859.32651647646</c:v>
                </c:pt>
                <c:pt idx="8">
                  <c:v>-275598.85238486662</c:v>
                </c:pt>
                <c:pt idx="9">
                  <c:v>-293116.45024031639</c:v>
                </c:pt>
                <c:pt idx="10">
                  <c:v>-310623.96037208708</c:v>
                </c:pt>
                <c:pt idx="11">
                  <c:v>-319373.93450978689</c:v>
                </c:pt>
                <c:pt idx="12">
                  <c:v>-321123.62696380715</c:v>
                </c:pt>
                <c:pt idx="13">
                  <c:v>-322873.2186413437</c:v>
                </c:pt>
                <c:pt idx="14">
                  <c:v>-323223.12488423707</c:v>
                </c:pt>
                <c:pt idx="15">
                  <c:v>-323398.07649412932</c:v>
                </c:pt>
                <c:pt idx="16">
                  <c:v>-323415.57159969647</c:v>
                </c:pt>
                <c:pt idx="17">
                  <c:v>-323433.06669517269</c:v>
                </c:pt>
                <c:pt idx="18">
                  <c:v>-323450.56178059068</c:v>
                </c:pt>
                <c:pt idx="19">
                  <c:v>-323459.30931950983</c:v>
                </c:pt>
                <c:pt idx="20">
                  <c:v>-323461.05882702401</c:v>
                </c:pt>
                <c:pt idx="21">
                  <c:v>-323462.80833438784</c:v>
                </c:pt>
                <c:pt idx="22">
                  <c:v>-323462.98328514461</c:v>
                </c:pt>
                <c:pt idx="23">
                  <c:v>-323463.00078021013</c:v>
                </c:pt>
                <c:pt idx="24">
                  <c:v>-323463.0182752462</c:v>
                </c:pt>
                <c:pt idx="25">
                  <c:v>-323463.03577031987</c:v>
                </c:pt>
                <c:pt idx="26">
                  <c:v>-323463.05326540011</c:v>
                </c:pt>
                <c:pt idx="27">
                  <c:v>-323463.07076046726</c:v>
                </c:pt>
                <c:pt idx="28">
                  <c:v>-323463.08825554582</c:v>
                </c:pt>
                <c:pt idx="29">
                  <c:v>-323463.10575062118</c:v>
                </c:pt>
                <c:pt idx="30">
                  <c:v>-323463.12324570137</c:v>
                </c:pt>
                <c:pt idx="31">
                  <c:v>-323463.15823583887</c:v>
                </c:pt>
                <c:pt idx="32">
                  <c:v>-323464.55784166028</c:v>
                </c:pt>
                <c:pt idx="33">
                  <c:v>-323468.05685595045</c:v>
                </c:pt>
                <c:pt idx="34">
                  <c:v>-323573.02709633851</c:v>
                </c:pt>
                <c:pt idx="35">
                  <c:v>-324622.70954865275</c:v>
                </c:pt>
                <c:pt idx="36">
                  <c:v>-328121.38907791278</c:v>
                </c:pt>
                <c:pt idx="37">
                  <c:v>-363086.02738025266</c:v>
                </c:pt>
                <c:pt idx="38">
                  <c:v>-882753.56643196812</c:v>
                </c:pt>
                <c:pt idx="39">
                  <c:v>-2551698.2574407887</c:v>
                </c:pt>
                <c:pt idx="40">
                  <c:v>-9608812.3713991679</c:v>
                </c:pt>
                <c:pt idx="41">
                  <c:v>-14936043.52</c:v>
                </c:pt>
                <c:pt idx="42">
                  <c:v>-18969751.030131921</c:v>
                </c:pt>
              </c:numCache>
            </c:numRef>
          </c:yVal>
          <c:smooth val="0"/>
          <c:extLst>
            <c:ext xmlns:c16="http://schemas.microsoft.com/office/drawing/2014/chart" uri="{C3380CC4-5D6E-409C-BE32-E72D297353CC}">
              <c16:uniqueId val="{00000000-24F0-44B1-9C5D-174968257F60}"/>
            </c:ext>
          </c:extLst>
        </c:ser>
        <c:dLbls>
          <c:showLegendKey val="0"/>
          <c:showVal val="0"/>
          <c:showCatName val="0"/>
          <c:showSerName val="0"/>
          <c:showPercent val="0"/>
          <c:showBubbleSize val="0"/>
        </c:dLbls>
        <c:axId val="578083208"/>
        <c:axId val="642706848"/>
      </c:scatterChart>
      <c:valAx>
        <c:axId val="578083208"/>
        <c:scaling>
          <c:orientation val="minMax"/>
          <c:max val="0.30000000000000004"/>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42706848"/>
        <c:crosses val="autoZero"/>
        <c:crossBetween val="midCat"/>
        <c:majorUnit val="2.0000000000000004E-2"/>
      </c:valAx>
      <c:valAx>
        <c:axId val="642706848"/>
        <c:scaling>
          <c:orientation val="minMax"/>
          <c:max val="40000000"/>
          <c:min val="-20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78083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57150</xdr:rowOff>
    </xdr:from>
    <xdr:to>
      <xdr:col>10</xdr:col>
      <xdr:colOff>452539</xdr:colOff>
      <xdr:row>14</xdr:row>
      <xdr:rowOff>142383</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1771650"/>
          <a:ext cx="7722758" cy="894858"/>
        </a:xfrm>
        <a:prstGeom prst="rect">
          <a:avLst/>
        </a:prstGeom>
      </xdr:spPr>
    </xdr:pic>
    <xdr:clientData/>
  </xdr:twoCellAnchor>
  <xdr:twoCellAnchor>
    <xdr:from>
      <xdr:col>1</xdr:col>
      <xdr:colOff>390526</xdr:colOff>
      <xdr:row>49</xdr:row>
      <xdr:rowOff>9525</xdr:rowOff>
    </xdr:from>
    <xdr:to>
      <xdr:col>1</xdr:col>
      <xdr:colOff>400050</xdr:colOff>
      <xdr:row>51</xdr:row>
      <xdr:rowOff>152400</xdr:rowOff>
    </xdr:to>
    <xdr:cxnSp macro="">
      <xdr:nvCxnSpPr>
        <xdr:cNvPr id="3" name="Conector recto de flecha 2">
          <a:extLst>
            <a:ext uri="{FF2B5EF4-FFF2-40B4-BE49-F238E27FC236}">
              <a16:creationId xmlns:a16="http://schemas.microsoft.com/office/drawing/2014/main" id="{00000000-0008-0000-0000-000003000000}"/>
            </a:ext>
          </a:extLst>
        </xdr:cNvPr>
        <xdr:cNvCxnSpPr/>
      </xdr:nvCxnSpPr>
      <xdr:spPr>
        <a:xfrm>
          <a:off x="1076326" y="8972550"/>
          <a:ext cx="9524" cy="46672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381000</xdr:colOff>
      <xdr:row>49</xdr:row>
      <xdr:rowOff>0</xdr:rowOff>
    </xdr:from>
    <xdr:to>
      <xdr:col>8</xdr:col>
      <xdr:colOff>428625</xdr:colOff>
      <xdr:row>49</xdr:row>
      <xdr:rowOff>19050</xdr:rowOff>
    </xdr:to>
    <xdr:cxnSp macro="">
      <xdr:nvCxnSpPr>
        <xdr:cNvPr id="4" name="Conector recto 3">
          <a:extLst>
            <a:ext uri="{FF2B5EF4-FFF2-40B4-BE49-F238E27FC236}">
              <a16:creationId xmlns:a16="http://schemas.microsoft.com/office/drawing/2014/main" id="{00000000-0008-0000-0000-000004000000}"/>
            </a:ext>
          </a:extLst>
        </xdr:cNvPr>
        <xdr:cNvCxnSpPr/>
      </xdr:nvCxnSpPr>
      <xdr:spPr>
        <a:xfrm flipV="1">
          <a:off x="1066800" y="8963025"/>
          <a:ext cx="5019675" cy="190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361950</xdr:colOff>
      <xdr:row>48</xdr:row>
      <xdr:rowOff>0</xdr:rowOff>
    </xdr:from>
    <xdr:to>
      <xdr:col>2</xdr:col>
      <xdr:colOff>361950</xdr:colOff>
      <xdr:row>49</xdr:row>
      <xdr:rowOff>9525</xdr:rowOff>
    </xdr:to>
    <xdr:cxnSp macro="">
      <xdr:nvCxnSpPr>
        <xdr:cNvPr id="5" name="Conector recto de flecha 4">
          <a:extLst>
            <a:ext uri="{FF2B5EF4-FFF2-40B4-BE49-F238E27FC236}">
              <a16:creationId xmlns:a16="http://schemas.microsoft.com/office/drawing/2014/main" id="{00000000-0008-0000-0000-000005000000}"/>
            </a:ext>
          </a:extLst>
        </xdr:cNvPr>
        <xdr:cNvCxnSpPr/>
      </xdr:nvCxnSpPr>
      <xdr:spPr>
        <a:xfrm flipV="1">
          <a:off x="1828800" y="8801100"/>
          <a:ext cx="0" cy="171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342900</xdr:colOff>
      <xdr:row>48</xdr:row>
      <xdr:rowOff>0</xdr:rowOff>
    </xdr:from>
    <xdr:to>
      <xdr:col>3</xdr:col>
      <xdr:colOff>342900</xdr:colOff>
      <xdr:row>49</xdr:row>
      <xdr:rowOff>9525</xdr:rowOff>
    </xdr:to>
    <xdr:cxnSp macro="">
      <xdr:nvCxnSpPr>
        <xdr:cNvPr id="6" name="Conector recto de flecha 5">
          <a:extLst>
            <a:ext uri="{FF2B5EF4-FFF2-40B4-BE49-F238E27FC236}">
              <a16:creationId xmlns:a16="http://schemas.microsoft.com/office/drawing/2014/main" id="{00000000-0008-0000-0000-000006000000}"/>
            </a:ext>
          </a:extLst>
        </xdr:cNvPr>
        <xdr:cNvCxnSpPr/>
      </xdr:nvCxnSpPr>
      <xdr:spPr>
        <a:xfrm flipV="1">
          <a:off x="2533650" y="8801100"/>
          <a:ext cx="0" cy="171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371475</xdr:colOff>
      <xdr:row>48</xdr:row>
      <xdr:rowOff>0</xdr:rowOff>
    </xdr:from>
    <xdr:to>
      <xdr:col>4</xdr:col>
      <xdr:colOff>371475</xdr:colOff>
      <xdr:row>49</xdr:row>
      <xdr:rowOff>9525</xdr:rowOff>
    </xdr:to>
    <xdr:cxnSp macro="">
      <xdr:nvCxnSpPr>
        <xdr:cNvPr id="7" name="Conector recto de flecha 6">
          <a:extLst>
            <a:ext uri="{FF2B5EF4-FFF2-40B4-BE49-F238E27FC236}">
              <a16:creationId xmlns:a16="http://schemas.microsoft.com/office/drawing/2014/main" id="{00000000-0008-0000-0000-000007000000}"/>
            </a:ext>
          </a:extLst>
        </xdr:cNvPr>
        <xdr:cNvCxnSpPr/>
      </xdr:nvCxnSpPr>
      <xdr:spPr>
        <a:xfrm flipV="1">
          <a:off x="3248025" y="8801100"/>
          <a:ext cx="0" cy="171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342900</xdr:colOff>
      <xdr:row>47</xdr:row>
      <xdr:rowOff>152400</xdr:rowOff>
    </xdr:from>
    <xdr:to>
      <xdr:col>5</xdr:col>
      <xdr:colOff>342900</xdr:colOff>
      <xdr:row>49</xdr:row>
      <xdr:rowOff>0</xdr:rowOff>
    </xdr:to>
    <xdr:cxnSp macro="">
      <xdr:nvCxnSpPr>
        <xdr:cNvPr id="8" name="Conector recto de flecha 7">
          <a:extLst>
            <a:ext uri="{FF2B5EF4-FFF2-40B4-BE49-F238E27FC236}">
              <a16:creationId xmlns:a16="http://schemas.microsoft.com/office/drawing/2014/main" id="{00000000-0008-0000-0000-000008000000}"/>
            </a:ext>
          </a:extLst>
        </xdr:cNvPr>
        <xdr:cNvCxnSpPr/>
      </xdr:nvCxnSpPr>
      <xdr:spPr>
        <a:xfrm flipV="1">
          <a:off x="3943350" y="8791575"/>
          <a:ext cx="0" cy="171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342900</xdr:colOff>
      <xdr:row>47</xdr:row>
      <xdr:rowOff>152400</xdr:rowOff>
    </xdr:from>
    <xdr:to>
      <xdr:col>6</xdr:col>
      <xdr:colOff>342900</xdr:colOff>
      <xdr:row>49</xdr:row>
      <xdr:rowOff>0</xdr:rowOff>
    </xdr:to>
    <xdr:cxnSp macro="">
      <xdr:nvCxnSpPr>
        <xdr:cNvPr id="9" name="Conector recto de flecha 8">
          <a:extLst>
            <a:ext uri="{FF2B5EF4-FFF2-40B4-BE49-F238E27FC236}">
              <a16:creationId xmlns:a16="http://schemas.microsoft.com/office/drawing/2014/main" id="{00000000-0008-0000-0000-000009000000}"/>
            </a:ext>
          </a:extLst>
        </xdr:cNvPr>
        <xdr:cNvCxnSpPr/>
      </xdr:nvCxnSpPr>
      <xdr:spPr>
        <a:xfrm flipV="1">
          <a:off x="4629150" y="8791575"/>
          <a:ext cx="0" cy="171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342900</xdr:colOff>
      <xdr:row>48</xdr:row>
      <xdr:rowOff>0</xdr:rowOff>
    </xdr:from>
    <xdr:to>
      <xdr:col>7</xdr:col>
      <xdr:colOff>342900</xdr:colOff>
      <xdr:row>49</xdr:row>
      <xdr:rowOff>9525</xdr:rowOff>
    </xdr:to>
    <xdr:cxnSp macro="">
      <xdr:nvCxnSpPr>
        <xdr:cNvPr id="10" name="Conector recto de flecha 9">
          <a:extLst>
            <a:ext uri="{FF2B5EF4-FFF2-40B4-BE49-F238E27FC236}">
              <a16:creationId xmlns:a16="http://schemas.microsoft.com/office/drawing/2014/main" id="{00000000-0008-0000-0000-00000A000000}"/>
            </a:ext>
          </a:extLst>
        </xdr:cNvPr>
        <xdr:cNvCxnSpPr/>
      </xdr:nvCxnSpPr>
      <xdr:spPr>
        <a:xfrm flipV="1">
          <a:off x="5314950" y="8801100"/>
          <a:ext cx="0" cy="171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409575</xdr:colOff>
      <xdr:row>47</xdr:row>
      <xdr:rowOff>133350</xdr:rowOff>
    </xdr:from>
    <xdr:to>
      <xdr:col>8</xdr:col>
      <xdr:colOff>409575</xdr:colOff>
      <xdr:row>48</xdr:row>
      <xdr:rowOff>142875</xdr:rowOff>
    </xdr:to>
    <xdr:cxnSp macro="">
      <xdr:nvCxnSpPr>
        <xdr:cNvPr id="11" name="Conector recto de flecha 10">
          <a:extLst>
            <a:ext uri="{FF2B5EF4-FFF2-40B4-BE49-F238E27FC236}">
              <a16:creationId xmlns:a16="http://schemas.microsoft.com/office/drawing/2014/main" id="{00000000-0008-0000-0000-00000B000000}"/>
            </a:ext>
          </a:extLst>
        </xdr:cNvPr>
        <xdr:cNvCxnSpPr/>
      </xdr:nvCxnSpPr>
      <xdr:spPr>
        <a:xfrm flipV="1">
          <a:off x="6067425" y="8772525"/>
          <a:ext cx="0" cy="171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409575</xdr:colOff>
      <xdr:row>46</xdr:row>
      <xdr:rowOff>28575</xdr:rowOff>
    </xdr:from>
    <xdr:to>
      <xdr:col>8</xdr:col>
      <xdr:colOff>409575</xdr:colOff>
      <xdr:row>47</xdr:row>
      <xdr:rowOff>152400</xdr:rowOff>
    </xdr:to>
    <xdr:cxnSp macro="">
      <xdr:nvCxnSpPr>
        <xdr:cNvPr id="12" name="Conector recto de flecha 11">
          <a:extLst>
            <a:ext uri="{FF2B5EF4-FFF2-40B4-BE49-F238E27FC236}">
              <a16:creationId xmlns:a16="http://schemas.microsoft.com/office/drawing/2014/main" id="{00000000-0008-0000-0000-00000C000000}"/>
            </a:ext>
          </a:extLst>
        </xdr:cNvPr>
        <xdr:cNvCxnSpPr/>
      </xdr:nvCxnSpPr>
      <xdr:spPr>
        <a:xfrm flipV="1">
          <a:off x="6067425" y="8505825"/>
          <a:ext cx="0" cy="2857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390526</xdr:colOff>
      <xdr:row>61</xdr:row>
      <xdr:rowOff>9525</xdr:rowOff>
    </xdr:from>
    <xdr:to>
      <xdr:col>1</xdr:col>
      <xdr:colOff>400050</xdr:colOff>
      <xdr:row>63</xdr:row>
      <xdr:rowOff>152400</xdr:rowOff>
    </xdr:to>
    <xdr:cxnSp macro="">
      <xdr:nvCxnSpPr>
        <xdr:cNvPr id="13" name="Conector recto de flecha 12">
          <a:extLst>
            <a:ext uri="{FF2B5EF4-FFF2-40B4-BE49-F238E27FC236}">
              <a16:creationId xmlns:a16="http://schemas.microsoft.com/office/drawing/2014/main" id="{00000000-0008-0000-0000-00000D000000}"/>
            </a:ext>
          </a:extLst>
        </xdr:cNvPr>
        <xdr:cNvCxnSpPr/>
      </xdr:nvCxnSpPr>
      <xdr:spPr>
        <a:xfrm>
          <a:off x="1076326" y="10915650"/>
          <a:ext cx="9524" cy="46672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381000</xdr:colOff>
      <xdr:row>61</xdr:row>
      <xdr:rowOff>0</xdr:rowOff>
    </xdr:from>
    <xdr:to>
      <xdr:col>8</xdr:col>
      <xdr:colOff>428625</xdr:colOff>
      <xdr:row>61</xdr:row>
      <xdr:rowOff>19050</xdr:rowOff>
    </xdr:to>
    <xdr:cxnSp macro="">
      <xdr:nvCxnSpPr>
        <xdr:cNvPr id="14" name="Conector recto 13">
          <a:extLst>
            <a:ext uri="{FF2B5EF4-FFF2-40B4-BE49-F238E27FC236}">
              <a16:creationId xmlns:a16="http://schemas.microsoft.com/office/drawing/2014/main" id="{00000000-0008-0000-0000-00000E000000}"/>
            </a:ext>
          </a:extLst>
        </xdr:cNvPr>
        <xdr:cNvCxnSpPr/>
      </xdr:nvCxnSpPr>
      <xdr:spPr>
        <a:xfrm flipV="1">
          <a:off x="1066800" y="10906125"/>
          <a:ext cx="5019675" cy="190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361950</xdr:colOff>
      <xdr:row>60</xdr:row>
      <xdr:rowOff>0</xdr:rowOff>
    </xdr:from>
    <xdr:to>
      <xdr:col>2</xdr:col>
      <xdr:colOff>361950</xdr:colOff>
      <xdr:row>61</xdr:row>
      <xdr:rowOff>9525</xdr:rowOff>
    </xdr:to>
    <xdr:cxnSp macro="">
      <xdr:nvCxnSpPr>
        <xdr:cNvPr id="15" name="Conector recto de flecha 14">
          <a:extLst>
            <a:ext uri="{FF2B5EF4-FFF2-40B4-BE49-F238E27FC236}">
              <a16:creationId xmlns:a16="http://schemas.microsoft.com/office/drawing/2014/main" id="{00000000-0008-0000-0000-00000F000000}"/>
            </a:ext>
          </a:extLst>
        </xdr:cNvPr>
        <xdr:cNvCxnSpPr/>
      </xdr:nvCxnSpPr>
      <xdr:spPr>
        <a:xfrm flipV="1">
          <a:off x="1828800" y="10744200"/>
          <a:ext cx="0" cy="171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342900</xdr:colOff>
      <xdr:row>60</xdr:row>
      <xdr:rowOff>0</xdr:rowOff>
    </xdr:from>
    <xdr:to>
      <xdr:col>3</xdr:col>
      <xdr:colOff>342900</xdr:colOff>
      <xdr:row>61</xdr:row>
      <xdr:rowOff>9525</xdr:rowOff>
    </xdr:to>
    <xdr:cxnSp macro="">
      <xdr:nvCxnSpPr>
        <xdr:cNvPr id="16" name="Conector recto de flecha 15">
          <a:extLst>
            <a:ext uri="{FF2B5EF4-FFF2-40B4-BE49-F238E27FC236}">
              <a16:creationId xmlns:a16="http://schemas.microsoft.com/office/drawing/2014/main" id="{00000000-0008-0000-0000-000010000000}"/>
            </a:ext>
          </a:extLst>
        </xdr:cNvPr>
        <xdr:cNvCxnSpPr/>
      </xdr:nvCxnSpPr>
      <xdr:spPr>
        <a:xfrm flipV="1">
          <a:off x="2533650" y="10744200"/>
          <a:ext cx="0" cy="171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371475</xdr:colOff>
      <xdr:row>60</xdr:row>
      <xdr:rowOff>0</xdr:rowOff>
    </xdr:from>
    <xdr:to>
      <xdr:col>4</xdr:col>
      <xdr:colOff>371475</xdr:colOff>
      <xdr:row>61</xdr:row>
      <xdr:rowOff>9525</xdr:rowOff>
    </xdr:to>
    <xdr:cxnSp macro="">
      <xdr:nvCxnSpPr>
        <xdr:cNvPr id="17" name="Conector recto de flecha 16">
          <a:extLst>
            <a:ext uri="{FF2B5EF4-FFF2-40B4-BE49-F238E27FC236}">
              <a16:creationId xmlns:a16="http://schemas.microsoft.com/office/drawing/2014/main" id="{00000000-0008-0000-0000-000011000000}"/>
            </a:ext>
          </a:extLst>
        </xdr:cNvPr>
        <xdr:cNvCxnSpPr/>
      </xdr:nvCxnSpPr>
      <xdr:spPr>
        <a:xfrm flipV="1">
          <a:off x="3248025" y="10744200"/>
          <a:ext cx="0" cy="171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342900</xdr:colOff>
      <xdr:row>59</xdr:row>
      <xdr:rowOff>152400</xdr:rowOff>
    </xdr:from>
    <xdr:to>
      <xdr:col>5</xdr:col>
      <xdr:colOff>342900</xdr:colOff>
      <xdr:row>61</xdr:row>
      <xdr:rowOff>0</xdr:rowOff>
    </xdr:to>
    <xdr:cxnSp macro="">
      <xdr:nvCxnSpPr>
        <xdr:cNvPr id="18" name="Conector recto de flecha 17">
          <a:extLst>
            <a:ext uri="{FF2B5EF4-FFF2-40B4-BE49-F238E27FC236}">
              <a16:creationId xmlns:a16="http://schemas.microsoft.com/office/drawing/2014/main" id="{00000000-0008-0000-0000-000012000000}"/>
            </a:ext>
          </a:extLst>
        </xdr:cNvPr>
        <xdr:cNvCxnSpPr/>
      </xdr:nvCxnSpPr>
      <xdr:spPr>
        <a:xfrm flipV="1">
          <a:off x="3943350" y="10734675"/>
          <a:ext cx="0" cy="171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342900</xdr:colOff>
      <xdr:row>59</xdr:row>
      <xdr:rowOff>152400</xdr:rowOff>
    </xdr:from>
    <xdr:to>
      <xdr:col>6</xdr:col>
      <xdr:colOff>342900</xdr:colOff>
      <xdr:row>61</xdr:row>
      <xdr:rowOff>0</xdr:rowOff>
    </xdr:to>
    <xdr:cxnSp macro="">
      <xdr:nvCxnSpPr>
        <xdr:cNvPr id="19" name="Conector recto de flecha 18">
          <a:extLst>
            <a:ext uri="{FF2B5EF4-FFF2-40B4-BE49-F238E27FC236}">
              <a16:creationId xmlns:a16="http://schemas.microsoft.com/office/drawing/2014/main" id="{00000000-0008-0000-0000-000013000000}"/>
            </a:ext>
          </a:extLst>
        </xdr:cNvPr>
        <xdr:cNvCxnSpPr/>
      </xdr:nvCxnSpPr>
      <xdr:spPr>
        <a:xfrm flipV="1">
          <a:off x="4629150" y="10734675"/>
          <a:ext cx="0" cy="171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342900</xdr:colOff>
      <xdr:row>60</xdr:row>
      <xdr:rowOff>0</xdr:rowOff>
    </xdr:from>
    <xdr:to>
      <xdr:col>7</xdr:col>
      <xdr:colOff>342900</xdr:colOff>
      <xdr:row>61</xdr:row>
      <xdr:rowOff>9525</xdr:rowOff>
    </xdr:to>
    <xdr:cxnSp macro="">
      <xdr:nvCxnSpPr>
        <xdr:cNvPr id="20" name="Conector recto de flecha 19">
          <a:extLst>
            <a:ext uri="{FF2B5EF4-FFF2-40B4-BE49-F238E27FC236}">
              <a16:creationId xmlns:a16="http://schemas.microsoft.com/office/drawing/2014/main" id="{00000000-0008-0000-0000-000014000000}"/>
            </a:ext>
          </a:extLst>
        </xdr:cNvPr>
        <xdr:cNvCxnSpPr/>
      </xdr:nvCxnSpPr>
      <xdr:spPr>
        <a:xfrm flipV="1">
          <a:off x="5314950" y="10744200"/>
          <a:ext cx="0" cy="171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409575</xdr:colOff>
      <xdr:row>59</xdr:row>
      <xdr:rowOff>133350</xdr:rowOff>
    </xdr:from>
    <xdr:to>
      <xdr:col>8</xdr:col>
      <xdr:colOff>409575</xdr:colOff>
      <xdr:row>60</xdr:row>
      <xdr:rowOff>142875</xdr:rowOff>
    </xdr:to>
    <xdr:cxnSp macro="">
      <xdr:nvCxnSpPr>
        <xdr:cNvPr id="21" name="Conector recto de flecha 20">
          <a:extLst>
            <a:ext uri="{FF2B5EF4-FFF2-40B4-BE49-F238E27FC236}">
              <a16:creationId xmlns:a16="http://schemas.microsoft.com/office/drawing/2014/main" id="{00000000-0008-0000-0000-000015000000}"/>
            </a:ext>
          </a:extLst>
        </xdr:cNvPr>
        <xdr:cNvCxnSpPr/>
      </xdr:nvCxnSpPr>
      <xdr:spPr>
        <a:xfrm flipV="1">
          <a:off x="6067425" y="10715625"/>
          <a:ext cx="0" cy="171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409575</xdr:colOff>
      <xdr:row>58</xdr:row>
      <xdr:rowOff>28575</xdr:rowOff>
    </xdr:from>
    <xdr:to>
      <xdr:col>8</xdr:col>
      <xdr:colOff>409575</xdr:colOff>
      <xdr:row>59</xdr:row>
      <xdr:rowOff>152400</xdr:rowOff>
    </xdr:to>
    <xdr:cxnSp macro="">
      <xdr:nvCxnSpPr>
        <xdr:cNvPr id="22" name="Conector recto de flecha 21">
          <a:extLst>
            <a:ext uri="{FF2B5EF4-FFF2-40B4-BE49-F238E27FC236}">
              <a16:creationId xmlns:a16="http://schemas.microsoft.com/office/drawing/2014/main" id="{00000000-0008-0000-0000-000016000000}"/>
            </a:ext>
          </a:extLst>
        </xdr:cNvPr>
        <xdr:cNvCxnSpPr/>
      </xdr:nvCxnSpPr>
      <xdr:spPr>
        <a:xfrm flipV="1">
          <a:off x="6067425" y="10448925"/>
          <a:ext cx="0" cy="2857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647700</xdr:colOff>
      <xdr:row>31</xdr:row>
      <xdr:rowOff>33337</xdr:rowOff>
    </xdr:from>
    <xdr:ext cx="1004314" cy="794898"/>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200-000004000000}"/>
                </a:ext>
              </a:extLst>
            </xdr:cNvPr>
            <xdr:cNvSpPr txBox="1"/>
          </xdr:nvSpPr>
          <xdr:spPr>
            <a:xfrm>
              <a:off x="5019675" y="1976437"/>
              <a:ext cx="1004314" cy="794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m>
                      <m:mPr>
                        <m:mcs>
                          <m:mc>
                            <m:mcPr>
                              <m:count m:val="1"/>
                              <m:mcJc m:val="center"/>
                            </m:mcPr>
                          </m:mc>
                        </m:mcs>
                        <m:ctrlPr>
                          <a:rPr lang="es-CO" sz="2800" i="1" u="none">
                            <a:latin typeface="Cambria Math" panose="02040503050406030204" pitchFamily="18" charset="0"/>
                          </a:rPr>
                        </m:ctrlPr>
                      </m:mPr>
                      <m:mr>
                        <m:e>
                          <m:r>
                            <m:rPr>
                              <m:brk m:alnAt="7"/>
                            </m:rPr>
                            <a:rPr lang="es-CO" sz="2800" b="0" i="1" u="none">
                              <a:latin typeface="Cambria Math" panose="02040503050406030204" pitchFamily="18" charset="0"/>
                            </a:rPr>
                            <m:t>𝐹</m:t>
                          </m:r>
                          <m:r>
                            <a:rPr lang="es-CO" sz="2800" b="0" i="1" u="none">
                              <a:latin typeface="Cambria Math" panose="02040503050406030204" pitchFamily="18" charset="0"/>
                            </a:rPr>
                            <m:t>𝐶</m:t>
                          </m:r>
                          <m:r>
                            <a:rPr lang="es-CO" sz="2800" b="0" i="1" u="none">
                              <a:latin typeface="Cambria Math" panose="02040503050406030204" pitchFamily="18" charset="0"/>
                            </a:rPr>
                            <m:t>1</m:t>
                          </m:r>
                        </m:e>
                      </m:mr>
                      <m:mr>
                        <m:e>
                          <m:r>
                            <a:rPr lang="es-CO" sz="2800" b="0" i="1" u="none">
                              <a:latin typeface="Cambria Math" panose="02040503050406030204" pitchFamily="18" charset="0"/>
                            </a:rPr>
                            <m:t>(1+</m:t>
                          </m:r>
                          <m:r>
                            <a:rPr lang="es-CO" sz="2800" b="0" i="1" u="none">
                              <a:latin typeface="Cambria Math" panose="02040503050406030204" pitchFamily="18" charset="0"/>
                            </a:rPr>
                            <m:t>𝐼</m:t>
                          </m:r>
                        </m:e>
                      </m:mr>
                    </m:m>
                  </m:oMath>
                </m:oMathPara>
              </a14:m>
              <a:endParaRPr lang="es-CO" sz="2800" u="none"/>
            </a:p>
          </xdr:txBody>
        </xdr:sp>
      </mc:Choice>
      <mc:Fallback xmlns="">
        <xdr:sp macro="" textlink="">
          <xdr:nvSpPr>
            <xdr:cNvPr id="4" name="CuadroTexto 3"/>
            <xdr:cNvSpPr txBox="1"/>
          </xdr:nvSpPr>
          <xdr:spPr>
            <a:xfrm>
              <a:off x="5019675" y="1976437"/>
              <a:ext cx="1004314" cy="794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2800" i="0" u="none">
                  <a:latin typeface="Cambria Math" panose="02040503050406030204" pitchFamily="18" charset="0"/>
                </a:rPr>
                <a:t>■8(</a:t>
              </a:r>
              <a:r>
                <a:rPr lang="es-CO" sz="2800" b="0" i="0" u="none">
                  <a:latin typeface="Cambria Math" panose="02040503050406030204" pitchFamily="18" charset="0"/>
                </a:rPr>
                <a:t>𝐹𝐶1@(1+𝐼)</a:t>
              </a:r>
              <a:endParaRPr lang="es-CO" sz="2800" u="none"/>
            </a:p>
          </xdr:txBody>
        </xdr:sp>
      </mc:Fallback>
    </mc:AlternateContent>
    <xdr:clientData/>
  </xdr:oneCellAnchor>
  <xdr:oneCellAnchor>
    <xdr:from>
      <xdr:col>9</xdr:col>
      <xdr:colOff>257175</xdr:colOff>
      <xdr:row>30</xdr:row>
      <xdr:rowOff>85725</xdr:rowOff>
    </xdr:from>
    <xdr:ext cx="1352165" cy="794898"/>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200-000005000000}"/>
                </a:ext>
              </a:extLst>
            </xdr:cNvPr>
            <xdr:cNvSpPr txBox="1"/>
          </xdr:nvSpPr>
          <xdr:spPr>
            <a:xfrm>
              <a:off x="6448425" y="1866900"/>
              <a:ext cx="1352165" cy="794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m>
                      <m:mPr>
                        <m:mcs>
                          <m:mc>
                            <m:mcPr>
                              <m:count m:val="1"/>
                              <m:mcJc m:val="center"/>
                            </m:mcPr>
                          </m:mc>
                        </m:mcs>
                        <m:ctrlPr>
                          <a:rPr lang="es-CO" sz="2800" i="1">
                            <a:latin typeface="Cambria Math" panose="02040503050406030204" pitchFamily="18" charset="0"/>
                          </a:rPr>
                        </m:ctrlPr>
                      </m:mPr>
                      <m:mr>
                        <m:e>
                          <m:r>
                            <m:rPr>
                              <m:brk m:alnAt="7"/>
                            </m:rPr>
                            <a:rPr lang="es-CO" sz="2800" b="0" i="1">
                              <a:latin typeface="Cambria Math" panose="02040503050406030204" pitchFamily="18" charset="0"/>
                            </a:rPr>
                            <m:t>𝐹</m:t>
                          </m:r>
                          <m:r>
                            <a:rPr lang="es-CO" sz="2800" b="0" i="1">
                              <a:latin typeface="Cambria Math" panose="02040503050406030204" pitchFamily="18" charset="0"/>
                            </a:rPr>
                            <m:t>𝐶</m:t>
                          </m:r>
                          <m:r>
                            <a:rPr lang="es-CO" sz="2800" b="0" i="1">
                              <a:latin typeface="Cambria Math" panose="02040503050406030204" pitchFamily="18" charset="0"/>
                            </a:rPr>
                            <m:t>2</m:t>
                          </m:r>
                        </m:e>
                      </m:mr>
                      <m:mr>
                        <m:e>
                          <m:r>
                            <a:rPr lang="es-CO" sz="2800" b="0" i="1">
                              <a:latin typeface="Cambria Math" panose="02040503050406030204" pitchFamily="18" charset="0"/>
                            </a:rPr>
                            <m:t>(1+</m:t>
                          </m:r>
                          <m:r>
                            <a:rPr lang="es-CO" sz="2800" b="0" i="1">
                              <a:latin typeface="Cambria Math" panose="02040503050406030204" pitchFamily="18" charset="0"/>
                            </a:rPr>
                            <m:t>𝐼</m:t>
                          </m:r>
                          <m:r>
                            <a:rPr lang="es-CO" sz="2800" b="0" i="1">
                              <a:latin typeface="Cambria Math" panose="02040503050406030204" pitchFamily="18" charset="0"/>
                            </a:rPr>
                            <m:t>)</m:t>
                          </m:r>
                        </m:e>
                      </m:mr>
                    </m:m>
                    <m:r>
                      <a:rPr lang="es-CO" sz="2800" b="0" i="1">
                        <a:latin typeface="Cambria Math" panose="02040503050406030204" pitchFamily="18" charset="0"/>
                      </a:rPr>
                      <m:t>2</m:t>
                    </m:r>
                  </m:oMath>
                </m:oMathPara>
              </a14:m>
              <a:endParaRPr lang="es-CO" sz="2800"/>
            </a:p>
          </xdr:txBody>
        </xdr:sp>
      </mc:Choice>
      <mc:Fallback xmlns="">
        <xdr:sp macro="" textlink="">
          <xdr:nvSpPr>
            <xdr:cNvPr id="5" name="CuadroTexto 4"/>
            <xdr:cNvSpPr txBox="1"/>
          </xdr:nvSpPr>
          <xdr:spPr>
            <a:xfrm>
              <a:off x="6448425" y="1866900"/>
              <a:ext cx="1352165" cy="794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2800" i="0">
                  <a:latin typeface="Cambria Math" panose="02040503050406030204" pitchFamily="18" charset="0"/>
                </a:rPr>
                <a:t>■8(</a:t>
              </a:r>
              <a:r>
                <a:rPr lang="es-CO" sz="2800" b="0" i="0">
                  <a:latin typeface="Cambria Math" panose="02040503050406030204" pitchFamily="18" charset="0"/>
                </a:rPr>
                <a:t>𝐹𝐶2@(1+𝐼))2</a:t>
              </a:r>
              <a:endParaRPr lang="es-CO" sz="2800"/>
            </a:p>
          </xdr:txBody>
        </xdr:sp>
      </mc:Fallback>
    </mc:AlternateContent>
    <xdr:clientData/>
  </xdr:oneCellAnchor>
  <xdr:oneCellAnchor>
    <xdr:from>
      <xdr:col>12</xdr:col>
      <xdr:colOff>0</xdr:colOff>
      <xdr:row>31</xdr:row>
      <xdr:rowOff>0</xdr:rowOff>
    </xdr:from>
    <xdr:ext cx="1444563" cy="794898"/>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200-000007000000}"/>
                </a:ext>
              </a:extLst>
            </xdr:cNvPr>
            <xdr:cNvSpPr txBox="1"/>
          </xdr:nvSpPr>
          <xdr:spPr>
            <a:xfrm>
              <a:off x="8248650" y="1943100"/>
              <a:ext cx="1444563" cy="794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m>
                      <m:mPr>
                        <m:mcs>
                          <m:mc>
                            <m:mcPr>
                              <m:count m:val="1"/>
                              <m:mcJc m:val="center"/>
                            </m:mcPr>
                          </m:mc>
                        </m:mcs>
                        <m:ctrlPr>
                          <a:rPr lang="es-CO" sz="2800" i="1">
                            <a:latin typeface="Cambria Math" panose="02040503050406030204" pitchFamily="18" charset="0"/>
                          </a:rPr>
                        </m:ctrlPr>
                      </m:mPr>
                      <m:mr>
                        <m:e>
                          <m:r>
                            <m:rPr>
                              <m:brk m:alnAt="7"/>
                            </m:rPr>
                            <a:rPr lang="es-CO" sz="2800" b="0" i="1">
                              <a:latin typeface="Cambria Math" panose="02040503050406030204" pitchFamily="18" charset="0"/>
                            </a:rPr>
                            <m:t>𝐹</m:t>
                          </m:r>
                          <m:r>
                            <a:rPr lang="es-CO" sz="2800" b="0" i="1">
                              <a:latin typeface="Cambria Math" panose="02040503050406030204" pitchFamily="18" charset="0"/>
                            </a:rPr>
                            <m:t>𝐶𝑛</m:t>
                          </m:r>
                        </m:e>
                      </m:mr>
                      <m:mr>
                        <m:e>
                          <m:r>
                            <a:rPr lang="es-CO" sz="2800" b="0" i="1">
                              <a:latin typeface="Cambria Math" panose="02040503050406030204" pitchFamily="18" charset="0"/>
                            </a:rPr>
                            <m:t>(1+</m:t>
                          </m:r>
                          <m:r>
                            <a:rPr lang="es-CO" sz="2800" b="0" i="1">
                              <a:latin typeface="Cambria Math" panose="02040503050406030204" pitchFamily="18" charset="0"/>
                            </a:rPr>
                            <m:t>𝐼</m:t>
                          </m:r>
                          <m:r>
                            <a:rPr lang="es-CO" sz="2800" b="0" i="1">
                              <a:latin typeface="Cambria Math" panose="02040503050406030204" pitchFamily="18" charset="0"/>
                            </a:rPr>
                            <m:t>)</m:t>
                          </m:r>
                        </m:e>
                      </m:mr>
                    </m:m>
                    <m:r>
                      <a:rPr lang="es-CO" sz="2800" b="0" i="1">
                        <a:latin typeface="Cambria Math" panose="02040503050406030204" pitchFamily="18" charset="0"/>
                      </a:rPr>
                      <m:t> </m:t>
                    </m:r>
                    <m:r>
                      <a:rPr lang="es-CO" sz="2800" b="0" i="1">
                        <a:latin typeface="Cambria Math" panose="02040503050406030204" pitchFamily="18" charset="0"/>
                      </a:rPr>
                      <m:t>𝑛</m:t>
                    </m:r>
                  </m:oMath>
                </m:oMathPara>
              </a14:m>
              <a:endParaRPr lang="es-CO" sz="2800"/>
            </a:p>
          </xdr:txBody>
        </xdr:sp>
      </mc:Choice>
      <mc:Fallback xmlns="">
        <xdr:sp macro="" textlink="">
          <xdr:nvSpPr>
            <xdr:cNvPr id="7" name="CuadroTexto 6"/>
            <xdr:cNvSpPr txBox="1"/>
          </xdr:nvSpPr>
          <xdr:spPr>
            <a:xfrm>
              <a:off x="8248650" y="1943100"/>
              <a:ext cx="1444563" cy="794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2800" i="0">
                  <a:latin typeface="Cambria Math" panose="02040503050406030204" pitchFamily="18" charset="0"/>
                </a:rPr>
                <a:t>■8(</a:t>
              </a:r>
              <a:r>
                <a:rPr lang="es-CO" sz="2800" b="0" i="0">
                  <a:latin typeface="Cambria Math" panose="02040503050406030204" pitchFamily="18" charset="0"/>
                </a:rPr>
                <a:t>𝐹𝐶𝑛@(1+𝐼)) 𝑛</a:t>
              </a:r>
              <a:endParaRPr lang="es-CO" sz="2800"/>
            </a:p>
          </xdr:txBody>
        </xdr:sp>
      </mc:Fallback>
    </mc:AlternateContent>
    <xdr:clientData/>
  </xdr:oneCellAnchor>
  <xdr:twoCellAnchor>
    <xdr:from>
      <xdr:col>6</xdr:col>
      <xdr:colOff>428625</xdr:colOff>
      <xdr:row>36</xdr:row>
      <xdr:rowOff>42862</xdr:rowOff>
    </xdr:from>
    <xdr:to>
      <xdr:col>13</xdr:col>
      <xdr:colOff>180975</xdr:colOff>
      <xdr:row>53</xdr:row>
      <xdr:rowOff>142875</xdr:rowOff>
    </xdr:to>
    <xdr:graphicFrame macro="">
      <xdr:nvGraphicFramePr>
        <xdr:cNvPr id="8" name="Gráfico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35</xdr:row>
      <xdr:rowOff>95250</xdr:rowOff>
    </xdr:from>
    <xdr:to>
      <xdr:col>3</xdr:col>
      <xdr:colOff>666750</xdr:colOff>
      <xdr:row>66</xdr:row>
      <xdr:rowOff>104775</xdr:rowOff>
    </xdr:to>
    <xdr:cxnSp macro="">
      <xdr:nvCxnSpPr>
        <xdr:cNvPr id="10" name="Conector recto de flecha 9">
          <a:extLst>
            <a:ext uri="{FF2B5EF4-FFF2-40B4-BE49-F238E27FC236}">
              <a16:creationId xmlns:a16="http://schemas.microsoft.com/office/drawing/2014/main" id="{00000000-0008-0000-0200-00000A000000}"/>
            </a:ext>
          </a:extLst>
        </xdr:cNvPr>
        <xdr:cNvCxnSpPr/>
      </xdr:nvCxnSpPr>
      <xdr:spPr>
        <a:xfrm>
          <a:off x="1600200" y="3133725"/>
          <a:ext cx="1343025" cy="5038725"/>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6"/>
  <sheetViews>
    <sheetView showGridLines="0" topLeftCell="A88" zoomScale="95" zoomScaleNormal="95" workbookViewId="0">
      <selection activeCell="N113" sqref="N113"/>
    </sheetView>
  </sheetViews>
  <sheetFormatPr baseColWidth="10" defaultRowHeight="12.75" x14ac:dyDescent="0.2"/>
  <cols>
    <col min="2" max="2" width="13.6640625" customWidth="1"/>
    <col min="3" max="3" width="12.6640625" bestFit="1" customWidth="1"/>
    <col min="5" max="5" width="14.83203125" bestFit="1" customWidth="1"/>
    <col min="6" max="6" width="13.83203125" bestFit="1" customWidth="1"/>
    <col min="11" max="11" width="15.5" customWidth="1"/>
    <col min="12" max="12" width="17.5" customWidth="1"/>
    <col min="13" max="13" width="15.33203125" customWidth="1"/>
    <col min="15" max="15" width="14.83203125" customWidth="1"/>
    <col min="16" max="16" width="15.6640625" customWidth="1"/>
    <col min="17" max="17" width="16.1640625" customWidth="1"/>
    <col min="18" max="18" width="14.5" customWidth="1"/>
  </cols>
  <sheetData>
    <row r="1" spans="1:10" x14ac:dyDescent="0.2">
      <c r="C1" t="s">
        <v>0</v>
      </c>
      <c r="D1" t="s">
        <v>58</v>
      </c>
      <c r="J1" t="s">
        <v>61</v>
      </c>
    </row>
    <row r="2" spans="1:10" x14ac:dyDescent="0.2">
      <c r="D2" t="s">
        <v>59</v>
      </c>
    </row>
    <row r="3" spans="1:10" ht="13.5" thickBot="1" x14ac:dyDescent="0.25">
      <c r="D3" t="s">
        <v>60</v>
      </c>
    </row>
    <row r="4" spans="1:10" ht="31.5" customHeight="1" x14ac:dyDescent="0.2">
      <c r="A4" s="129" t="s">
        <v>38</v>
      </c>
      <c r="B4" s="130"/>
      <c r="C4" s="130"/>
      <c r="D4" s="130"/>
      <c r="E4" s="130"/>
      <c r="F4" s="130"/>
      <c r="G4" s="130"/>
      <c r="H4" s="130"/>
      <c r="I4" s="130"/>
      <c r="J4" s="131"/>
    </row>
    <row r="5" spans="1:10" x14ac:dyDescent="0.2">
      <c r="A5" s="132"/>
      <c r="B5" s="133"/>
      <c r="C5" s="133"/>
      <c r="D5" s="133"/>
      <c r="E5" s="133"/>
      <c r="F5" s="133"/>
      <c r="G5" s="133"/>
      <c r="H5" s="133"/>
      <c r="I5" s="133"/>
      <c r="J5" s="134"/>
    </row>
    <row r="6" spans="1:10" x14ac:dyDescent="0.2">
      <c r="A6" s="132"/>
      <c r="B6" s="133"/>
      <c r="C6" s="133"/>
      <c r="D6" s="133"/>
      <c r="E6" s="133"/>
      <c r="F6" s="133"/>
      <c r="G6" s="133"/>
      <c r="H6" s="133"/>
      <c r="I6" s="133"/>
      <c r="J6" s="134"/>
    </row>
    <row r="7" spans="1:10" ht="13.5" thickBot="1" x14ac:dyDescent="0.25">
      <c r="A7" s="135"/>
      <c r="B7" s="136"/>
      <c r="C7" s="136"/>
      <c r="D7" s="136"/>
      <c r="E7" s="136"/>
      <c r="F7" s="136"/>
      <c r="G7" s="136"/>
      <c r="H7" s="136"/>
      <c r="I7" s="136"/>
      <c r="J7" s="137"/>
    </row>
    <row r="16" spans="1:10" x14ac:dyDescent="0.2">
      <c r="D16" t="s">
        <v>62</v>
      </c>
    </row>
    <row r="17" spans="1:12" x14ac:dyDescent="0.2">
      <c r="B17" s="1" t="s">
        <v>39</v>
      </c>
      <c r="C17" s="1" t="s">
        <v>40</v>
      </c>
      <c r="D17" s="1" t="s">
        <v>41</v>
      </c>
      <c r="E17" s="1" t="s">
        <v>0</v>
      </c>
    </row>
    <row r="18" spans="1:12" x14ac:dyDescent="0.2">
      <c r="B18" s="2">
        <v>1000000</v>
      </c>
      <c r="C18" s="2">
        <v>1200000</v>
      </c>
      <c r="D18" s="82">
        <v>0.1</v>
      </c>
      <c r="E18" s="83">
        <f>-B18+NPV(D18,C18)</f>
        <v>90909.090909090824</v>
      </c>
      <c r="F18" s="117">
        <f>NPV(D18,C18)-B18</f>
        <v>90909.090909090824</v>
      </c>
      <c r="G18" s="3" t="s">
        <v>63</v>
      </c>
      <c r="H18" s="84"/>
      <c r="I18" s="3"/>
      <c r="J18" s="3"/>
    </row>
    <row r="19" spans="1:12" x14ac:dyDescent="0.2">
      <c r="B19" s="2"/>
      <c r="C19" s="2">
        <f>C18/(1+10%)</f>
        <v>1090909.0909090908</v>
      </c>
      <c r="D19" s="2"/>
      <c r="E19" s="2"/>
      <c r="F19" s="3"/>
      <c r="G19" s="3"/>
      <c r="H19" s="3"/>
      <c r="I19" s="3"/>
      <c r="J19" s="3"/>
    </row>
    <row r="20" spans="1:12" x14ac:dyDescent="0.2">
      <c r="C20" s="84"/>
      <c r="D20" s="3"/>
      <c r="E20" s="3"/>
      <c r="F20" s="3"/>
      <c r="G20" s="3"/>
      <c r="H20" s="3"/>
      <c r="I20" s="3"/>
      <c r="J20" s="3"/>
    </row>
    <row r="21" spans="1:12" x14ac:dyDescent="0.2">
      <c r="B21" s="85"/>
      <c r="C21" s="86">
        <f>C19-B18</f>
        <v>90909.090909090824</v>
      </c>
      <c r="D21" s="85"/>
      <c r="E21" s="84"/>
      <c r="F21" s="3"/>
      <c r="G21" s="3"/>
      <c r="H21" s="3"/>
      <c r="I21" s="3"/>
      <c r="J21" s="3"/>
    </row>
    <row r="23" spans="1:12" ht="13.5" thickBot="1" x14ac:dyDescent="0.25"/>
    <row r="24" spans="1:12" ht="17.25" customHeight="1" x14ac:dyDescent="0.2">
      <c r="A24" s="129" t="s">
        <v>42</v>
      </c>
      <c r="B24" s="130"/>
      <c r="C24" s="130"/>
      <c r="D24" s="130"/>
      <c r="E24" s="130"/>
      <c r="F24" s="130"/>
      <c r="G24" s="130"/>
      <c r="H24" s="130"/>
      <c r="I24" s="130"/>
      <c r="J24" s="130"/>
      <c r="K24" s="130"/>
      <c r="L24" s="131"/>
    </row>
    <row r="25" spans="1:12" ht="21.75" customHeight="1" x14ac:dyDescent="0.2">
      <c r="A25" s="132"/>
      <c r="B25" s="133"/>
      <c r="C25" s="133"/>
      <c r="D25" s="133"/>
      <c r="E25" s="133"/>
      <c r="F25" s="133"/>
      <c r="G25" s="133"/>
      <c r="H25" s="133"/>
      <c r="I25" s="133"/>
      <c r="J25" s="133"/>
      <c r="K25" s="133"/>
      <c r="L25" s="134"/>
    </row>
    <row r="26" spans="1:12" ht="12.75" customHeight="1" x14ac:dyDescent="0.2">
      <c r="A26" s="132"/>
      <c r="B26" s="133"/>
      <c r="C26" s="133"/>
      <c r="D26" s="133"/>
      <c r="E26" s="133"/>
      <c r="F26" s="133"/>
      <c r="G26" s="133"/>
      <c r="H26" s="133"/>
      <c r="I26" s="133"/>
      <c r="J26" s="133"/>
      <c r="K26" s="133"/>
      <c r="L26" s="134"/>
    </row>
    <row r="27" spans="1:12" ht="22.5" customHeight="1" thickBot="1" x14ac:dyDescent="0.25">
      <c r="A27" s="135"/>
      <c r="B27" s="136"/>
      <c r="C27" s="136"/>
      <c r="D27" s="136"/>
      <c r="E27" s="136"/>
      <c r="F27" s="136"/>
      <c r="G27" s="136"/>
      <c r="H27" s="136"/>
      <c r="I27" s="136"/>
      <c r="J27" s="136"/>
      <c r="K27" s="136"/>
      <c r="L27" s="137"/>
    </row>
    <row r="29" spans="1:12" x14ac:dyDescent="0.2">
      <c r="D29" s="81" t="s">
        <v>1</v>
      </c>
      <c r="E29" s="81" t="s">
        <v>2</v>
      </c>
    </row>
    <row r="30" spans="1:12" x14ac:dyDescent="0.2">
      <c r="D30" s="87">
        <v>1</v>
      </c>
      <c r="E30" s="88">
        <v>7000000</v>
      </c>
    </row>
    <row r="31" spans="1:12" x14ac:dyDescent="0.2">
      <c r="D31" s="87">
        <v>2</v>
      </c>
      <c r="E31" s="88">
        <v>6000000</v>
      </c>
    </row>
    <row r="32" spans="1:12" x14ac:dyDescent="0.2">
      <c r="D32" s="87">
        <v>3</v>
      </c>
      <c r="E32" s="88">
        <v>7000000</v>
      </c>
    </row>
    <row r="33" spans="1:12" x14ac:dyDescent="0.2">
      <c r="D33" s="87">
        <v>4</v>
      </c>
      <c r="E33" s="88">
        <v>4000000</v>
      </c>
    </row>
    <row r="34" spans="1:12" x14ac:dyDescent="0.2">
      <c r="D34" s="87">
        <v>5</v>
      </c>
      <c r="E34" s="88">
        <v>6000000</v>
      </c>
    </row>
    <row r="35" spans="1:12" x14ac:dyDescent="0.2">
      <c r="D35" s="87">
        <v>6</v>
      </c>
      <c r="E35" s="88">
        <v>6000000</v>
      </c>
    </row>
    <row r="36" spans="1:12" x14ac:dyDescent="0.2">
      <c r="D36" s="87">
        <v>7</v>
      </c>
      <c r="E36" s="88">
        <v>4000000</v>
      </c>
    </row>
    <row r="38" spans="1:12" ht="21.75" customHeight="1" x14ac:dyDescent="0.2">
      <c r="A38" s="138" t="s">
        <v>43</v>
      </c>
      <c r="B38" s="138"/>
      <c r="C38" s="138"/>
      <c r="D38" s="138"/>
      <c r="E38" s="138"/>
      <c r="F38" s="138"/>
      <c r="G38" s="138"/>
      <c r="H38" s="138"/>
      <c r="I38" s="138"/>
      <c r="J38" s="138"/>
      <c r="K38" s="138"/>
      <c r="L38" s="138"/>
    </row>
    <row r="39" spans="1:12" x14ac:dyDescent="0.2">
      <c r="A39" s="138"/>
      <c r="B39" s="138"/>
      <c r="C39" s="138"/>
      <c r="D39" s="138"/>
      <c r="E39" s="138"/>
      <c r="F39" s="138"/>
      <c r="G39" s="138"/>
      <c r="H39" s="138"/>
      <c r="I39" s="138"/>
      <c r="J39" s="138"/>
      <c r="K39" s="138"/>
      <c r="L39" s="138"/>
    </row>
    <row r="40" spans="1:12" ht="18.75" x14ac:dyDescent="0.3">
      <c r="A40" s="89"/>
      <c r="B40" s="89"/>
      <c r="C40" s="89"/>
      <c r="D40" s="89"/>
      <c r="E40" s="89"/>
      <c r="F40" s="89"/>
      <c r="G40" s="89"/>
      <c r="H40" s="89"/>
      <c r="I40" s="89"/>
      <c r="J40" s="89"/>
      <c r="K40" s="89"/>
      <c r="L40" s="89"/>
    </row>
    <row r="41" spans="1:12" ht="22.5" customHeight="1" x14ac:dyDescent="0.2">
      <c r="A41" s="138" t="s">
        <v>44</v>
      </c>
      <c r="B41" s="138"/>
      <c r="C41" s="138"/>
      <c r="D41" s="138"/>
      <c r="E41" s="138"/>
      <c r="F41" s="138"/>
      <c r="G41" s="138"/>
      <c r="H41" s="138"/>
      <c r="I41" s="138"/>
      <c r="J41" s="138"/>
      <c r="K41" s="138"/>
      <c r="L41" s="138"/>
    </row>
    <row r="42" spans="1:12" x14ac:dyDescent="0.2">
      <c r="A42" s="138"/>
      <c r="B42" s="138"/>
      <c r="C42" s="138"/>
      <c r="D42" s="138"/>
      <c r="E42" s="138"/>
      <c r="F42" s="138"/>
      <c r="G42" s="138"/>
      <c r="H42" s="138"/>
      <c r="I42" s="138"/>
      <c r="J42" s="138"/>
      <c r="K42" s="138"/>
      <c r="L42" s="138"/>
    </row>
    <row r="43" spans="1:12" ht="18.75" x14ac:dyDescent="0.3">
      <c r="A43" s="89"/>
      <c r="B43" s="89"/>
      <c r="C43" s="89"/>
      <c r="D43" s="89"/>
      <c r="E43" s="89"/>
      <c r="F43" s="89"/>
      <c r="G43" s="89"/>
      <c r="H43" s="89"/>
      <c r="I43" s="89"/>
      <c r="J43" s="89"/>
      <c r="K43" s="89"/>
      <c r="L43" s="89"/>
    </row>
    <row r="44" spans="1:12" ht="18.75" x14ac:dyDescent="0.3">
      <c r="A44" s="89"/>
      <c r="B44" s="89"/>
      <c r="C44" s="89"/>
      <c r="D44" s="89"/>
      <c r="E44" s="89"/>
      <c r="F44" s="89"/>
      <c r="G44" s="89"/>
      <c r="H44" s="89"/>
      <c r="I44" s="89"/>
      <c r="J44" s="89"/>
      <c r="K44" s="89"/>
      <c r="L44" s="89"/>
    </row>
    <row r="45" spans="1:12" x14ac:dyDescent="0.2">
      <c r="A45" t="s">
        <v>45</v>
      </c>
    </row>
    <row r="46" spans="1:12" x14ac:dyDescent="0.2">
      <c r="C46" s="90"/>
      <c r="D46" s="90"/>
      <c r="E46" s="90"/>
      <c r="F46" s="90"/>
      <c r="G46" s="90"/>
      <c r="H46" s="90"/>
      <c r="I46" s="91">
        <f>SUM(H48,B53)</f>
        <v>34500000</v>
      </c>
    </row>
    <row r="47" spans="1:12" x14ac:dyDescent="0.2">
      <c r="C47" s="90"/>
      <c r="D47" s="90"/>
      <c r="E47" s="90"/>
      <c r="F47" s="90"/>
      <c r="G47" s="90"/>
      <c r="H47" s="90"/>
      <c r="I47" s="90"/>
    </row>
    <row r="48" spans="1:12" x14ac:dyDescent="0.2">
      <c r="C48" s="91">
        <f>B53*15%</f>
        <v>4500000</v>
      </c>
      <c r="D48" s="91">
        <f>C48</f>
        <v>4500000</v>
      </c>
      <c r="E48" s="91">
        <f>D48</f>
        <v>4500000</v>
      </c>
      <c r="F48" s="91">
        <f t="shared" ref="F48:H48" si="0">E48</f>
        <v>4500000</v>
      </c>
      <c r="G48" s="91">
        <f t="shared" si="0"/>
        <v>4500000</v>
      </c>
      <c r="H48" s="91">
        <f t="shared" si="0"/>
        <v>4500000</v>
      </c>
      <c r="I48" s="90"/>
    </row>
    <row r="49" spans="1:9" x14ac:dyDescent="0.2">
      <c r="C49" s="90"/>
      <c r="D49" s="90"/>
      <c r="E49" s="90"/>
      <c r="F49" s="90"/>
      <c r="G49" s="90"/>
      <c r="H49" s="90"/>
      <c r="I49" s="90"/>
    </row>
    <row r="50" spans="1:9" x14ac:dyDescent="0.2">
      <c r="C50" s="90"/>
      <c r="D50" s="90"/>
      <c r="E50" s="90"/>
      <c r="F50" s="90"/>
      <c r="G50" s="90"/>
      <c r="H50" s="90"/>
      <c r="I50" s="90"/>
    </row>
    <row r="53" spans="1:9" x14ac:dyDescent="0.2">
      <c r="B53" s="91">
        <v>30000000</v>
      </c>
    </row>
    <row r="56" spans="1:9" x14ac:dyDescent="0.2">
      <c r="A56" t="s">
        <v>46</v>
      </c>
    </row>
    <row r="58" spans="1:9" x14ac:dyDescent="0.2">
      <c r="C58" s="90"/>
      <c r="D58" s="90"/>
      <c r="E58" s="90"/>
      <c r="F58" s="90"/>
      <c r="G58" s="90"/>
      <c r="H58" s="90"/>
      <c r="I58" s="92">
        <f>E36+18000000</f>
        <v>22000000</v>
      </c>
    </row>
    <row r="59" spans="1:9" x14ac:dyDescent="0.2">
      <c r="C59" s="90"/>
      <c r="D59" s="90"/>
      <c r="E59" s="90"/>
      <c r="F59" s="90"/>
      <c r="G59" s="90"/>
      <c r="H59" s="90"/>
      <c r="I59" s="90"/>
    </row>
    <row r="60" spans="1:9" x14ac:dyDescent="0.2">
      <c r="C60" s="92">
        <f>E30</f>
        <v>7000000</v>
      </c>
      <c r="D60" s="92">
        <f>E31</f>
        <v>6000000</v>
      </c>
      <c r="E60" s="92">
        <f>E32</f>
        <v>7000000</v>
      </c>
      <c r="F60" s="92">
        <f>E33</f>
        <v>4000000</v>
      </c>
      <c r="G60" s="92">
        <f>E34</f>
        <v>6000000</v>
      </c>
      <c r="H60" s="92">
        <f>E35</f>
        <v>6000000</v>
      </c>
      <c r="I60" s="90"/>
    </row>
    <row r="61" spans="1:9" x14ac:dyDescent="0.2">
      <c r="C61" s="90"/>
      <c r="D61" s="90"/>
      <c r="E61" s="90"/>
      <c r="F61" s="90"/>
      <c r="G61" s="90"/>
      <c r="H61" s="90"/>
      <c r="I61" s="90"/>
    </row>
    <row r="62" spans="1:9" x14ac:dyDescent="0.2">
      <c r="C62" s="90"/>
      <c r="D62" s="90"/>
      <c r="E62" s="90"/>
      <c r="F62" s="90"/>
      <c r="G62" s="90"/>
      <c r="H62" s="90"/>
      <c r="I62" s="90"/>
    </row>
    <row r="65" spans="2:12" x14ac:dyDescent="0.2">
      <c r="B65" s="91">
        <v>30000000</v>
      </c>
    </row>
    <row r="68" spans="2:12" ht="15.75" x14ac:dyDescent="0.25">
      <c r="D68" s="93"/>
      <c r="J68" s="94" t="s">
        <v>3</v>
      </c>
      <c r="K68" s="95">
        <v>0.12</v>
      </c>
      <c r="L68" s="96"/>
    </row>
    <row r="69" spans="2:12" ht="15.75" x14ac:dyDescent="0.25">
      <c r="D69" s="93"/>
      <c r="J69" s="96"/>
      <c r="K69" s="96" t="s">
        <v>47</v>
      </c>
      <c r="L69" s="96"/>
    </row>
    <row r="70" spans="2:12" ht="15.75" x14ac:dyDescent="0.25">
      <c r="D70" s="93"/>
      <c r="J70" s="94" t="s">
        <v>48</v>
      </c>
      <c r="K70" s="96" t="s">
        <v>49</v>
      </c>
      <c r="L70" s="96" t="s">
        <v>50</v>
      </c>
    </row>
    <row r="71" spans="2:12" ht="15.75" x14ac:dyDescent="0.25">
      <c r="D71" s="93"/>
      <c r="J71" s="96">
        <v>0</v>
      </c>
      <c r="K71" s="97">
        <v>-30000000</v>
      </c>
      <c r="L71" s="97">
        <v>-30000000</v>
      </c>
    </row>
    <row r="72" spans="2:12" ht="15.75" x14ac:dyDescent="0.25">
      <c r="D72" s="93"/>
      <c r="J72" s="96">
        <v>1</v>
      </c>
      <c r="K72" s="98">
        <v>4500000</v>
      </c>
      <c r="L72" s="98">
        <v>7000000</v>
      </c>
    </row>
    <row r="73" spans="2:12" ht="15.75" x14ac:dyDescent="0.25">
      <c r="D73" s="93"/>
      <c r="J73" s="96">
        <v>2</v>
      </c>
      <c r="K73" s="98">
        <v>4500000</v>
      </c>
      <c r="L73" s="98">
        <v>6000000</v>
      </c>
    </row>
    <row r="74" spans="2:12" ht="15.75" x14ac:dyDescent="0.25">
      <c r="D74" s="93"/>
      <c r="J74" s="96">
        <v>3</v>
      </c>
      <c r="K74" s="98">
        <v>4500000</v>
      </c>
      <c r="L74" s="98">
        <v>7000000</v>
      </c>
    </row>
    <row r="75" spans="2:12" ht="15.75" x14ac:dyDescent="0.25">
      <c r="D75" s="93"/>
      <c r="J75" s="96">
        <v>4</v>
      </c>
      <c r="K75" s="98">
        <v>4500000</v>
      </c>
      <c r="L75" s="98">
        <v>4000000</v>
      </c>
    </row>
    <row r="76" spans="2:12" ht="15.75" x14ac:dyDescent="0.25">
      <c r="D76" s="93"/>
      <c r="J76" s="96">
        <v>5</v>
      </c>
      <c r="K76" s="98">
        <v>4500000</v>
      </c>
      <c r="L76" s="98">
        <v>6000000</v>
      </c>
    </row>
    <row r="77" spans="2:12" ht="15.75" x14ac:dyDescent="0.25">
      <c r="D77" s="93"/>
      <c r="J77" s="96">
        <v>6</v>
      </c>
      <c r="K77" s="98">
        <v>4500000</v>
      </c>
      <c r="L77" s="98">
        <v>6000000</v>
      </c>
    </row>
    <row r="78" spans="2:12" ht="15.75" x14ac:dyDescent="0.25">
      <c r="D78" s="93"/>
      <c r="J78" s="96">
        <v>7</v>
      </c>
      <c r="K78" s="98">
        <v>34500000</v>
      </c>
      <c r="L78" s="98">
        <f>4000000+18000000</f>
        <v>22000000</v>
      </c>
    </row>
    <row r="79" spans="2:12" ht="15.75" x14ac:dyDescent="0.25">
      <c r="D79" s="93"/>
      <c r="J79" s="99" t="s">
        <v>0</v>
      </c>
      <c r="K79" s="100">
        <f>NPV(K68,K72:K78)+K71</f>
        <v>4107380.8849732801</v>
      </c>
      <c r="L79" s="100">
        <f>NPV(K68,L72:L78)+L71</f>
        <v>4953727.9124064967</v>
      </c>
    </row>
    <row r="80" spans="2:12" ht="13.5" thickBot="1" x14ac:dyDescent="0.25"/>
    <row r="81" spans="10:18" x14ac:dyDescent="0.2">
      <c r="J81" s="139" t="s">
        <v>51</v>
      </c>
      <c r="K81" s="140"/>
      <c r="L81" s="140"/>
      <c r="M81" s="141"/>
      <c r="O81" s="120" t="s">
        <v>52</v>
      </c>
      <c r="P81" s="121"/>
      <c r="Q81" s="121"/>
      <c r="R81" s="122"/>
    </row>
    <row r="82" spans="10:18" ht="17.25" customHeight="1" x14ac:dyDescent="0.2">
      <c r="J82" s="142"/>
      <c r="K82" s="143"/>
      <c r="L82" s="143"/>
      <c r="M82" s="144"/>
      <c r="O82" s="123"/>
      <c r="P82" s="124"/>
      <c r="Q82" s="124"/>
      <c r="R82" s="125"/>
    </row>
    <row r="83" spans="10:18" ht="13.5" thickBot="1" x14ac:dyDescent="0.25">
      <c r="J83" s="145"/>
      <c r="K83" s="146"/>
      <c r="L83" s="146"/>
      <c r="M83" s="147"/>
      <c r="O83" s="126"/>
      <c r="P83" s="127"/>
      <c r="Q83" s="127"/>
      <c r="R83" s="128"/>
    </row>
    <row r="84" spans="10:18" ht="15.75" x14ac:dyDescent="0.25">
      <c r="J84" s="101" t="s">
        <v>3</v>
      </c>
      <c r="K84" s="102">
        <v>0.12</v>
      </c>
      <c r="L84" s="102">
        <v>0.15</v>
      </c>
      <c r="M84" s="4"/>
      <c r="O84" s="101" t="s">
        <v>3</v>
      </c>
      <c r="P84" s="102">
        <v>0.12</v>
      </c>
      <c r="Q84" s="103"/>
      <c r="R84" s="4"/>
    </row>
    <row r="85" spans="10:18" ht="15.75" x14ac:dyDescent="0.25">
      <c r="J85" s="104"/>
      <c r="K85" s="96" t="s">
        <v>47</v>
      </c>
      <c r="L85" s="96"/>
      <c r="M85" s="105"/>
      <c r="O85" s="104"/>
      <c r="P85" s="96" t="s">
        <v>47</v>
      </c>
      <c r="Q85" s="96"/>
      <c r="R85" s="105"/>
    </row>
    <row r="86" spans="10:18" ht="15.75" x14ac:dyDescent="0.25">
      <c r="J86" s="104"/>
      <c r="K86" s="96" t="s">
        <v>53</v>
      </c>
      <c r="L86" s="96" t="s">
        <v>54</v>
      </c>
      <c r="M86" s="105"/>
      <c r="O86" s="104"/>
      <c r="P86" s="96" t="s">
        <v>53</v>
      </c>
      <c r="Q86" s="96" t="s">
        <v>54</v>
      </c>
      <c r="R86" s="105"/>
    </row>
    <row r="87" spans="10:18" ht="31.5" x14ac:dyDescent="0.25">
      <c r="J87" s="106" t="s">
        <v>48</v>
      </c>
      <c r="K87" s="94" t="s">
        <v>55</v>
      </c>
      <c r="L87" s="107" t="s">
        <v>56</v>
      </c>
      <c r="M87" s="108" t="s">
        <v>57</v>
      </c>
      <c r="O87" s="106" t="s">
        <v>48</v>
      </c>
      <c r="P87" s="94" t="s">
        <v>55</v>
      </c>
      <c r="Q87" s="107" t="s">
        <v>56</v>
      </c>
      <c r="R87" s="108" t="s">
        <v>57</v>
      </c>
    </row>
    <row r="88" spans="10:18" ht="15.75" x14ac:dyDescent="0.25">
      <c r="J88" s="104">
        <v>0</v>
      </c>
      <c r="K88" s="97">
        <v>-30000000</v>
      </c>
      <c r="L88" s="97">
        <v>-30000000</v>
      </c>
      <c r="M88" s="98">
        <f>K88-L88</f>
        <v>0</v>
      </c>
      <c r="O88" s="104">
        <v>0</v>
      </c>
      <c r="P88" s="97">
        <v>-30000000</v>
      </c>
      <c r="Q88" s="97">
        <v>-30000000</v>
      </c>
      <c r="R88" s="109">
        <f>P88-Q88</f>
        <v>0</v>
      </c>
    </row>
    <row r="89" spans="10:18" ht="15.75" x14ac:dyDescent="0.25">
      <c r="J89" s="104">
        <v>1</v>
      </c>
      <c r="K89" s="113"/>
      <c r="L89" s="113"/>
      <c r="M89" s="113">
        <f>K89-L89</f>
        <v>0</v>
      </c>
      <c r="O89" s="104">
        <v>1</v>
      </c>
      <c r="P89" s="98">
        <v>7000000</v>
      </c>
      <c r="Q89" s="98"/>
      <c r="R89" s="109">
        <f>P89-Q89</f>
        <v>7000000</v>
      </c>
    </row>
    <row r="90" spans="10:18" ht="15.75" x14ac:dyDescent="0.25">
      <c r="J90" s="104">
        <v>2</v>
      </c>
      <c r="K90" s="113"/>
      <c r="L90" s="113"/>
      <c r="M90" s="113">
        <f t="shared" ref="M90:M95" si="1">K90-L90</f>
        <v>0</v>
      </c>
      <c r="O90" s="104">
        <v>2</v>
      </c>
      <c r="P90" s="98">
        <v>6000000</v>
      </c>
      <c r="Q90" s="98"/>
      <c r="R90" s="109">
        <f t="shared" ref="R90:R94" si="2">P90-Q90</f>
        <v>6000000</v>
      </c>
    </row>
    <row r="91" spans="10:18" ht="15.75" x14ac:dyDescent="0.25">
      <c r="J91" s="104">
        <v>3</v>
      </c>
      <c r="K91" s="113"/>
      <c r="L91" s="113"/>
      <c r="M91" s="113">
        <f t="shared" si="1"/>
        <v>0</v>
      </c>
      <c r="O91" s="104">
        <v>3</v>
      </c>
      <c r="P91" s="98">
        <v>7000000</v>
      </c>
      <c r="Q91" s="98"/>
      <c r="R91" s="109">
        <f t="shared" si="2"/>
        <v>7000000</v>
      </c>
    </row>
    <row r="92" spans="10:18" ht="15.75" x14ac:dyDescent="0.25">
      <c r="J92" s="104">
        <v>4</v>
      </c>
      <c r="K92" s="113"/>
      <c r="L92" s="113"/>
      <c r="M92" s="113">
        <f t="shared" si="1"/>
        <v>0</v>
      </c>
      <c r="O92" s="104">
        <v>4</v>
      </c>
      <c r="P92" s="98">
        <v>4000000</v>
      </c>
      <c r="Q92" s="98"/>
      <c r="R92" s="109">
        <f t="shared" si="2"/>
        <v>4000000</v>
      </c>
    </row>
    <row r="93" spans="10:18" ht="15.75" x14ac:dyDescent="0.25">
      <c r="J93" s="104">
        <v>5</v>
      </c>
      <c r="K93" s="113"/>
      <c r="L93" s="113"/>
      <c r="M93" s="113">
        <f t="shared" si="1"/>
        <v>0</v>
      </c>
      <c r="O93" s="104">
        <v>5</v>
      </c>
      <c r="P93" s="98">
        <v>6000000</v>
      </c>
      <c r="Q93" s="98"/>
      <c r="R93" s="109">
        <f t="shared" si="2"/>
        <v>6000000</v>
      </c>
    </row>
    <row r="94" spans="10:18" ht="15.75" x14ac:dyDescent="0.25">
      <c r="J94" s="104">
        <v>6</v>
      </c>
      <c r="K94" s="113"/>
      <c r="L94" s="113"/>
      <c r="M94" s="113">
        <f t="shared" si="1"/>
        <v>0</v>
      </c>
      <c r="O94" s="104">
        <v>6</v>
      </c>
      <c r="P94" s="98">
        <v>6000000</v>
      </c>
      <c r="Q94" s="98"/>
      <c r="R94" s="109">
        <f t="shared" si="2"/>
        <v>6000000</v>
      </c>
    </row>
    <row r="95" spans="10:18" ht="15.75" x14ac:dyDescent="0.25">
      <c r="J95" s="104">
        <v>7</v>
      </c>
      <c r="K95" s="113"/>
      <c r="L95" s="113"/>
      <c r="M95" s="113">
        <f t="shared" si="1"/>
        <v>0</v>
      </c>
      <c r="O95" s="104">
        <v>7</v>
      </c>
      <c r="P95" s="98">
        <f>4000000+18000000</f>
        <v>22000000</v>
      </c>
      <c r="Q95" s="98"/>
      <c r="R95" s="109">
        <f>P95-Q95</f>
        <v>22000000</v>
      </c>
    </row>
    <row r="96" spans="10:18" ht="16.5" thickBot="1" x14ac:dyDescent="0.3">
      <c r="J96" s="110" t="s">
        <v>0</v>
      </c>
      <c r="K96" s="114"/>
      <c r="L96" s="114"/>
      <c r="M96" s="115">
        <f>NPV(K84,M89:M95)+M88</f>
        <v>0</v>
      </c>
      <c r="O96" s="110" t="s">
        <v>0</v>
      </c>
      <c r="P96" s="111"/>
      <c r="Q96" s="111"/>
      <c r="R96" s="112">
        <f>NPV(P84,R89:R95)+R88</f>
        <v>34953727.912406497</v>
      </c>
    </row>
  </sheetData>
  <mergeCells count="6">
    <mergeCell ref="O81:R83"/>
    <mergeCell ref="A4:J7"/>
    <mergeCell ref="A24:L27"/>
    <mergeCell ref="A38:L39"/>
    <mergeCell ref="A41:L42"/>
    <mergeCell ref="J81:M83"/>
  </mergeCells>
  <conditionalFormatting sqref="B17:D19 E17">
    <cfRule type="colorScale" priority="2">
      <colorScale>
        <cfvo type="min"/>
        <cfvo type="percentile" val="50"/>
        <cfvo type="max"/>
        <color rgb="FFF8696B"/>
        <color rgb="FFFFEB84"/>
        <color rgb="FF63BE7B"/>
      </colorScale>
    </cfRule>
  </conditionalFormatting>
  <conditionalFormatting sqref="B17:E19">
    <cfRule type="colorScale" priority="1">
      <colorScale>
        <cfvo type="min"/>
        <cfvo type="max"/>
        <color rgb="FF63BE7B"/>
        <color rgb="FFFFEF9C"/>
      </colorScale>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6"/>
  <sheetViews>
    <sheetView showGridLines="0" workbookViewId="0">
      <selection activeCell="A11" sqref="A11:L18"/>
    </sheetView>
  </sheetViews>
  <sheetFormatPr baseColWidth="10" defaultRowHeight="12.75" x14ac:dyDescent="0.2"/>
  <cols>
    <col min="2" max="8" width="16.83203125" customWidth="1"/>
  </cols>
  <sheetData>
    <row r="1" spans="1:12" ht="12.75" customHeight="1" x14ac:dyDescent="0.2">
      <c r="A1" s="133" t="s">
        <v>4</v>
      </c>
      <c r="B1" s="133"/>
      <c r="C1" s="133"/>
      <c r="D1" s="133"/>
      <c r="E1" s="133"/>
      <c r="F1" s="133"/>
      <c r="G1" s="133"/>
      <c r="H1" s="133"/>
      <c r="I1" s="133"/>
      <c r="J1" s="133"/>
      <c r="K1" s="133"/>
      <c r="L1" s="133"/>
    </row>
    <row r="2" spans="1:12" ht="12.75" customHeight="1" x14ac:dyDescent="0.2">
      <c r="A2" s="133"/>
      <c r="B2" s="133"/>
      <c r="C2" s="133"/>
      <c r="D2" s="133"/>
      <c r="E2" s="133"/>
      <c r="F2" s="133"/>
      <c r="G2" s="133"/>
      <c r="H2" s="133"/>
      <c r="I2" s="133"/>
      <c r="J2" s="133"/>
      <c r="K2" s="133"/>
      <c r="L2" s="133"/>
    </row>
    <row r="3" spans="1:12" ht="12.75" customHeight="1" x14ac:dyDescent="0.2">
      <c r="A3" s="133"/>
      <c r="B3" s="133"/>
      <c r="C3" s="133"/>
      <c r="D3" s="133"/>
      <c r="E3" s="133"/>
      <c r="F3" s="133"/>
      <c r="G3" s="133"/>
      <c r="H3" s="133"/>
      <c r="I3" s="133"/>
      <c r="J3" s="133"/>
      <c r="K3" s="133"/>
      <c r="L3" s="133"/>
    </row>
    <row r="4" spans="1:12" ht="13.5" customHeight="1" x14ac:dyDescent="0.2">
      <c r="A4" s="133"/>
      <c r="B4" s="133"/>
      <c r="C4" s="133"/>
      <c r="D4" s="133"/>
      <c r="E4" s="133"/>
      <c r="F4" s="133"/>
      <c r="G4" s="133"/>
      <c r="H4" s="133"/>
      <c r="I4" s="133"/>
      <c r="J4" s="133"/>
      <c r="K4" s="133"/>
      <c r="L4" s="133"/>
    </row>
    <row r="5" spans="1:12" ht="12.75" customHeight="1" x14ac:dyDescent="0.2">
      <c r="A5" s="133"/>
      <c r="B5" s="133"/>
      <c r="C5" s="133"/>
      <c r="D5" s="133"/>
      <c r="E5" s="133"/>
      <c r="F5" s="133"/>
      <c r="G5" s="133"/>
      <c r="H5" s="133"/>
      <c r="I5" s="133"/>
      <c r="J5" s="133"/>
      <c r="K5" s="133"/>
      <c r="L5" s="133"/>
    </row>
    <row r="6" spans="1:12" ht="12.75" customHeight="1" x14ac:dyDescent="0.2">
      <c r="A6" s="133"/>
      <c r="B6" s="133"/>
      <c r="C6" s="133"/>
      <c r="D6" s="133"/>
      <c r="E6" s="133"/>
      <c r="F6" s="133"/>
      <c r="G6" s="133"/>
      <c r="H6" s="133"/>
      <c r="I6" s="133"/>
      <c r="J6" s="133"/>
      <c r="K6" s="133"/>
      <c r="L6" s="133"/>
    </row>
    <row r="7" spans="1:12" x14ac:dyDescent="0.2">
      <c r="A7" s="133"/>
      <c r="B7" s="133"/>
      <c r="C7" s="133"/>
      <c r="D7" s="133"/>
      <c r="E7" s="133"/>
      <c r="F7" s="133"/>
      <c r="G7" s="133"/>
      <c r="H7" s="133"/>
      <c r="I7" s="133"/>
      <c r="J7" s="133"/>
      <c r="K7" s="133"/>
      <c r="L7" s="133"/>
    </row>
    <row r="8" spans="1:12" x14ac:dyDescent="0.2">
      <c r="A8" s="133"/>
      <c r="B8" s="133"/>
      <c r="C8" s="133"/>
      <c r="D8" s="133"/>
      <c r="E8" s="133"/>
      <c r="F8" s="133"/>
      <c r="G8" s="133"/>
      <c r="H8" s="133"/>
      <c r="I8" s="133"/>
      <c r="J8" s="133"/>
      <c r="K8" s="133"/>
      <c r="L8" s="133"/>
    </row>
    <row r="11" spans="1:12" x14ac:dyDescent="0.2">
      <c r="A11" s="133" t="s">
        <v>5</v>
      </c>
      <c r="B11" s="133"/>
      <c r="C11" s="133"/>
      <c r="D11" s="133"/>
      <c r="E11" s="133"/>
      <c r="F11" s="133"/>
      <c r="G11" s="133"/>
      <c r="H11" s="133"/>
      <c r="I11" s="133"/>
      <c r="J11" s="133"/>
      <c r="K11" s="133"/>
      <c r="L11" s="133"/>
    </row>
    <row r="12" spans="1:12" x14ac:dyDescent="0.2">
      <c r="A12" s="133"/>
      <c r="B12" s="133"/>
      <c r="C12" s="133"/>
      <c r="D12" s="133"/>
      <c r="E12" s="133"/>
      <c r="F12" s="133"/>
      <c r="G12" s="133"/>
      <c r="H12" s="133"/>
      <c r="I12" s="133"/>
      <c r="J12" s="133"/>
      <c r="K12" s="133"/>
      <c r="L12" s="133"/>
    </row>
    <row r="13" spans="1:12" x14ac:dyDescent="0.2">
      <c r="A13" s="133"/>
      <c r="B13" s="133"/>
      <c r="C13" s="133"/>
      <c r="D13" s="133"/>
      <c r="E13" s="133"/>
      <c r="F13" s="133"/>
      <c r="G13" s="133"/>
      <c r="H13" s="133"/>
      <c r="I13" s="133"/>
      <c r="J13" s="133"/>
      <c r="K13" s="133"/>
      <c r="L13" s="133"/>
    </row>
    <row r="14" spans="1:12" x14ac:dyDescent="0.2">
      <c r="A14" s="133"/>
      <c r="B14" s="133"/>
      <c r="C14" s="133"/>
      <c r="D14" s="133"/>
      <c r="E14" s="133"/>
      <c r="F14" s="133"/>
      <c r="G14" s="133"/>
      <c r="H14" s="133"/>
      <c r="I14" s="133"/>
      <c r="J14" s="133"/>
      <c r="K14" s="133"/>
      <c r="L14" s="133"/>
    </row>
    <row r="15" spans="1:12" x14ac:dyDescent="0.2">
      <c r="A15" s="133"/>
      <c r="B15" s="133"/>
      <c r="C15" s="133"/>
      <c r="D15" s="133"/>
      <c r="E15" s="133"/>
      <c r="F15" s="133"/>
      <c r="G15" s="133"/>
      <c r="H15" s="133"/>
      <c r="I15" s="133"/>
      <c r="J15" s="133"/>
      <c r="K15" s="133"/>
      <c r="L15" s="133"/>
    </row>
    <row r="16" spans="1:12" x14ac:dyDescent="0.2">
      <c r="A16" s="133"/>
      <c r="B16" s="133"/>
      <c r="C16" s="133"/>
      <c r="D16" s="133"/>
      <c r="E16" s="133"/>
      <c r="F16" s="133"/>
      <c r="G16" s="133"/>
      <c r="H16" s="133"/>
      <c r="I16" s="133"/>
      <c r="J16" s="133"/>
      <c r="K16" s="133"/>
      <c r="L16" s="133"/>
    </row>
    <row r="17" spans="1:12" x14ac:dyDescent="0.2">
      <c r="A17" s="133"/>
      <c r="B17" s="133"/>
      <c r="C17" s="133"/>
      <c r="D17" s="133"/>
      <c r="E17" s="133"/>
      <c r="F17" s="133"/>
      <c r="G17" s="133"/>
      <c r="H17" s="133"/>
      <c r="I17" s="133"/>
      <c r="J17" s="133"/>
      <c r="K17" s="133"/>
      <c r="L17" s="133"/>
    </row>
    <row r="18" spans="1:12" x14ac:dyDescent="0.2">
      <c r="A18" s="133"/>
      <c r="B18" s="133"/>
      <c r="C18" s="133"/>
      <c r="D18" s="133"/>
      <c r="E18" s="133"/>
      <c r="F18" s="133"/>
      <c r="G18" s="133"/>
      <c r="H18" s="133"/>
      <c r="I18" s="133"/>
      <c r="J18" s="133"/>
      <c r="K18" s="133"/>
      <c r="L18" s="133"/>
    </row>
    <row r="19" spans="1:12" ht="13.5" thickBot="1" x14ac:dyDescent="0.25"/>
    <row r="20" spans="1:12" ht="13.5" thickBot="1" x14ac:dyDescent="0.25">
      <c r="D20" s="5" t="s">
        <v>6</v>
      </c>
      <c r="E20" s="6">
        <v>0.06</v>
      </c>
    </row>
    <row r="21" spans="1:12" x14ac:dyDescent="0.2">
      <c r="D21" s="7" t="s">
        <v>3</v>
      </c>
      <c r="E21" s="8">
        <v>0.12</v>
      </c>
    </row>
    <row r="22" spans="1:12" ht="25.5" x14ac:dyDescent="0.2">
      <c r="A22" s="9" t="s">
        <v>1</v>
      </c>
      <c r="B22" s="9" t="s">
        <v>2</v>
      </c>
      <c r="C22" s="9" t="s">
        <v>7</v>
      </c>
      <c r="D22" s="9" t="s">
        <v>8</v>
      </c>
      <c r="E22" s="9" t="s">
        <v>9</v>
      </c>
      <c r="F22" s="9" t="s">
        <v>10</v>
      </c>
      <c r="G22" s="9" t="s">
        <v>11</v>
      </c>
      <c r="H22" s="9" t="s">
        <v>12</v>
      </c>
    </row>
    <row r="23" spans="1:12" x14ac:dyDescent="0.2">
      <c r="A23" s="1"/>
      <c r="B23" s="1"/>
      <c r="C23" s="1"/>
      <c r="D23" s="1"/>
      <c r="E23" s="1"/>
      <c r="F23" s="2"/>
      <c r="G23" s="1"/>
      <c r="H23" s="1"/>
    </row>
    <row r="24" spans="1:12" x14ac:dyDescent="0.2">
      <c r="A24" s="1"/>
      <c r="B24" s="2"/>
      <c r="C24" s="10"/>
      <c r="D24" s="2"/>
      <c r="E24" s="10"/>
      <c r="F24" s="2"/>
      <c r="G24" s="10"/>
      <c r="H24" s="10"/>
    </row>
    <row r="25" spans="1:12" x14ac:dyDescent="0.2">
      <c r="A25" s="1"/>
      <c r="B25" s="2"/>
      <c r="C25" s="10"/>
      <c r="D25" s="2"/>
      <c r="E25" s="10"/>
      <c r="F25" s="2"/>
      <c r="G25" s="10"/>
      <c r="H25" s="10"/>
    </row>
    <row r="26" spans="1:12" x14ac:dyDescent="0.2">
      <c r="A26" s="1"/>
      <c r="B26" s="2"/>
      <c r="C26" s="10"/>
      <c r="D26" s="2"/>
      <c r="E26" s="10"/>
      <c r="F26" s="2"/>
      <c r="G26" s="10"/>
      <c r="H26" s="10"/>
    </row>
    <row r="27" spans="1:12" x14ac:dyDescent="0.2">
      <c r="A27" s="1"/>
      <c r="B27" s="2"/>
      <c r="C27" s="10"/>
      <c r="D27" s="2"/>
      <c r="E27" s="10"/>
      <c r="F27" s="2"/>
      <c r="G27" s="10"/>
      <c r="H27" s="10"/>
    </row>
    <row r="28" spans="1:12" x14ac:dyDescent="0.2">
      <c r="A28" s="1"/>
      <c r="B28" s="2"/>
      <c r="C28" s="10"/>
      <c r="D28" s="2"/>
      <c r="E28" s="10"/>
      <c r="F28" s="2"/>
      <c r="G28" s="10"/>
      <c r="H28" s="10"/>
    </row>
    <row r="29" spans="1:12" x14ac:dyDescent="0.2">
      <c r="A29" s="1"/>
      <c r="B29" s="2"/>
      <c r="C29" s="10"/>
      <c r="D29" s="2"/>
      <c r="E29" s="10"/>
      <c r="F29" s="2"/>
      <c r="G29" s="10"/>
      <c r="H29" s="10"/>
    </row>
    <row r="30" spans="1:12" x14ac:dyDescent="0.2">
      <c r="A30" s="1"/>
      <c r="B30" s="2"/>
      <c r="C30" s="10"/>
      <c r="D30" s="2"/>
      <c r="E30" s="10"/>
      <c r="F30" s="2"/>
      <c r="G30" s="10"/>
      <c r="H30" s="10"/>
    </row>
    <row r="31" spans="1:12" x14ac:dyDescent="0.2">
      <c r="A31" s="1"/>
      <c r="B31" s="2"/>
      <c r="C31" s="10"/>
      <c r="D31" s="2"/>
      <c r="E31" s="10"/>
      <c r="F31" s="2"/>
      <c r="G31" s="10"/>
      <c r="H31" s="10"/>
    </row>
    <row r="32" spans="1:12" x14ac:dyDescent="0.2">
      <c r="A32" s="1"/>
      <c r="B32" s="2"/>
      <c r="C32" s="10"/>
      <c r="D32" s="2"/>
      <c r="E32" s="10"/>
      <c r="F32" s="2"/>
      <c r="G32" s="10"/>
      <c r="H32" s="10"/>
    </row>
    <row r="33" spans="1:8" x14ac:dyDescent="0.2">
      <c r="A33" s="1"/>
      <c r="B33" s="2"/>
      <c r="C33" s="10"/>
      <c r="D33" s="2"/>
      <c r="E33" s="10"/>
      <c r="F33" s="2"/>
      <c r="G33" s="10"/>
      <c r="H33" s="10"/>
    </row>
    <row r="34" spans="1:8" x14ac:dyDescent="0.2">
      <c r="A34" s="1"/>
      <c r="B34" s="2"/>
      <c r="C34" s="10"/>
      <c r="D34" s="2"/>
      <c r="E34" s="10"/>
      <c r="F34" s="2"/>
      <c r="G34" s="10"/>
      <c r="H34" s="10"/>
    </row>
    <row r="35" spans="1:8" x14ac:dyDescent="0.2">
      <c r="A35" s="1"/>
      <c r="B35" s="11" t="s">
        <v>13</v>
      </c>
      <c r="C35" s="12"/>
      <c r="D35" s="11" t="s">
        <v>14</v>
      </c>
      <c r="E35" s="12"/>
      <c r="F35" s="11" t="s">
        <v>15</v>
      </c>
      <c r="G35" s="13"/>
      <c r="H35" s="14"/>
    </row>
    <row r="36" spans="1:8" ht="25.5" x14ac:dyDescent="0.2">
      <c r="A36" s="1"/>
      <c r="B36" s="9" t="s">
        <v>16</v>
      </c>
      <c r="C36" s="10"/>
      <c r="D36" s="9" t="s">
        <v>35</v>
      </c>
      <c r="E36" s="10"/>
      <c r="F36" s="11" t="s">
        <v>15</v>
      </c>
      <c r="G36" s="10"/>
      <c r="H36" s="1"/>
    </row>
  </sheetData>
  <mergeCells count="2">
    <mergeCell ref="A1:L8"/>
    <mergeCell ref="A11:L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83"/>
  <sheetViews>
    <sheetView tabSelected="1" workbookViewId="0">
      <selection activeCell="H18" sqref="H18"/>
    </sheetView>
  </sheetViews>
  <sheetFormatPr baseColWidth="10" defaultRowHeight="12.75" x14ac:dyDescent="0.2"/>
  <cols>
    <col min="1" max="1" width="12.33203125" bestFit="1" customWidth="1"/>
    <col min="2" max="2" width="15.5" bestFit="1" customWidth="1"/>
    <col min="3" max="3" width="12.5" bestFit="1" customWidth="1"/>
    <col min="5" max="5" width="13.5" bestFit="1" customWidth="1"/>
    <col min="6" max="6" width="16.1640625" customWidth="1"/>
    <col min="8" max="8" width="16.33203125" customWidth="1"/>
    <col min="11" max="11" width="15" customWidth="1"/>
  </cols>
  <sheetData>
    <row r="1" spans="1:11" x14ac:dyDescent="0.2">
      <c r="A1" s="157" t="s">
        <v>27</v>
      </c>
      <c r="B1" s="158"/>
      <c r="C1" s="158"/>
      <c r="D1" s="158"/>
      <c r="E1" s="158"/>
      <c r="F1" s="158"/>
      <c r="G1" s="158"/>
      <c r="H1" s="158"/>
      <c r="I1" s="158"/>
      <c r="J1" s="158"/>
      <c r="K1" s="159"/>
    </row>
    <row r="2" spans="1:11" x14ac:dyDescent="0.2">
      <c r="A2" s="160"/>
      <c r="B2" s="161"/>
      <c r="C2" s="161"/>
      <c r="D2" s="161"/>
      <c r="E2" s="161"/>
      <c r="F2" s="161"/>
      <c r="G2" s="161"/>
      <c r="H2" s="161"/>
      <c r="I2" s="161"/>
      <c r="J2" s="161"/>
      <c r="K2" s="162"/>
    </row>
    <row r="3" spans="1:11" x14ac:dyDescent="0.2">
      <c r="A3" s="160"/>
      <c r="B3" s="161"/>
      <c r="C3" s="161"/>
      <c r="D3" s="161"/>
      <c r="E3" s="161"/>
      <c r="F3" s="161"/>
      <c r="G3" s="161"/>
      <c r="H3" s="161"/>
      <c r="I3" s="161"/>
      <c r="J3" s="161"/>
      <c r="K3" s="162"/>
    </row>
    <row r="4" spans="1:11" ht="13.5" thickBot="1" x14ac:dyDescent="0.25">
      <c r="A4" s="163"/>
      <c r="B4" s="164"/>
      <c r="C4" s="164"/>
      <c r="D4" s="164"/>
      <c r="E4" s="164"/>
      <c r="F4" s="164"/>
      <c r="G4" s="164"/>
      <c r="H4" s="164"/>
      <c r="I4" s="164"/>
      <c r="J4" s="164"/>
      <c r="K4" s="165"/>
    </row>
    <row r="5" spans="1:11" ht="13.5" thickBot="1" x14ac:dyDescent="0.25"/>
    <row r="6" spans="1:11" x14ac:dyDescent="0.2">
      <c r="A6" s="168" t="s">
        <v>37</v>
      </c>
      <c r="B6" s="169"/>
      <c r="C6" s="166" t="s">
        <v>36</v>
      </c>
      <c r="D6" s="167"/>
    </row>
    <row r="7" spans="1:11" x14ac:dyDescent="0.2">
      <c r="A7" s="1" t="s">
        <v>29</v>
      </c>
      <c r="B7" s="70" t="s">
        <v>28</v>
      </c>
      <c r="C7" s="74" t="s">
        <v>25</v>
      </c>
      <c r="D7" s="75" t="s">
        <v>0</v>
      </c>
      <c r="F7" t="s">
        <v>21</v>
      </c>
      <c r="G7" t="s">
        <v>64</v>
      </c>
    </row>
    <row r="8" spans="1:11" x14ac:dyDescent="0.2">
      <c r="A8" s="1">
        <v>0</v>
      </c>
      <c r="B8" s="71">
        <v>-500000</v>
      </c>
      <c r="C8" s="76">
        <v>0.3</v>
      </c>
      <c r="D8" s="77">
        <f>$B$8+NPV(C8,$B$9:$B$10)</f>
        <v>149704.14201183431</v>
      </c>
      <c r="G8" t="s">
        <v>65</v>
      </c>
    </row>
    <row r="9" spans="1:11" x14ac:dyDescent="0.2">
      <c r="A9" s="1">
        <v>1</v>
      </c>
      <c r="B9" s="71">
        <v>460000</v>
      </c>
      <c r="C9" s="76">
        <v>0.35</v>
      </c>
      <c r="D9" s="77">
        <f t="shared" ref="D9:D14" si="0">$B$8+NPV(C9,$B$9:$B$10)</f>
        <v>115089.1632373113</v>
      </c>
      <c r="G9" t="s">
        <v>66</v>
      </c>
    </row>
    <row r="10" spans="1:11" x14ac:dyDescent="0.2">
      <c r="A10" s="1">
        <v>2</v>
      </c>
      <c r="B10" s="71">
        <v>500000</v>
      </c>
      <c r="C10" s="76">
        <v>0.4</v>
      </c>
      <c r="D10" s="77">
        <f t="shared" si="0"/>
        <v>83673.469387755147</v>
      </c>
      <c r="G10" t="s">
        <v>67</v>
      </c>
    </row>
    <row r="11" spans="1:11" x14ac:dyDescent="0.2">
      <c r="A11" s="66" t="s">
        <v>21</v>
      </c>
      <c r="B11" s="116">
        <f>IRR(B8:B10)</f>
        <v>0.56072703246536082</v>
      </c>
      <c r="C11" s="76">
        <v>0.45</v>
      </c>
      <c r="D11" s="77">
        <f t="shared" si="0"/>
        <v>55053.507728894241</v>
      </c>
    </row>
    <row r="12" spans="1:11" x14ac:dyDescent="0.2">
      <c r="A12" s="67" t="s">
        <v>0</v>
      </c>
      <c r="B12" s="72">
        <f>NPV(B11,B9:B10)+B8</f>
        <v>0</v>
      </c>
      <c r="C12" s="76">
        <v>0.5</v>
      </c>
      <c r="D12" s="77">
        <f t="shared" si="0"/>
        <v>28888.888888888876</v>
      </c>
      <c r="F12" s="65"/>
      <c r="G12" t="s">
        <v>68</v>
      </c>
    </row>
    <row r="13" spans="1:11" x14ac:dyDescent="0.2">
      <c r="C13" s="76">
        <v>0.55000000000000004</v>
      </c>
      <c r="D13" s="77">
        <f t="shared" si="0"/>
        <v>4890.7388137356611</v>
      </c>
      <c r="G13" t="s">
        <v>69</v>
      </c>
    </row>
    <row r="14" spans="1:11" ht="13.5" thickBot="1" x14ac:dyDescent="0.25">
      <c r="C14" s="78">
        <v>0.56000000000000005</v>
      </c>
      <c r="D14" s="77">
        <f t="shared" si="0"/>
        <v>328.73109796183417</v>
      </c>
    </row>
    <row r="15" spans="1:11" ht="13.5" thickBot="1" x14ac:dyDescent="0.25">
      <c r="B15" s="69" t="s">
        <v>21</v>
      </c>
      <c r="C15" s="79">
        <v>0.56072703000000002</v>
      </c>
      <c r="D15" s="80">
        <f>$B$8+NPV(C15,$B$9:$B$10)</f>
        <v>1.1140540009364486E-3</v>
      </c>
      <c r="E15" s="73" t="s">
        <v>0</v>
      </c>
    </row>
    <row r="16" spans="1:11" x14ac:dyDescent="0.2">
      <c r="C16" s="68"/>
    </row>
    <row r="19" spans="1:15" ht="13.5" thickBot="1" x14ac:dyDescent="0.25"/>
    <row r="20" spans="1:15" x14ac:dyDescent="0.2">
      <c r="A20" s="148" t="s">
        <v>20</v>
      </c>
      <c r="B20" s="149"/>
      <c r="C20" s="149"/>
      <c r="D20" s="149"/>
      <c r="E20" s="149"/>
      <c r="F20" s="149"/>
      <c r="G20" s="149"/>
      <c r="H20" s="149"/>
      <c r="I20" s="149"/>
      <c r="J20" s="149"/>
      <c r="K20" s="150"/>
    </row>
    <row r="21" spans="1:15" x14ac:dyDescent="0.2">
      <c r="A21" s="151"/>
      <c r="B21" s="152"/>
      <c r="C21" s="152"/>
      <c r="D21" s="152"/>
      <c r="E21" s="152"/>
      <c r="F21" s="152"/>
      <c r="G21" s="152"/>
      <c r="H21" s="152"/>
      <c r="I21" s="152"/>
      <c r="J21" s="152"/>
      <c r="K21" s="153"/>
    </row>
    <row r="22" spans="1:15" x14ac:dyDescent="0.2">
      <c r="A22" s="151"/>
      <c r="B22" s="152"/>
      <c r="C22" s="152"/>
      <c r="D22" s="152"/>
      <c r="E22" s="152"/>
      <c r="F22" s="152"/>
      <c r="G22" s="152"/>
      <c r="H22" s="152"/>
      <c r="I22" s="152"/>
      <c r="J22" s="152"/>
      <c r="K22" s="153"/>
    </row>
    <row r="23" spans="1:15" ht="13.5" thickBot="1" x14ac:dyDescent="0.25">
      <c r="A23" s="154"/>
      <c r="B23" s="155"/>
      <c r="C23" s="155"/>
      <c r="D23" s="155"/>
      <c r="E23" s="155"/>
      <c r="F23" s="155"/>
      <c r="G23" s="155"/>
      <c r="H23" s="155"/>
      <c r="I23" s="155"/>
      <c r="J23" s="155"/>
      <c r="K23" s="156"/>
    </row>
    <row r="25" spans="1:15" ht="13.5" thickBot="1" x14ac:dyDescent="0.25"/>
    <row r="26" spans="1:15" x14ac:dyDescent="0.2">
      <c r="A26" s="17" t="s">
        <v>6</v>
      </c>
      <c r="B26" s="20">
        <v>5.5E-2</v>
      </c>
    </row>
    <row r="27" spans="1:15" x14ac:dyDescent="0.2">
      <c r="A27" s="18" t="s">
        <v>19</v>
      </c>
      <c r="B27" s="64">
        <v>0.2</v>
      </c>
    </row>
    <row r="28" spans="1:15" x14ac:dyDescent="0.2">
      <c r="A28" s="21" t="s">
        <v>17</v>
      </c>
      <c r="B28" s="22"/>
    </row>
    <row r="29" spans="1:15" x14ac:dyDescent="0.2">
      <c r="A29" s="23" t="s">
        <v>1</v>
      </c>
      <c r="B29" s="22" t="s">
        <v>18</v>
      </c>
    </row>
    <row r="30" spans="1:15" ht="13.5" thickBot="1" x14ac:dyDescent="0.25">
      <c r="A30" s="23">
        <v>0</v>
      </c>
      <c r="B30" s="24">
        <v>-80000000</v>
      </c>
    </row>
    <row r="31" spans="1:15" x14ac:dyDescent="0.2">
      <c r="A31" s="23">
        <v>1</v>
      </c>
      <c r="B31" s="24">
        <v>21000000</v>
      </c>
      <c r="D31" s="28"/>
      <c r="E31" s="29"/>
      <c r="F31" s="29"/>
      <c r="G31" s="29"/>
      <c r="H31" s="29"/>
      <c r="I31" s="29"/>
      <c r="J31" s="29"/>
      <c r="K31" s="29"/>
      <c r="L31" s="29"/>
      <c r="M31" s="29"/>
      <c r="N31" s="29"/>
      <c r="O31" s="30"/>
    </row>
    <row r="32" spans="1:15" x14ac:dyDescent="0.2">
      <c r="A32" s="23">
        <v>2</v>
      </c>
      <c r="B32" s="24">
        <f>B31+C32</f>
        <v>22155000</v>
      </c>
      <c r="C32" s="65">
        <f>B31*5.5%</f>
        <v>1155000</v>
      </c>
      <c r="D32" s="31"/>
      <c r="E32" s="33"/>
      <c r="F32" s="33"/>
      <c r="G32" s="33"/>
      <c r="H32" s="33"/>
      <c r="I32" s="33"/>
      <c r="J32" s="33"/>
      <c r="K32" s="33"/>
      <c r="L32" s="33"/>
      <c r="M32" s="33"/>
      <c r="N32" s="33"/>
      <c r="O32" s="36"/>
    </row>
    <row r="33" spans="1:15" ht="45.75" x14ac:dyDescent="0.65">
      <c r="A33" s="23">
        <v>3</v>
      </c>
      <c r="B33" s="24">
        <f>B32+C32</f>
        <v>23310000</v>
      </c>
      <c r="D33" s="31"/>
      <c r="E33" s="32" t="s">
        <v>24</v>
      </c>
      <c r="F33" s="33"/>
      <c r="G33" s="34" t="s">
        <v>22</v>
      </c>
      <c r="H33" s="33"/>
      <c r="I33" s="34" t="s">
        <v>22</v>
      </c>
      <c r="J33" s="33"/>
      <c r="K33" s="33"/>
      <c r="L33" s="34" t="s">
        <v>22</v>
      </c>
      <c r="M33" s="33"/>
      <c r="N33" s="33"/>
      <c r="O33" s="35" t="s">
        <v>23</v>
      </c>
    </row>
    <row r="34" spans="1:15" x14ac:dyDescent="0.2">
      <c r="A34" s="23">
        <v>4</v>
      </c>
      <c r="B34" s="24">
        <f>B33+C32</f>
        <v>24465000</v>
      </c>
      <c r="D34" s="31"/>
      <c r="E34" s="33"/>
      <c r="F34" s="33"/>
      <c r="G34" s="33"/>
      <c r="H34" s="33"/>
      <c r="I34" s="33"/>
      <c r="J34" s="33"/>
      <c r="K34" s="33"/>
      <c r="L34" s="33"/>
      <c r="M34" s="33"/>
      <c r="N34" s="33"/>
      <c r="O34" s="36"/>
    </row>
    <row r="35" spans="1:15" x14ac:dyDescent="0.2">
      <c r="A35" s="23">
        <v>5</v>
      </c>
      <c r="B35" s="24">
        <f>B34+C32</f>
        <v>25620000</v>
      </c>
      <c r="D35" s="31"/>
      <c r="E35" s="33"/>
      <c r="F35" s="33"/>
      <c r="G35" s="33"/>
      <c r="H35" s="33"/>
      <c r="I35" s="33"/>
      <c r="J35" s="33"/>
      <c r="K35" s="33"/>
      <c r="L35" s="33"/>
      <c r="M35" s="33"/>
      <c r="N35" s="33"/>
      <c r="O35" s="36"/>
    </row>
    <row r="36" spans="1:15" x14ac:dyDescent="0.2">
      <c r="A36" s="26" t="s">
        <v>21</v>
      </c>
      <c r="B36" s="27">
        <f>IRR(B30:B35)</f>
        <v>0.13493426866299707</v>
      </c>
      <c r="D36" s="31"/>
      <c r="E36" s="40" t="s">
        <v>25</v>
      </c>
      <c r="F36" s="40" t="s">
        <v>0</v>
      </c>
      <c r="G36" s="33"/>
      <c r="H36" s="33"/>
      <c r="I36" s="33"/>
      <c r="J36" s="33"/>
      <c r="K36" s="33"/>
      <c r="L36" s="33"/>
      <c r="M36" s="33"/>
      <c r="N36" s="33"/>
      <c r="O36" s="36"/>
    </row>
    <row r="37" spans="1:15" ht="13.5" thickBot="1" x14ac:dyDescent="0.25">
      <c r="A37" s="19" t="s">
        <v>0</v>
      </c>
      <c r="B37" s="25">
        <f>NPV(B36,B31:B35)+B30</f>
        <v>0</v>
      </c>
      <c r="D37" s="31"/>
      <c r="E37" s="41">
        <v>0</v>
      </c>
      <c r="F37" s="42">
        <f t="shared" ref="F37:F79" si="1">NPV(E37,$B$30:$B$35)</f>
        <v>36550000</v>
      </c>
      <c r="G37" s="33"/>
      <c r="H37" s="33"/>
      <c r="I37" s="33"/>
      <c r="J37" s="33"/>
      <c r="K37" s="33"/>
      <c r="L37" s="33"/>
      <c r="M37" s="33"/>
      <c r="N37" s="33"/>
      <c r="O37" s="36"/>
    </row>
    <row r="38" spans="1:15" x14ac:dyDescent="0.2">
      <c r="B38" s="65"/>
      <c r="D38" s="31"/>
      <c r="E38" s="41">
        <v>0.05</v>
      </c>
      <c r="F38" s="42">
        <f t="shared" si="1"/>
        <v>19459665.664487716</v>
      </c>
      <c r="G38" s="33"/>
      <c r="H38" s="33"/>
      <c r="I38" s="33"/>
      <c r="J38" s="33"/>
      <c r="K38" s="33"/>
      <c r="L38" s="33"/>
      <c r="M38" s="33"/>
      <c r="N38" s="33"/>
      <c r="O38" s="36"/>
    </row>
    <row r="39" spans="1:15" x14ac:dyDescent="0.2">
      <c r="D39" s="31"/>
      <c r="E39" s="41">
        <v>0.1</v>
      </c>
      <c r="F39" s="42">
        <f>NPV(E39,$B$30:$B$35)</f>
        <v>6847184.4887079578</v>
      </c>
      <c r="G39" s="33"/>
      <c r="H39" s="33"/>
      <c r="I39" s="33"/>
      <c r="J39" s="33"/>
      <c r="K39" s="33"/>
      <c r="L39" s="33"/>
      <c r="M39" s="33"/>
      <c r="N39" s="33"/>
      <c r="O39" s="36"/>
    </row>
    <row r="40" spans="1:15" x14ac:dyDescent="0.2">
      <c r="D40" s="31"/>
      <c r="E40" s="41">
        <v>0.11</v>
      </c>
      <c r="F40" s="42">
        <f t="shared" si="1"/>
        <v>4742848.0476430673</v>
      </c>
      <c r="G40" s="33"/>
      <c r="H40" s="33"/>
      <c r="I40" s="33"/>
      <c r="J40" s="33"/>
      <c r="K40" s="33"/>
      <c r="L40" s="33"/>
      <c r="M40" s="33"/>
      <c r="N40" s="33"/>
      <c r="O40" s="36"/>
    </row>
    <row r="41" spans="1:15" x14ac:dyDescent="0.2">
      <c r="D41" s="31"/>
      <c r="E41" s="41">
        <v>0.12</v>
      </c>
      <c r="F41" s="42">
        <f t="shared" si="1"/>
        <v>2757905.1476412136</v>
      </c>
      <c r="G41" s="33"/>
      <c r="H41" s="33"/>
      <c r="I41" s="33"/>
      <c r="J41" s="33"/>
      <c r="K41" s="33"/>
      <c r="L41" s="33"/>
      <c r="M41" s="33"/>
      <c r="N41" s="33"/>
      <c r="O41" s="36"/>
    </row>
    <row r="42" spans="1:15" x14ac:dyDescent="0.2">
      <c r="D42" s="31"/>
      <c r="E42" s="41">
        <v>0.13</v>
      </c>
      <c r="F42" s="42">
        <f t="shared" si="1"/>
        <v>884988.56839075102</v>
      </c>
      <c r="G42" s="33"/>
      <c r="H42" s="33"/>
      <c r="I42" s="33"/>
      <c r="J42" s="33"/>
      <c r="K42" s="33"/>
      <c r="L42" s="33"/>
      <c r="M42" s="33"/>
      <c r="N42" s="33"/>
      <c r="O42" s="36"/>
    </row>
    <row r="43" spans="1:15" x14ac:dyDescent="0.2">
      <c r="D43" s="31"/>
      <c r="E43" s="43">
        <v>0.13500000000000001</v>
      </c>
      <c r="F43" s="42">
        <f t="shared" si="1"/>
        <v>-11620.061457792239</v>
      </c>
      <c r="G43" s="33"/>
      <c r="H43" s="33"/>
      <c r="I43" s="33"/>
      <c r="J43" s="33"/>
      <c r="K43" s="33"/>
      <c r="L43" s="33"/>
      <c r="M43" s="33"/>
      <c r="N43" s="33"/>
      <c r="O43" s="36"/>
    </row>
    <row r="44" spans="1:15" x14ac:dyDescent="0.2">
      <c r="D44" s="31"/>
      <c r="E44" s="43">
        <v>0.13600000000000001</v>
      </c>
      <c r="F44" s="42">
        <f t="shared" si="1"/>
        <v>-187859.32651647646</v>
      </c>
      <c r="G44" s="33"/>
      <c r="H44" s="33"/>
      <c r="I44" s="33"/>
      <c r="J44" s="33"/>
      <c r="K44" s="33"/>
      <c r="L44" s="33"/>
      <c r="M44" s="33"/>
      <c r="N44" s="33"/>
      <c r="O44" s="36"/>
    </row>
    <row r="45" spans="1:15" x14ac:dyDescent="0.2">
      <c r="D45" s="31"/>
      <c r="E45" s="44">
        <v>0.13650000000000001</v>
      </c>
      <c r="F45" s="42">
        <f t="shared" si="1"/>
        <v>-275598.85238486662</v>
      </c>
      <c r="G45" s="33"/>
      <c r="H45" s="33"/>
      <c r="I45" s="33"/>
      <c r="J45" s="33"/>
      <c r="K45" s="33"/>
      <c r="L45" s="33"/>
      <c r="M45" s="33"/>
      <c r="N45" s="33"/>
      <c r="O45" s="36"/>
    </row>
    <row r="46" spans="1:15" x14ac:dyDescent="0.2">
      <c r="D46" s="31"/>
      <c r="E46" s="44">
        <v>0.1366</v>
      </c>
      <c r="F46" s="42">
        <f t="shared" si="1"/>
        <v>-293116.45024031639</v>
      </c>
      <c r="G46" s="33"/>
      <c r="H46" s="33"/>
      <c r="I46" s="33"/>
      <c r="J46" s="33"/>
      <c r="K46" s="33"/>
      <c r="L46" s="33"/>
      <c r="M46" s="33"/>
      <c r="N46" s="33"/>
      <c r="O46" s="36"/>
    </row>
    <row r="47" spans="1:15" x14ac:dyDescent="0.2">
      <c r="D47" s="31"/>
      <c r="E47" s="44">
        <v>0.13669999999999999</v>
      </c>
      <c r="F47" s="42">
        <f t="shared" si="1"/>
        <v>-310623.96037208708</v>
      </c>
      <c r="G47" s="33"/>
      <c r="H47" s="33"/>
      <c r="I47" s="33"/>
      <c r="J47" s="33"/>
      <c r="K47" s="33"/>
      <c r="L47" s="33"/>
      <c r="M47" s="33"/>
      <c r="N47" s="33"/>
      <c r="O47" s="36"/>
    </row>
    <row r="48" spans="1:15" x14ac:dyDescent="0.2">
      <c r="D48" s="31"/>
      <c r="E48" s="45">
        <v>0.13675000000000001</v>
      </c>
      <c r="F48" s="42">
        <f t="shared" si="1"/>
        <v>-319373.93450978689</v>
      </c>
      <c r="G48" s="33"/>
      <c r="H48" s="33"/>
      <c r="I48" s="33"/>
      <c r="J48" s="33"/>
      <c r="K48" s="33"/>
      <c r="L48" s="33"/>
      <c r="M48" s="33"/>
      <c r="N48" s="33"/>
      <c r="O48" s="36"/>
    </row>
    <row r="49" spans="4:15" x14ac:dyDescent="0.2">
      <c r="D49" s="31"/>
      <c r="E49" s="45">
        <v>0.13675999999999999</v>
      </c>
      <c r="F49" s="42">
        <f t="shared" si="1"/>
        <v>-321123.62696380715</v>
      </c>
      <c r="G49" s="33"/>
      <c r="H49" s="33"/>
      <c r="I49" s="33"/>
      <c r="J49" s="33"/>
      <c r="K49" s="33"/>
      <c r="L49" s="33"/>
      <c r="M49" s="33"/>
      <c r="N49" s="33"/>
      <c r="O49" s="36"/>
    </row>
    <row r="50" spans="4:15" x14ac:dyDescent="0.2">
      <c r="D50" s="31"/>
      <c r="E50" s="45">
        <v>0.13677</v>
      </c>
      <c r="F50" s="42">
        <f t="shared" si="1"/>
        <v>-322873.2186413437</v>
      </c>
      <c r="G50" s="33"/>
      <c r="H50" s="33"/>
      <c r="I50" s="33"/>
      <c r="J50" s="33"/>
      <c r="K50" s="33"/>
      <c r="L50" s="33"/>
      <c r="M50" s="33"/>
      <c r="N50" s="33"/>
      <c r="O50" s="36"/>
    </row>
    <row r="51" spans="4:15" x14ac:dyDescent="0.2">
      <c r="D51" s="31"/>
      <c r="E51" s="46">
        <v>0.136772</v>
      </c>
      <c r="F51" s="42">
        <f t="shared" si="1"/>
        <v>-323223.12488423707</v>
      </c>
      <c r="G51" s="33"/>
      <c r="H51" s="33"/>
      <c r="I51" s="33"/>
      <c r="J51" s="33"/>
      <c r="K51" s="33"/>
      <c r="L51" s="33"/>
      <c r="M51" s="33"/>
      <c r="N51" s="33"/>
      <c r="O51" s="36"/>
    </row>
    <row r="52" spans="4:15" x14ac:dyDescent="0.2">
      <c r="D52" s="31"/>
      <c r="E52" s="46">
        <v>0.13677300000000001</v>
      </c>
      <c r="F52" s="42">
        <f t="shared" si="1"/>
        <v>-323398.07649412932</v>
      </c>
      <c r="G52" s="33"/>
      <c r="H52" s="33"/>
      <c r="I52" s="33"/>
      <c r="J52" s="33"/>
      <c r="K52" s="33"/>
      <c r="L52" s="33"/>
      <c r="M52" s="33"/>
      <c r="N52" s="33"/>
      <c r="O52" s="36"/>
    </row>
    <row r="53" spans="4:15" x14ac:dyDescent="0.2">
      <c r="D53" s="31"/>
      <c r="E53" s="47">
        <v>0.13677310000000001</v>
      </c>
      <c r="F53" s="42">
        <f t="shared" si="1"/>
        <v>-323415.57159969647</v>
      </c>
      <c r="G53" s="33"/>
      <c r="H53" s="33"/>
      <c r="I53" s="33"/>
      <c r="J53" s="33"/>
      <c r="K53" s="33"/>
      <c r="L53" s="33"/>
      <c r="M53" s="33"/>
      <c r="N53" s="33"/>
      <c r="O53" s="36"/>
    </row>
    <row r="54" spans="4:15" x14ac:dyDescent="0.2">
      <c r="D54" s="31"/>
      <c r="E54" s="47">
        <v>0.13677320000000001</v>
      </c>
      <c r="F54" s="42">
        <f t="shared" si="1"/>
        <v>-323433.06669517269</v>
      </c>
      <c r="G54" s="33"/>
      <c r="H54" s="33"/>
      <c r="I54" s="33"/>
      <c r="J54" s="33"/>
      <c r="K54" s="33"/>
      <c r="L54" s="33"/>
      <c r="M54" s="33"/>
      <c r="N54" s="33"/>
      <c r="O54" s="36"/>
    </row>
    <row r="55" spans="4:15" x14ac:dyDescent="0.2">
      <c r="D55" s="31"/>
      <c r="E55" s="47">
        <v>0.13677329999999999</v>
      </c>
      <c r="F55" s="42">
        <f t="shared" si="1"/>
        <v>-323450.56178059068</v>
      </c>
      <c r="G55" s="33"/>
      <c r="H55" s="33"/>
      <c r="I55" s="33"/>
      <c r="J55" s="33"/>
      <c r="K55" s="33"/>
      <c r="L55" s="33"/>
      <c r="M55" s="33"/>
      <c r="N55" s="33"/>
      <c r="O55" s="36"/>
    </row>
    <row r="56" spans="4:15" x14ac:dyDescent="0.2">
      <c r="D56" s="31"/>
      <c r="E56" s="48">
        <v>0.13677334999999999</v>
      </c>
      <c r="F56" s="42">
        <f t="shared" si="1"/>
        <v>-323459.30931950983</v>
      </c>
      <c r="G56" s="33"/>
      <c r="H56" s="33"/>
      <c r="I56" s="33"/>
      <c r="J56" s="33"/>
      <c r="K56" s="33"/>
      <c r="L56" s="33"/>
      <c r="M56" s="33"/>
      <c r="N56" s="33"/>
      <c r="O56" s="36"/>
    </row>
    <row r="57" spans="4:15" x14ac:dyDescent="0.2">
      <c r="D57" s="31"/>
      <c r="E57" s="48">
        <v>0.13677336000000001</v>
      </c>
      <c r="F57" s="42">
        <f t="shared" si="1"/>
        <v>-323461.05882702401</v>
      </c>
      <c r="G57" s="33"/>
      <c r="H57" s="33"/>
      <c r="I57" s="33"/>
      <c r="J57" s="33"/>
      <c r="K57" s="33"/>
      <c r="L57" s="33"/>
      <c r="M57" s="33"/>
      <c r="N57" s="33"/>
      <c r="O57" s="36"/>
    </row>
    <row r="58" spans="4:15" x14ac:dyDescent="0.2">
      <c r="D58" s="31"/>
      <c r="E58" s="48">
        <v>0.13677337000000001</v>
      </c>
      <c r="F58" s="42">
        <f t="shared" si="1"/>
        <v>-323462.80833438784</v>
      </c>
      <c r="G58" s="33"/>
      <c r="H58" s="33"/>
      <c r="I58" s="33"/>
      <c r="J58" s="33"/>
      <c r="K58" s="33"/>
      <c r="L58" s="33"/>
      <c r="M58" s="33"/>
      <c r="N58" s="33"/>
      <c r="O58" s="36"/>
    </row>
    <row r="59" spans="4:15" x14ac:dyDescent="0.2">
      <c r="D59" s="31"/>
      <c r="E59" s="49">
        <v>0.136773371</v>
      </c>
      <c r="F59" s="42">
        <f t="shared" si="1"/>
        <v>-323462.98328514461</v>
      </c>
      <c r="G59" s="33"/>
      <c r="H59" s="33"/>
      <c r="I59" s="33"/>
      <c r="J59" s="33"/>
      <c r="K59" s="33"/>
      <c r="L59" s="33"/>
      <c r="M59" s="33"/>
      <c r="N59" s="33"/>
      <c r="O59" s="36"/>
    </row>
    <row r="60" spans="4:15" x14ac:dyDescent="0.2">
      <c r="D60" s="31"/>
      <c r="E60" s="50">
        <v>0.13677337110000001</v>
      </c>
      <c r="F60" s="42">
        <f t="shared" si="1"/>
        <v>-323463.00078021013</v>
      </c>
      <c r="G60" s="33"/>
      <c r="H60" s="33"/>
      <c r="I60" s="33"/>
      <c r="J60" s="33"/>
      <c r="K60" s="33"/>
      <c r="L60" s="33"/>
      <c r="M60" s="33"/>
      <c r="N60" s="33"/>
      <c r="O60" s="36"/>
    </row>
    <row r="61" spans="4:15" x14ac:dyDescent="0.2">
      <c r="D61" s="31"/>
      <c r="E61" s="50">
        <v>0.13677337119999999</v>
      </c>
      <c r="F61" s="42">
        <f t="shared" si="1"/>
        <v>-323463.0182752462</v>
      </c>
      <c r="G61" s="33"/>
      <c r="H61" s="33"/>
      <c r="I61" s="33"/>
      <c r="J61" s="33"/>
      <c r="K61" s="33"/>
      <c r="L61" s="33"/>
      <c r="M61" s="33"/>
      <c r="N61" s="33"/>
      <c r="O61" s="36"/>
    </row>
    <row r="62" spans="4:15" x14ac:dyDescent="0.2">
      <c r="D62" s="31"/>
      <c r="E62" s="50">
        <v>0.1367733713</v>
      </c>
      <c r="F62" s="42">
        <f t="shared" si="1"/>
        <v>-323463.03577031987</v>
      </c>
      <c r="G62" s="33"/>
      <c r="H62" s="33"/>
      <c r="I62" s="33"/>
      <c r="J62" s="33"/>
      <c r="K62" s="33"/>
      <c r="L62" s="33"/>
      <c r="M62" s="33"/>
      <c r="N62" s="33"/>
      <c r="O62" s="36"/>
    </row>
    <row r="63" spans="4:15" x14ac:dyDescent="0.2">
      <c r="D63" s="31"/>
      <c r="E63" s="50">
        <v>0.13677337140000001</v>
      </c>
      <c r="F63" s="42">
        <f t="shared" si="1"/>
        <v>-323463.05326540011</v>
      </c>
      <c r="G63" s="33"/>
      <c r="H63" s="33"/>
      <c r="I63" s="33"/>
      <c r="J63" s="33"/>
      <c r="K63" s="33"/>
      <c r="L63" s="33"/>
      <c r="M63" s="33"/>
      <c r="N63" s="33"/>
      <c r="O63" s="36"/>
    </row>
    <row r="64" spans="4:15" x14ac:dyDescent="0.2">
      <c r="D64" s="31"/>
      <c r="E64" s="50">
        <v>0.13677337149999999</v>
      </c>
      <c r="F64" s="42">
        <f t="shared" si="1"/>
        <v>-323463.07076046726</v>
      </c>
      <c r="G64" s="33"/>
      <c r="H64" s="33"/>
      <c r="I64" s="33"/>
      <c r="J64" s="33"/>
      <c r="K64" s="33"/>
      <c r="L64" s="33"/>
      <c r="M64" s="33"/>
      <c r="N64" s="33"/>
      <c r="O64" s="36"/>
    </row>
    <row r="65" spans="4:15" x14ac:dyDescent="0.2">
      <c r="D65" s="31"/>
      <c r="E65" s="50">
        <v>0.1367733716</v>
      </c>
      <c r="F65" s="42">
        <f t="shared" si="1"/>
        <v>-323463.08825554582</v>
      </c>
      <c r="G65" s="33"/>
      <c r="H65" s="33"/>
      <c r="I65" s="33"/>
      <c r="J65" s="33"/>
      <c r="K65" s="33"/>
      <c r="L65" s="33"/>
      <c r="M65" s="33"/>
      <c r="N65" s="33"/>
      <c r="O65" s="36"/>
    </row>
    <row r="66" spans="4:15" x14ac:dyDescent="0.2">
      <c r="D66" s="31"/>
      <c r="E66" s="50">
        <v>0.13677337170000001</v>
      </c>
      <c r="F66" s="42">
        <f t="shared" si="1"/>
        <v>-323463.10575062118</v>
      </c>
      <c r="G66" s="33"/>
      <c r="H66" s="33"/>
      <c r="I66" s="33"/>
      <c r="J66" s="33"/>
      <c r="K66" s="33"/>
      <c r="L66" s="33"/>
      <c r="M66" s="33"/>
      <c r="N66" s="33"/>
      <c r="O66" s="36"/>
    </row>
    <row r="67" spans="4:15" x14ac:dyDescent="0.2">
      <c r="D67" s="31"/>
      <c r="E67" s="51">
        <v>0.13677337179999999</v>
      </c>
      <c r="F67" s="52">
        <f>NPV(E67,$B$30:$B$35)</f>
        <v>-323463.12324570137</v>
      </c>
      <c r="G67" s="33"/>
      <c r="H67" s="33"/>
      <c r="I67" s="33"/>
      <c r="J67" s="33"/>
      <c r="K67" s="33"/>
      <c r="L67" s="33"/>
      <c r="M67" s="33"/>
      <c r="N67" s="33"/>
      <c r="O67" s="36"/>
    </row>
    <row r="68" spans="4:15" x14ac:dyDescent="0.2">
      <c r="D68" s="31"/>
      <c r="E68" s="49">
        <v>0.136773372</v>
      </c>
      <c r="F68" s="42">
        <f t="shared" si="1"/>
        <v>-323463.15823583887</v>
      </c>
      <c r="G68" s="33"/>
      <c r="H68" s="33"/>
      <c r="I68" s="33"/>
      <c r="J68" s="33"/>
      <c r="K68" s="33"/>
      <c r="L68" s="33"/>
      <c r="M68" s="33"/>
      <c r="N68" s="33"/>
      <c r="O68" s="36"/>
    </row>
    <row r="69" spans="4:15" x14ac:dyDescent="0.2">
      <c r="D69" s="31"/>
      <c r="E69" s="48">
        <v>0.13677338</v>
      </c>
      <c r="F69" s="42">
        <f t="shared" si="1"/>
        <v>-323464.55784166028</v>
      </c>
      <c r="G69" s="33"/>
      <c r="H69" s="33"/>
      <c r="I69" s="33"/>
      <c r="J69" s="33"/>
      <c r="K69" s="33"/>
      <c r="L69" s="33"/>
      <c r="M69" s="33"/>
      <c r="N69" s="33"/>
      <c r="O69" s="36"/>
    </row>
    <row r="70" spans="4:15" x14ac:dyDescent="0.2">
      <c r="D70" s="31"/>
      <c r="E70" s="47">
        <v>0.13677339999999999</v>
      </c>
      <c r="F70" s="42">
        <f t="shared" si="1"/>
        <v>-323468.05685595045</v>
      </c>
      <c r="G70" s="33"/>
      <c r="H70" s="33"/>
      <c r="I70" s="33"/>
      <c r="J70" s="33"/>
      <c r="K70" s="33"/>
      <c r="L70" s="33"/>
      <c r="M70" s="33"/>
      <c r="N70" s="33"/>
      <c r="O70" s="36"/>
    </row>
    <row r="71" spans="4:15" x14ac:dyDescent="0.2">
      <c r="D71" s="31"/>
      <c r="E71" s="46">
        <v>0.13677400000000001</v>
      </c>
      <c r="F71" s="42">
        <f t="shared" si="1"/>
        <v>-323573.02709633851</v>
      </c>
      <c r="G71" s="33"/>
      <c r="H71" s="33"/>
      <c r="I71" s="33"/>
      <c r="J71" s="33"/>
      <c r="K71" s="33"/>
      <c r="L71" s="33"/>
      <c r="M71" s="33"/>
      <c r="N71" s="33"/>
      <c r="O71" s="36"/>
    </row>
    <row r="72" spans="4:15" x14ac:dyDescent="0.2">
      <c r="D72" s="31"/>
      <c r="E72" s="45">
        <v>0.13678000000000001</v>
      </c>
      <c r="F72" s="42">
        <f t="shared" si="1"/>
        <v>-324622.70954865275</v>
      </c>
      <c r="G72" s="33"/>
      <c r="H72" s="33"/>
      <c r="I72" s="33"/>
      <c r="J72" s="33"/>
      <c r="K72" s="33"/>
      <c r="L72" s="33"/>
      <c r="M72" s="33"/>
      <c r="N72" s="33"/>
      <c r="O72" s="36"/>
    </row>
    <row r="73" spans="4:15" x14ac:dyDescent="0.2">
      <c r="D73" s="31"/>
      <c r="E73" s="44">
        <v>0.1368</v>
      </c>
      <c r="F73" s="42">
        <f t="shared" si="1"/>
        <v>-328121.38907791278</v>
      </c>
      <c r="G73" s="33"/>
      <c r="H73" s="33"/>
      <c r="I73" s="33"/>
      <c r="J73" s="33"/>
      <c r="K73" s="33"/>
      <c r="L73" s="33"/>
      <c r="M73" s="33"/>
      <c r="N73" s="33"/>
      <c r="O73" s="36"/>
    </row>
    <row r="74" spans="4:15" x14ac:dyDescent="0.2">
      <c r="D74" s="31"/>
      <c r="E74" s="43">
        <v>0.13700000000000001</v>
      </c>
      <c r="F74" s="42">
        <f t="shared" si="1"/>
        <v>-363086.02738025266</v>
      </c>
      <c r="G74" s="33"/>
      <c r="H74" s="33"/>
      <c r="I74" s="33"/>
      <c r="J74" s="33"/>
      <c r="K74" s="33"/>
      <c r="L74" s="33"/>
      <c r="M74" s="33"/>
      <c r="N74" s="33"/>
      <c r="O74" s="36"/>
    </row>
    <row r="75" spans="4:15" x14ac:dyDescent="0.2">
      <c r="D75" s="31"/>
      <c r="E75" s="41">
        <v>0.14000000000000001</v>
      </c>
      <c r="F75" s="42">
        <f t="shared" si="1"/>
        <v>-882753.56643196812</v>
      </c>
      <c r="G75" s="33"/>
      <c r="H75" s="33"/>
      <c r="I75" s="33"/>
      <c r="J75" s="33"/>
      <c r="K75" s="33"/>
      <c r="L75" s="33"/>
      <c r="M75" s="33"/>
      <c r="N75" s="33"/>
      <c r="O75" s="36"/>
    </row>
    <row r="76" spans="4:15" x14ac:dyDescent="0.2">
      <c r="D76" s="31"/>
      <c r="E76" s="41">
        <v>0.15</v>
      </c>
      <c r="F76" s="42">
        <f t="shared" si="1"/>
        <v>-2551698.2574407887</v>
      </c>
      <c r="G76" s="33"/>
      <c r="H76" s="33"/>
      <c r="I76" s="33"/>
      <c r="J76" s="33"/>
      <c r="K76" s="33"/>
      <c r="L76" s="33"/>
      <c r="M76" s="33"/>
      <c r="N76" s="33"/>
      <c r="O76" s="36"/>
    </row>
    <row r="77" spans="4:15" x14ac:dyDescent="0.2">
      <c r="D77" s="31"/>
      <c r="E77" s="41">
        <v>0.2</v>
      </c>
      <c r="F77" s="42">
        <f t="shared" si="1"/>
        <v>-9608812.3713991679</v>
      </c>
      <c r="G77" s="33"/>
      <c r="H77" s="33"/>
      <c r="I77" s="33"/>
      <c r="J77" s="33"/>
      <c r="K77" s="33"/>
      <c r="L77" s="33"/>
      <c r="M77" s="33"/>
      <c r="N77" s="33"/>
      <c r="O77" s="36"/>
    </row>
    <row r="78" spans="4:15" x14ac:dyDescent="0.2">
      <c r="D78" s="31"/>
      <c r="E78" s="41">
        <v>0.25</v>
      </c>
      <c r="F78" s="42">
        <f t="shared" si="1"/>
        <v>-14936043.52</v>
      </c>
      <c r="G78" s="33"/>
      <c r="H78" s="33"/>
      <c r="I78" s="33"/>
      <c r="J78" s="33"/>
      <c r="K78" s="33"/>
      <c r="L78" s="33"/>
      <c r="M78" s="33"/>
      <c r="N78" s="33"/>
      <c r="O78" s="36"/>
    </row>
    <row r="79" spans="4:15" x14ac:dyDescent="0.2">
      <c r="D79" s="31"/>
      <c r="E79" s="41">
        <v>0.3</v>
      </c>
      <c r="F79" s="42">
        <f t="shared" si="1"/>
        <v>-18969751.030131921</v>
      </c>
      <c r="G79" s="33"/>
      <c r="H79" s="33"/>
      <c r="I79" s="33"/>
      <c r="J79" s="33"/>
      <c r="K79" s="33"/>
      <c r="L79" s="33"/>
      <c r="M79" s="33"/>
      <c r="N79" s="33"/>
      <c r="O79" s="36"/>
    </row>
    <row r="80" spans="4:15" ht="13.5" thickBot="1" x14ac:dyDescent="0.25">
      <c r="D80" s="37"/>
      <c r="E80" s="38"/>
      <c r="F80" s="38"/>
      <c r="G80" s="38"/>
      <c r="H80" s="38"/>
      <c r="I80" s="38"/>
      <c r="J80" s="38"/>
      <c r="K80" s="38"/>
      <c r="L80" s="38"/>
      <c r="M80" s="38"/>
      <c r="N80" s="38"/>
      <c r="O80" s="39"/>
    </row>
    <row r="83" spans="2:2" ht="23.25" x14ac:dyDescent="0.35">
      <c r="B83" s="16" t="s">
        <v>26</v>
      </c>
    </row>
  </sheetData>
  <mergeCells count="4">
    <mergeCell ref="A20:K23"/>
    <mergeCell ref="A1:K4"/>
    <mergeCell ref="C6:D6"/>
    <mergeCell ref="A6:B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5"/>
  <sheetViews>
    <sheetView workbookViewId="0">
      <selection activeCell="N11" sqref="N11"/>
    </sheetView>
  </sheetViews>
  <sheetFormatPr baseColWidth="10" defaultRowHeight="12.75" x14ac:dyDescent="0.2"/>
  <cols>
    <col min="2" max="2" width="19" customWidth="1"/>
    <col min="3" max="3" width="21.33203125" customWidth="1"/>
    <col min="7" max="7" width="13.6640625" bestFit="1" customWidth="1"/>
    <col min="8" max="8" width="14.33203125" bestFit="1" customWidth="1"/>
    <col min="11" max="11" width="18.83203125" customWidth="1"/>
    <col min="12" max="12" width="20.83203125" customWidth="1"/>
  </cols>
  <sheetData>
    <row r="1" spans="1:17" ht="21" customHeight="1" x14ac:dyDescent="0.2">
      <c r="A1" s="170" t="s">
        <v>32</v>
      </c>
      <c r="B1" s="171"/>
      <c r="C1" s="171"/>
      <c r="D1" s="171"/>
      <c r="E1" s="171"/>
      <c r="F1" s="171"/>
      <c r="G1" s="171"/>
      <c r="H1" s="172"/>
    </row>
    <row r="2" spans="1:17" x14ac:dyDescent="0.2">
      <c r="A2" s="173"/>
      <c r="B2" s="174"/>
      <c r="C2" s="174"/>
      <c r="D2" s="174"/>
      <c r="E2" s="174"/>
      <c r="F2" s="174"/>
      <c r="G2" s="174"/>
      <c r="H2" s="175"/>
    </row>
    <row r="3" spans="1:17" ht="13.5" thickBot="1" x14ac:dyDescent="0.25">
      <c r="A3" s="173"/>
      <c r="B3" s="174"/>
      <c r="C3" s="174"/>
      <c r="D3" s="174"/>
      <c r="E3" s="174"/>
      <c r="F3" s="174"/>
      <c r="G3" s="174"/>
      <c r="H3" s="175"/>
    </row>
    <row r="4" spans="1:17" ht="13.5" thickBot="1" x14ac:dyDescent="0.25">
      <c r="A4" s="176"/>
      <c r="B4" s="177"/>
      <c r="C4" s="177"/>
      <c r="D4" s="177"/>
      <c r="E4" s="177"/>
      <c r="F4" s="177"/>
      <c r="G4" s="177"/>
      <c r="H4" s="178"/>
      <c r="J4" s="179" t="s">
        <v>34</v>
      </c>
      <c r="K4" s="180"/>
      <c r="L4" s="180"/>
      <c r="M4" s="180"/>
      <c r="N4" s="180"/>
      <c r="O4" s="180"/>
      <c r="P4" s="180"/>
      <c r="Q4" s="181"/>
    </row>
    <row r="5" spans="1:17" ht="13.5" thickBot="1" x14ac:dyDescent="0.25">
      <c r="J5" s="182"/>
      <c r="K5" s="183"/>
      <c r="L5" s="183"/>
      <c r="M5" s="183"/>
      <c r="N5" s="183"/>
      <c r="O5" s="183"/>
      <c r="P5" s="183"/>
      <c r="Q5" s="184"/>
    </row>
    <row r="6" spans="1:17" x14ac:dyDescent="0.2">
      <c r="A6" s="7" t="s">
        <v>29</v>
      </c>
      <c r="B6" s="118" t="s">
        <v>30</v>
      </c>
      <c r="C6" s="119" t="s">
        <v>31</v>
      </c>
      <c r="J6" s="182"/>
      <c r="K6" s="183"/>
      <c r="L6" s="183"/>
      <c r="M6" s="183"/>
      <c r="N6" s="183"/>
      <c r="O6" s="183"/>
      <c r="P6" s="183"/>
      <c r="Q6" s="184"/>
    </row>
    <row r="7" spans="1:17" ht="13.5" thickBot="1" x14ac:dyDescent="0.25">
      <c r="A7" s="18">
        <v>0</v>
      </c>
      <c r="B7" s="15">
        <v>-25000000</v>
      </c>
      <c r="C7" s="53">
        <v>-25000000</v>
      </c>
      <c r="J7" s="185"/>
      <c r="K7" s="186"/>
      <c r="L7" s="186"/>
      <c r="M7" s="186"/>
      <c r="N7" s="186"/>
      <c r="O7" s="186"/>
      <c r="P7" s="186"/>
      <c r="Q7" s="187"/>
    </row>
    <row r="8" spans="1:17" ht="13.5" thickBot="1" x14ac:dyDescent="0.25">
      <c r="A8" s="18">
        <v>1</v>
      </c>
      <c r="B8" s="15">
        <v>11000000</v>
      </c>
      <c r="C8" s="53">
        <v>0</v>
      </c>
    </row>
    <row r="9" spans="1:17" x14ac:dyDescent="0.2">
      <c r="A9" s="18">
        <v>2</v>
      </c>
      <c r="B9" s="15">
        <v>2000000</v>
      </c>
      <c r="C9" s="53">
        <v>0</v>
      </c>
      <c r="J9" s="7" t="s">
        <v>29</v>
      </c>
      <c r="K9" s="118" t="s">
        <v>30</v>
      </c>
      <c r="L9" s="119" t="s">
        <v>31</v>
      </c>
    </row>
    <row r="10" spans="1:17" x14ac:dyDescent="0.2">
      <c r="A10" s="18">
        <v>3</v>
      </c>
      <c r="B10" s="15">
        <v>1000000</v>
      </c>
      <c r="C10" s="53">
        <v>0</v>
      </c>
      <c r="J10" s="18">
        <v>0</v>
      </c>
      <c r="K10" s="15">
        <v>-50000000</v>
      </c>
      <c r="L10" s="53">
        <v>-20000000</v>
      </c>
    </row>
    <row r="11" spans="1:17" x14ac:dyDescent="0.2">
      <c r="A11" s="18">
        <v>4</v>
      </c>
      <c r="B11" s="15">
        <v>900000</v>
      </c>
      <c r="C11" s="53">
        <v>0</v>
      </c>
      <c r="J11" s="18">
        <v>1</v>
      </c>
      <c r="K11" s="15">
        <v>7000000</v>
      </c>
      <c r="L11" s="53">
        <v>3000000</v>
      </c>
    </row>
    <row r="12" spans="1:17" x14ac:dyDescent="0.2">
      <c r="A12" s="18">
        <v>5</v>
      </c>
      <c r="B12" s="15">
        <v>900000</v>
      </c>
      <c r="C12" s="53">
        <v>0</v>
      </c>
      <c r="J12" s="18">
        <v>2</v>
      </c>
      <c r="K12" s="15">
        <v>7000000</v>
      </c>
      <c r="L12" s="53">
        <v>3000000</v>
      </c>
    </row>
    <row r="13" spans="1:17" x14ac:dyDescent="0.2">
      <c r="A13" s="18">
        <v>6</v>
      </c>
      <c r="B13" s="15">
        <v>900000</v>
      </c>
      <c r="C13" s="53">
        <v>0</v>
      </c>
      <c r="J13" s="18">
        <v>3</v>
      </c>
      <c r="K13" s="15">
        <v>7000000</v>
      </c>
      <c r="L13" s="53">
        <v>3000000</v>
      </c>
    </row>
    <row r="14" spans="1:17" x14ac:dyDescent="0.2">
      <c r="A14" s="18">
        <v>7</v>
      </c>
      <c r="B14" s="15">
        <v>900000</v>
      </c>
      <c r="C14" s="53">
        <v>750000</v>
      </c>
      <c r="J14" s="18">
        <v>4</v>
      </c>
      <c r="K14" s="15">
        <v>7000000</v>
      </c>
      <c r="L14" s="53">
        <v>3000000</v>
      </c>
    </row>
    <row r="15" spans="1:17" x14ac:dyDescent="0.2">
      <c r="A15" s="18">
        <v>8</v>
      </c>
      <c r="B15" s="15">
        <v>900000</v>
      </c>
      <c r="C15" s="53">
        <v>750000</v>
      </c>
      <c r="J15" s="18">
        <v>5</v>
      </c>
      <c r="K15" s="15">
        <v>7000000</v>
      </c>
      <c r="L15" s="53">
        <v>3000000</v>
      </c>
    </row>
    <row r="16" spans="1:17" x14ac:dyDescent="0.2">
      <c r="A16" s="18">
        <v>9</v>
      </c>
      <c r="B16" s="15">
        <v>900000</v>
      </c>
      <c r="C16" s="53">
        <v>750000</v>
      </c>
      <c r="J16" s="18">
        <v>6</v>
      </c>
      <c r="K16" s="15">
        <v>7000000</v>
      </c>
      <c r="L16" s="53">
        <v>3000000</v>
      </c>
    </row>
    <row r="17" spans="1:12" x14ac:dyDescent="0.2">
      <c r="A17" s="18">
        <v>10</v>
      </c>
      <c r="B17" s="15">
        <v>900000</v>
      </c>
      <c r="C17" s="53">
        <v>750000</v>
      </c>
      <c r="J17" s="18">
        <v>7</v>
      </c>
      <c r="K17" s="15">
        <v>7000000</v>
      </c>
      <c r="L17" s="53">
        <v>3000000</v>
      </c>
    </row>
    <row r="18" spans="1:12" x14ac:dyDescent="0.2">
      <c r="A18" s="18">
        <v>11</v>
      </c>
      <c r="B18" s="15">
        <v>900000</v>
      </c>
      <c r="C18" s="53">
        <v>750000</v>
      </c>
      <c r="J18" s="18">
        <v>8</v>
      </c>
      <c r="K18" s="15">
        <v>7000000</v>
      </c>
      <c r="L18" s="53">
        <v>3000000</v>
      </c>
    </row>
    <row r="19" spans="1:12" x14ac:dyDescent="0.2">
      <c r="A19" s="18">
        <v>12</v>
      </c>
      <c r="B19" s="15">
        <v>900000</v>
      </c>
      <c r="C19" s="53">
        <v>750000</v>
      </c>
      <c r="J19" s="18">
        <v>9</v>
      </c>
      <c r="K19" s="15">
        <v>7000000</v>
      </c>
      <c r="L19" s="53">
        <v>3000000</v>
      </c>
    </row>
    <row r="20" spans="1:12" x14ac:dyDescent="0.2">
      <c r="A20" s="18">
        <v>13</v>
      </c>
      <c r="B20" s="15">
        <v>900000</v>
      </c>
      <c r="C20" s="53">
        <v>750000</v>
      </c>
      <c r="J20" s="18">
        <v>10</v>
      </c>
      <c r="K20" s="15">
        <v>7000000</v>
      </c>
      <c r="L20" s="53">
        <v>3000000</v>
      </c>
    </row>
    <row r="21" spans="1:12" x14ac:dyDescent="0.2">
      <c r="A21" s="18">
        <v>14</v>
      </c>
      <c r="B21" s="15">
        <v>900000</v>
      </c>
      <c r="C21" s="53">
        <v>750000</v>
      </c>
      <c r="J21" s="18" t="s">
        <v>3</v>
      </c>
      <c r="K21" s="54">
        <v>2.5000000000000001E-2</v>
      </c>
      <c r="L21" s="55">
        <v>2.5000000000000001E-2</v>
      </c>
    </row>
    <row r="22" spans="1:12" x14ac:dyDescent="0.2">
      <c r="A22" s="18">
        <v>15</v>
      </c>
      <c r="B22" s="15">
        <v>900000</v>
      </c>
      <c r="C22" s="53">
        <v>750000</v>
      </c>
      <c r="J22" s="56" t="s">
        <v>0</v>
      </c>
      <c r="K22" s="57">
        <f>NPV(K21,K11:K20)+K10</f>
        <v>11264447.516796567</v>
      </c>
      <c r="L22" s="58">
        <f>NPV(L21,L11:L20)+L10</f>
        <v>6256191.7929128148</v>
      </c>
    </row>
    <row r="23" spans="1:12" x14ac:dyDescent="0.2">
      <c r="A23" s="18">
        <v>16</v>
      </c>
      <c r="B23" s="15">
        <v>900000</v>
      </c>
      <c r="C23" s="53">
        <v>750000</v>
      </c>
      <c r="J23" s="56" t="s">
        <v>21</v>
      </c>
      <c r="K23" s="59">
        <f>IRR(K10:K20)</f>
        <v>6.6373259489150183E-2</v>
      </c>
      <c r="L23" s="60">
        <f>IRR(L10:L20)</f>
        <v>8.1441656464365852E-2</v>
      </c>
    </row>
    <row r="24" spans="1:12" ht="13.5" thickBot="1" x14ac:dyDescent="0.25">
      <c r="A24" s="18">
        <v>17</v>
      </c>
      <c r="B24" s="15">
        <v>900000</v>
      </c>
      <c r="C24" s="53">
        <v>750000</v>
      </c>
      <c r="J24" s="61" t="s">
        <v>33</v>
      </c>
      <c r="K24" s="62">
        <f>MIRR(K10:K20,K23,K21)</f>
        <v>4.6038615213140455E-2</v>
      </c>
      <c r="L24" s="63">
        <f>MIRR(L10:L20,L23,L21)</f>
        <v>5.3280489145821841E-2</v>
      </c>
    </row>
    <row r="25" spans="1:12" x14ac:dyDescent="0.2">
      <c r="A25" s="18">
        <v>18</v>
      </c>
      <c r="B25" s="15">
        <v>900000</v>
      </c>
      <c r="C25" s="53">
        <v>750000</v>
      </c>
    </row>
    <row r="26" spans="1:12" x14ac:dyDescent="0.2">
      <c r="A26" s="18">
        <v>19</v>
      </c>
      <c r="B26" s="15">
        <v>900000</v>
      </c>
      <c r="C26" s="53">
        <v>3000000</v>
      </c>
    </row>
    <row r="27" spans="1:12" x14ac:dyDescent="0.2">
      <c r="A27" s="18">
        <v>20</v>
      </c>
      <c r="B27" s="15">
        <v>900000</v>
      </c>
      <c r="C27" s="53">
        <v>4000000</v>
      </c>
    </row>
    <row r="28" spans="1:12" x14ac:dyDescent="0.2">
      <c r="A28" s="18">
        <v>21</v>
      </c>
      <c r="B28" s="15">
        <v>900000</v>
      </c>
      <c r="C28" s="53">
        <v>5000000</v>
      </c>
    </row>
    <row r="29" spans="1:12" x14ac:dyDescent="0.2">
      <c r="A29" s="18">
        <v>22</v>
      </c>
      <c r="B29" s="15">
        <v>900000</v>
      </c>
      <c r="C29" s="53">
        <v>8000000</v>
      </c>
    </row>
    <row r="30" spans="1:12" x14ac:dyDescent="0.2">
      <c r="A30" s="18">
        <v>23</v>
      </c>
      <c r="B30" s="15">
        <v>900000</v>
      </c>
      <c r="C30" s="53">
        <v>9000000</v>
      </c>
    </row>
    <row r="31" spans="1:12" x14ac:dyDescent="0.2">
      <c r="A31" s="18">
        <v>24</v>
      </c>
      <c r="B31" s="15">
        <v>900000</v>
      </c>
      <c r="C31" s="53">
        <v>10000000</v>
      </c>
      <c r="G31" s="3"/>
      <c r="H31" s="3"/>
    </row>
    <row r="32" spans="1:12" x14ac:dyDescent="0.2">
      <c r="A32" s="18" t="s">
        <v>3</v>
      </c>
      <c r="B32" s="54">
        <v>2.9000000000000001E-2</v>
      </c>
      <c r="C32" s="55">
        <v>2.9000000000000001E-2</v>
      </c>
    </row>
    <row r="33" spans="1:3" x14ac:dyDescent="0.2">
      <c r="A33" s="56" t="s">
        <v>0</v>
      </c>
      <c r="B33" s="57">
        <f>NPV(B32,B8:B31)+B7</f>
        <v>1353493.8650054745</v>
      </c>
      <c r="C33" s="58">
        <f>NPV(C32,C8:C31)+C7</f>
        <v>2034440.5879433379</v>
      </c>
    </row>
    <row r="34" spans="1:3" x14ac:dyDescent="0.2">
      <c r="A34" s="56" t="s">
        <v>21</v>
      </c>
      <c r="B34" s="59">
        <f>IRR(B7:B31)</f>
        <v>3.7036799270746323E-2</v>
      </c>
      <c r="C34" s="60">
        <f>IRR(C7:C31)</f>
        <v>3.3087270401823909E-2</v>
      </c>
    </row>
    <row r="35" spans="1:3" ht="13.5" thickBot="1" x14ac:dyDescent="0.25">
      <c r="A35" s="61" t="s">
        <v>33</v>
      </c>
      <c r="B35" s="62">
        <f>MIRR(B7:B31,B34,B32)</f>
        <v>3.1263070844455898E-2</v>
      </c>
      <c r="C35" s="62">
        <f>MIRR(C7:C31,C34,C32)</f>
        <v>3.2359833425148032E-2</v>
      </c>
    </row>
  </sheetData>
  <mergeCells count="2">
    <mergeCell ref="A1:H4"/>
    <mergeCell ref="J4:Q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VPN</vt:lpstr>
      <vt:lpstr>M Valor anual</vt:lpstr>
      <vt:lpstr>TIR</vt:lpstr>
      <vt:lpstr>Inconsistencia  TIR y VPN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Hernán Montes</dc:creator>
  <cp:lastModifiedBy>hp</cp:lastModifiedBy>
  <dcterms:created xsi:type="dcterms:W3CDTF">2018-10-14T04:45:15Z</dcterms:created>
  <dcterms:modified xsi:type="dcterms:W3CDTF">2023-06-01T23:44:26Z</dcterms:modified>
</cp:coreProperties>
</file>