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F:\III SEMESTRE- CONTADURÍA PÚBLICA\MATEMÁTICAS FINANCIERAS\"/>
    </mc:Choice>
  </mc:AlternateContent>
  <xr:revisionPtr revIDLastSave="0" documentId="13_ncr:1_{CBA83CDB-171A-4533-AE9C-6ECB32F1BC3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3" i="1" l="1"/>
  <c r="K94" i="1"/>
  <c r="K83" i="1"/>
  <c r="K84" i="1" s="1"/>
  <c r="L104" i="1"/>
  <c r="L105" i="1"/>
  <c r="L106" i="1"/>
  <c r="L107" i="1"/>
  <c r="L108" i="1"/>
  <c r="L109" i="1"/>
  <c r="L110" i="1"/>
  <c r="L111" i="1"/>
  <c r="L112" i="1" s="1"/>
  <c r="L113" i="1" s="1"/>
  <c r="L114" i="1" s="1"/>
  <c r="L115" i="1" s="1"/>
  <c r="L116" i="1" s="1"/>
  <c r="L117" i="1" s="1"/>
  <c r="L95" i="1"/>
  <c r="L96" i="1" s="1"/>
  <c r="L97" i="1" s="1"/>
  <c r="L98" i="1" s="1"/>
  <c r="L99" i="1" s="1"/>
  <c r="L100" i="1" s="1"/>
  <c r="L101" i="1" s="1"/>
  <c r="L102" i="1" s="1"/>
  <c r="L103" i="1" s="1"/>
  <c r="L94" i="1"/>
  <c r="L93" i="1"/>
  <c r="N82" i="1"/>
  <c r="N81" i="1"/>
  <c r="M81" i="1"/>
  <c r="M82" i="1"/>
  <c r="M83" i="1"/>
  <c r="N83" i="1" s="1"/>
  <c r="L83" i="1"/>
  <c r="L84" i="1"/>
  <c r="L85" i="1"/>
  <c r="L86" i="1"/>
  <c r="L87" i="1"/>
  <c r="L88" i="1"/>
  <c r="L89" i="1"/>
  <c r="L90" i="1"/>
  <c r="L91" i="1" s="1"/>
  <c r="L92" i="1" s="1"/>
  <c r="L82" i="1"/>
  <c r="K82" i="1"/>
  <c r="K81" i="1"/>
  <c r="L81" i="1"/>
  <c r="L77" i="1"/>
  <c r="L75" i="1"/>
  <c r="L72" i="1"/>
  <c r="L69" i="1"/>
  <c r="E80" i="1"/>
  <c r="E76" i="1"/>
  <c r="K34" i="1"/>
  <c r="K56" i="1"/>
  <c r="K57" i="1"/>
  <c r="K58" i="1"/>
  <c r="K59" i="1"/>
  <c r="K55" i="1"/>
  <c r="N54" i="1"/>
  <c r="L55" i="1" s="1"/>
  <c r="C54" i="1"/>
  <c r="E54" i="1" s="1"/>
  <c r="D54" i="1"/>
  <c r="D55" i="1"/>
  <c r="D56" i="1"/>
  <c r="D57" i="1"/>
  <c r="D58" i="1"/>
  <c r="C22" i="1"/>
  <c r="C23" i="1"/>
  <c r="K35" i="1"/>
  <c r="K36" i="1"/>
  <c r="K37" i="1"/>
  <c r="K38" i="1"/>
  <c r="K39" i="1"/>
  <c r="E33" i="1"/>
  <c r="B33" i="1"/>
  <c r="E34" i="1"/>
  <c r="E35" i="1"/>
  <c r="E36" i="1"/>
  <c r="E37" i="1"/>
  <c r="E38" i="1"/>
  <c r="I24" i="1"/>
  <c r="I25" i="1"/>
  <c r="I26" i="1"/>
  <c r="I27" i="1"/>
  <c r="I28" i="1"/>
  <c r="I23" i="1"/>
  <c r="L22" i="1"/>
  <c r="C24" i="1"/>
  <c r="C25" i="1"/>
  <c r="C26" i="1"/>
  <c r="C27" i="1"/>
  <c r="B22" i="1"/>
  <c r="K85" i="1" l="1"/>
  <c r="K86" i="1" s="1"/>
  <c r="K87" i="1" s="1"/>
  <c r="K88" i="1" s="1"/>
  <c r="K89" i="1" s="1"/>
  <c r="K90" i="1" s="1"/>
  <c r="K91" i="1" s="1"/>
  <c r="K92" i="1" s="1"/>
  <c r="M84" i="1"/>
  <c r="N84" i="1" s="1"/>
  <c r="M85" i="1"/>
  <c r="N85" i="1" s="1"/>
  <c r="M55" i="1"/>
  <c r="N55" i="1" s="1"/>
  <c r="F54" i="1"/>
  <c r="G54" i="1"/>
  <c r="C55" i="1" s="1"/>
  <c r="F33" i="1"/>
  <c r="B34" i="1" s="1"/>
  <c r="F34" i="1" s="1"/>
  <c r="B35" i="1" s="1"/>
  <c r="D33" i="1"/>
  <c r="J23" i="1"/>
  <c r="K23" i="1" s="1"/>
  <c r="L23" i="1" s="1"/>
  <c r="J24" i="1" s="1"/>
  <c r="L33" i="1"/>
  <c r="L34" i="1" s="1"/>
  <c r="J35" i="1" s="1"/>
  <c r="I35" i="1" s="1"/>
  <c r="C33" i="1"/>
  <c r="D22" i="1"/>
  <c r="E22" i="1" s="1"/>
  <c r="F22" i="1" s="1"/>
  <c r="B23" i="1" s="1"/>
  <c r="D23" i="1" s="1"/>
  <c r="M86" i="1" l="1"/>
  <c r="N86" i="1" s="1"/>
  <c r="J34" i="1"/>
  <c r="I34" i="1" s="1"/>
  <c r="E55" i="1"/>
  <c r="F55" i="1" s="1"/>
  <c r="G55" i="1" s="1"/>
  <c r="E23" i="1"/>
  <c r="F23" i="1" s="1"/>
  <c r="B24" i="1" s="1"/>
  <c r="D24" i="1" s="1"/>
  <c r="E24" i="1" s="1"/>
  <c r="F24" i="1" s="1"/>
  <c r="B25" i="1" s="1"/>
  <c r="D25" i="1" s="1"/>
  <c r="K24" i="1"/>
  <c r="L24" i="1" s="1"/>
  <c r="J25" i="1" s="1"/>
  <c r="K25" i="1" s="1"/>
  <c r="L25" i="1" s="1"/>
  <c r="L56" i="1"/>
  <c r="L35" i="1"/>
  <c r="L36" i="1" s="1"/>
  <c r="D34" i="1"/>
  <c r="C34" i="1" s="1"/>
  <c r="F35" i="1"/>
  <c r="B36" i="1" s="1"/>
  <c r="D35" i="1"/>
  <c r="C35" i="1" s="1"/>
  <c r="M87" i="1" l="1"/>
  <c r="N87" i="1" s="1"/>
  <c r="M56" i="1"/>
  <c r="J36" i="1"/>
  <c r="I36" i="1" s="1"/>
  <c r="C56" i="1"/>
  <c r="N56" i="1"/>
  <c r="L57" i="1" s="1"/>
  <c r="M57" i="1" s="1"/>
  <c r="J26" i="1"/>
  <c r="K26" i="1" s="1"/>
  <c r="L26" i="1" s="1"/>
  <c r="J27" i="1" s="1"/>
  <c r="K27" i="1" s="1"/>
  <c r="L27" i="1" s="1"/>
  <c r="F36" i="1"/>
  <c r="B37" i="1" s="1"/>
  <c r="D36" i="1"/>
  <c r="L37" i="1"/>
  <c r="J37" i="1"/>
  <c r="I37" i="1" s="1"/>
  <c r="E25" i="1"/>
  <c r="F25" i="1" s="1"/>
  <c r="B26" i="1" s="1"/>
  <c r="D26" i="1" s="1"/>
  <c r="E26" i="1" s="1"/>
  <c r="F26" i="1" s="1"/>
  <c r="B27" i="1" s="1"/>
  <c r="M88" i="1" l="1"/>
  <c r="N88" i="1" s="1"/>
  <c r="N57" i="1"/>
  <c r="L58" i="1" s="1"/>
  <c r="M58" i="1" s="1"/>
  <c r="N58" i="1" s="1"/>
  <c r="E56" i="1"/>
  <c r="F56" i="1" s="1"/>
  <c r="G56" i="1"/>
  <c r="C57" i="1" s="1"/>
  <c r="J28" i="1"/>
  <c r="K28" i="1" s="1"/>
  <c r="L28" i="1" s="1"/>
  <c r="L38" i="1"/>
  <c r="J38" i="1"/>
  <c r="I38" i="1" s="1"/>
  <c r="C36" i="1"/>
  <c r="F37" i="1"/>
  <c r="B38" i="1" s="1"/>
  <c r="D37" i="1"/>
  <c r="C37" i="1" s="1"/>
  <c r="D27" i="1"/>
  <c r="E27" i="1" s="1"/>
  <c r="F27" i="1" s="1"/>
  <c r="M89" i="1" l="1"/>
  <c r="N89" i="1" s="1"/>
  <c r="L59" i="1"/>
  <c r="M59" i="1" s="1"/>
  <c r="N59" i="1"/>
  <c r="L60" i="1" s="1"/>
  <c r="L61" i="1" s="1"/>
  <c r="M60" i="1"/>
  <c r="E57" i="1"/>
  <c r="F57" i="1" s="1"/>
  <c r="G57" i="1" s="1"/>
  <c r="C58" i="1" s="1"/>
  <c r="E58" i="1" s="1"/>
  <c r="F38" i="1"/>
  <c r="D38" i="1"/>
  <c r="C38" i="1" s="1"/>
  <c r="L39" i="1"/>
  <c r="J39" i="1"/>
  <c r="I39" i="1" s="1"/>
  <c r="D28" i="1"/>
  <c r="M90" i="1" l="1"/>
  <c r="N90" i="1" s="1"/>
  <c r="F58" i="1"/>
  <c r="G58" i="1" s="1"/>
  <c r="C59" i="1" s="1"/>
  <c r="D39" i="1"/>
  <c r="M91" i="1" l="1"/>
  <c r="N91" i="1" s="1"/>
  <c r="E59" i="1"/>
  <c r="F59" i="1"/>
  <c r="G59" i="1" s="1"/>
  <c r="D60" i="1"/>
  <c r="K60" i="1"/>
  <c r="N60" i="1"/>
  <c r="M92" i="1" l="1"/>
  <c r="N92" i="1" s="1"/>
  <c r="D59" i="1"/>
  <c r="M93" i="1" l="1"/>
  <c r="N93" i="1" s="1"/>
  <c r="M94" i="1" l="1"/>
  <c r="N94" i="1" s="1"/>
  <c r="K95" i="1"/>
  <c r="K96" i="1" l="1"/>
  <c r="M95" i="1"/>
  <c r="N95" i="1" s="1"/>
  <c r="M96" i="1" l="1"/>
  <c r="N96" i="1" s="1"/>
  <c r="K97" i="1"/>
  <c r="K98" i="1" l="1"/>
  <c r="M97" i="1"/>
  <c r="N97" i="1" s="1"/>
  <c r="K99" i="1" l="1"/>
  <c r="M98" i="1"/>
  <c r="N98" i="1" s="1"/>
  <c r="M99" i="1" l="1"/>
  <c r="N99" i="1" s="1"/>
  <c r="K100" i="1"/>
  <c r="M100" i="1" l="1"/>
  <c r="N100" i="1" s="1"/>
  <c r="K101" i="1"/>
  <c r="K102" i="1" l="1"/>
  <c r="M101" i="1"/>
  <c r="N101" i="1" s="1"/>
  <c r="M102" i="1" l="1"/>
  <c r="N102" i="1" s="1"/>
  <c r="K103" i="1"/>
  <c r="K104" i="1" l="1"/>
  <c r="M103" i="1"/>
  <c r="N103" i="1" s="1"/>
  <c r="M104" i="1" l="1"/>
  <c r="N104" i="1" s="1"/>
  <c r="K105" i="1"/>
  <c r="K106" i="1" l="1"/>
  <c r="M105" i="1"/>
  <c r="N105" i="1" s="1"/>
  <c r="M106" i="1" l="1"/>
  <c r="N106" i="1" s="1"/>
  <c r="K107" i="1"/>
  <c r="M107" i="1" l="1"/>
  <c r="N107" i="1" s="1"/>
  <c r="K108" i="1"/>
  <c r="M108" i="1" l="1"/>
  <c r="N108" i="1" s="1"/>
  <c r="K109" i="1"/>
  <c r="K110" i="1" l="1"/>
  <c r="M109" i="1"/>
  <c r="N109" i="1" s="1"/>
  <c r="M110" i="1" l="1"/>
  <c r="N110" i="1" s="1"/>
  <c r="K111" i="1"/>
  <c r="K112" i="1" l="1"/>
  <c r="M111" i="1"/>
  <c r="N111" i="1" s="1"/>
  <c r="M112" i="1" l="1"/>
  <c r="N112" i="1" s="1"/>
  <c r="K113" i="1"/>
  <c r="K114" i="1" l="1"/>
  <c r="M113" i="1"/>
  <c r="N113" i="1" s="1"/>
  <c r="K115" i="1" l="1"/>
  <c r="M114" i="1"/>
  <c r="N114" i="1" s="1"/>
  <c r="K116" i="1" l="1"/>
  <c r="M115" i="1"/>
  <c r="N115" i="1" s="1"/>
  <c r="K117" i="1" l="1"/>
  <c r="M117" i="1" s="1"/>
  <c r="N117" i="1" s="1"/>
  <c r="M116" i="1"/>
  <c r="N1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C21" authorId="0" shapeId="0" xr:uid="{FE72BEBA-16BE-4C8A-8AC4-E0D7E5C11907}">
      <text>
        <r>
          <rPr>
            <b/>
            <sz val="9"/>
            <color indexed="81"/>
            <rFont val="Tahoma"/>
            <family val="2"/>
          </rPr>
          <t>Se utiliza la función PAGO y se siguen las intrucciones con el valor presente en -</t>
        </r>
      </text>
    </comment>
    <comment ref="D21" authorId="0" shapeId="0" xr:uid="{89E062BD-743D-4CA8-8E65-E22617BA9C90}">
      <text>
        <r>
          <rPr>
            <b/>
            <sz val="9"/>
            <color indexed="81"/>
            <rFont val="Tahoma"/>
            <family val="2"/>
          </rPr>
          <t>Saldo * tasa de interés</t>
        </r>
      </text>
    </comment>
    <comment ref="D28" authorId="0" shapeId="0" xr:uid="{C74544AF-3CAF-4077-99C4-0F2929D02ACF}">
      <text>
        <r>
          <rPr>
            <b/>
            <sz val="9"/>
            <color indexed="81"/>
            <rFont val="Tahoma"/>
            <family val="2"/>
          </rPr>
          <t xml:space="preserve">Esos son los intereses que termine pagando
</t>
        </r>
      </text>
    </comment>
    <comment ref="C32" authorId="0" shapeId="0" xr:uid="{94E951F2-29A0-44FB-AFD7-D662AFD9FD2F}">
      <text>
        <r>
          <rPr>
            <b/>
            <sz val="9"/>
            <color indexed="81"/>
            <rFont val="Tahoma"/>
            <family val="2"/>
          </rPr>
          <t>Se utiliza la función PAGO y se siguen las intrucciones con el valor presente en -</t>
        </r>
      </text>
    </comment>
    <comment ref="D32" authorId="0" shapeId="0" xr:uid="{C7E52963-BFCA-4589-AEF1-6E87C4AC9A56}">
      <text>
        <r>
          <rPr>
            <b/>
            <sz val="9"/>
            <color indexed="81"/>
            <rFont val="Tahoma"/>
            <family val="2"/>
          </rPr>
          <t>Saldo * tasa de interés</t>
        </r>
      </text>
    </comment>
    <comment ref="D39" authorId="0" shapeId="0" xr:uid="{C89DC2EE-83C5-4CF9-90DE-AC96C353CAEA}">
      <text>
        <r>
          <rPr>
            <b/>
            <sz val="9"/>
            <color indexed="81"/>
            <rFont val="Tahoma"/>
            <family val="2"/>
          </rPr>
          <t xml:space="preserve">Esos son los intereses que termine pagando
</t>
        </r>
      </text>
    </comment>
    <comment ref="D53" authorId="0" shapeId="0" xr:uid="{A76CD6A6-C5FE-4751-BE84-12B29F95BF7F}">
      <text>
        <r>
          <rPr>
            <b/>
            <sz val="9"/>
            <color indexed="81"/>
            <rFont val="Tahoma"/>
            <family val="2"/>
          </rPr>
          <t>Se utiliza la función PAGO y se siguen las intrucciones con el valor presente en -</t>
        </r>
      </text>
    </comment>
    <comment ref="E53" authorId="0" shapeId="0" xr:uid="{739F24CC-80F7-4299-8030-D864026D5FCA}">
      <text>
        <r>
          <rPr>
            <b/>
            <sz val="9"/>
            <color indexed="81"/>
            <rFont val="Tahoma"/>
            <family val="2"/>
          </rPr>
          <t>Saldo * tasa de interés</t>
        </r>
      </text>
    </comment>
    <comment ref="D60" authorId="0" shapeId="0" xr:uid="{7A4E3E85-E471-46DE-810E-42828D289BC3}">
      <text>
        <r>
          <rPr>
            <b/>
            <sz val="9"/>
            <color indexed="81"/>
            <rFont val="Tahoma"/>
            <family val="2"/>
          </rPr>
          <t xml:space="preserve">Esos son los intereses que termine pagando
</t>
        </r>
      </text>
    </comment>
  </commentList>
</comments>
</file>

<file path=xl/sharedStrings.xml><?xml version="1.0" encoding="utf-8"?>
<sst xmlns="http://schemas.openxmlformats.org/spreadsheetml/2006/main" count="91" uniqueCount="45">
  <si>
    <t>Anualidad: pago que se hace en un periodo determinado por el mismo valor, por ejemplo, pago de un prestamo 5000 cada mes por 5 años</t>
  </si>
  <si>
    <t>Anualidades vencidas y anticipadas</t>
  </si>
  <si>
    <t>Las amortizaciones son reconocer durante un periodo de tiempo el valor del pago de un prestamo o el retorno de una inversión</t>
  </si>
  <si>
    <t>Hay varios tipos de amortización pero el más usado es el sistema de amortozación de cuota fija</t>
  </si>
  <si>
    <t>En amortizaciones significa que se va a pagar durante un tiempo determinado una misma cuota</t>
  </si>
  <si>
    <t xml:space="preserve">Observaciones sobre las amortizaciones </t>
  </si>
  <si>
    <t xml:space="preserve">Ejercicios </t>
  </si>
  <si>
    <t>Se ha otorgado un préstamo de $1.000.000 al 0,9% mensual, pagadero en 6 cuotas mensuales. Construya una tabla de amortización que muestre la situación del crédito, calcule el valor presente de los 6 pagos</t>
  </si>
  <si>
    <t>Sistema de cuota fija</t>
  </si>
  <si>
    <t>Vp</t>
  </si>
  <si>
    <t>ip</t>
  </si>
  <si>
    <t>n</t>
  </si>
  <si>
    <t>meses</t>
  </si>
  <si>
    <t>Periodo</t>
  </si>
  <si>
    <t>Saldo inicial</t>
  </si>
  <si>
    <t>Cuota</t>
  </si>
  <si>
    <t>Interés</t>
  </si>
  <si>
    <t>Amortización</t>
  </si>
  <si>
    <t>Saldo final</t>
  </si>
  <si>
    <t>Interes</t>
  </si>
  <si>
    <t>Otra formato para hacer cuota fija</t>
  </si>
  <si>
    <t>Sistema de cuota variable/ a capital constante</t>
  </si>
  <si>
    <t>Sistema de cuota fija con tasa variable</t>
  </si>
  <si>
    <t>Sistema de cuota variable</t>
  </si>
  <si>
    <t>Tasa</t>
  </si>
  <si>
    <t>Otro sistema de cuota fija con tasa variable</t>
  </si>
  <si>
    <t>Otra formato para hacer cuota variable</t>
  </si>
  <si>
    <t>Se tiene un préstamo de $1.000.000 a una tasa del 0,9% a 6 meses. La tasa de interés varia de acuerdo con el comportamiento financiero así: 0,85%, 0,82%, 0,80%, 0,84%, 0,79% y 0,78% para cada uno de los meses. Realice la tabla de amortización que explica el modelo</t>
  </si>
  <si>
    <t>La periodicidad de este ejercicio es bimestral</t>
  </si>
  <si>
    <t>DTF</t>
  </si>
  <si>
    <t>NABA</t>
  </si>
  <si>
    <t>Spread</t>
  </si>
  <si>
    <t>NATV</t>
  </si>
  <si>
    <t>DTF convertida a efectiva</t>
  </si>
  <si>
    <t>Bimestres</t>
  </si>
  <si>
    <t>ia</t>
  </si>
  <si>
    <t>trimestres</t>
  </si>
  <si>
    <t>Spread convertida a efectiva</t>
  </si>
  <si>
    <t>Combinación</t>
  </si>
  <si>
    <t>Perodicidad</t>
  </si>
  <si>
    <t>Bimestre</t>
  </si>
  <si>
    <t>6 años por 6 (bimestres)</t>
  </si>
  <si>
    <t>DTF ia</t>
  </si>
  <si>
    <t>Spread ia</t>
  </si>
  <si>
    <t>ia (combinada)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</si>
</sst>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\ #,##0.00;[Red]\-&quot;$&quot;\ #,##0.00"/>
    <numFmt numFmtId="44" formatCode="_-&quot;$&quot;\ * #,##0.00_-;\-&quot;$&quot;\ * #,##0.00_-;_-&quot;$&quot;\ * &quot;-&quot;??_-;_-@_-"/>
    <numFmt numFmtId="166" formatCode="_-&quot;$&quot;\ * #,##0_-;\-&quot;$&quot;\ * #,##0_-;_-&quot;$&quot;\ * &quot;-&quot;??_-;_-@_-"/>
    <numFmt numFmtId="172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  <xf numFmtId="10" fontId="0" fillId="0" borderId="0" xfId="0" applyNumberFormat="1"/>
    <xf numFmtId="0" fontId="0" fillId="0" borderId="1" xfId="0" applyBorder="1" applyAlignment="1">
      <alignment horizontal="center" wrapText="1"/>
    </xf>
    <xf numFmtId="44" fontId="0" fillId="0" borderId="0" xfId="1" applyFont="1"/>
    <xf numFmtId="166" fontId="0" fillId="0" borderId="0" xfId="1" applyNumberFormat="1" applyFont="1"/>
    <xf numFmtId="8" fontId="0" fillId="0" borderId="0" xfId="0" applyNumberFormat="1"/>
    <xf numFmtId="0" fontId="2" fillId="0" borderId="0" xfId="0" applyFont="1"/>
    <xf numFmtId="0" fontId="2" fillId="0" borderId="1" xfId="0" applyFont="1" applyBorder="1"/>
    <xf numFmtId="44" fontId="0" fillId="0" borderId="0" xfId="0" applyNumberFormat="1"/>
    <xf numFmtId="44" fontId="2" fillId="2" borderId="0" xfId="0" applyNumberFormat="1" applyFont="1" applyFill="1"/>
    <xf numFmtId="0" fontId="2" fillId="0" borderId="1" xfId="0" applyFont="1" applyFill="1" applyBorder="1"/>
    <xf numFmtId="166" fontId="0" fillId="0" borderId="0" xfId="0" applyNumberFormat="1"/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/>
    <xf numFmtId="0" fontId="2" fillId="0" borderId="3" xfId="0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Fill="1" applyBorder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Fill="1"/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10" fontId="0" fillId="0" borderId="0" xfId="0" applyNumberFormat="1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9" fontId="0" fillId="0" borderId="0" xfId="0" applyNumberFormat="1"/>
    <xf numFmtId="172" fontId="0" fillId="0" borderId="0" xfId="2" applyNumberFormat="1" applyFont="1"/>
    <xf numFmtId="172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72" fontId="0" fillId="0" borderId="0" xfId="0" applyNumberFormat="1"/>
    <xf numFmtId="166" fontId="0" fillId="0" borderId="0" xfId="1" applyNumberFormat="1" applyFont="1" applyAlignment="1"/>
    <xf numFmtId="44" fontId="2" fillId="0" borderId="0" xfId="0" applyNumberFormat="1" applyFont="1" applyFill="1"/>
    <xf numFmtId="0" fontId="2" fillId="0" borderId="1" xfId="0" applyFont="1" applyFill="1" applyBorder="1" applyAlignmen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533400</xdr:colOff>
      <xdr:row>60</xdr:row>
      <xdr:rowOff>180975</xdr:rowOff>
    </xdr:from>
    <xdr:to>
      <xdr:col>8</xdr:col>
      <xdr:colOff>585182</xdr:colOff>
      <xdr:row>72</xdr:row>
      <xdr:rowOff>295275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90C68CC-E8DF-A59D-C528-EBF13DD453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463" t="52797" r="26439" b="17215"/>
        <a:stretch/>
      </xdr:blipFill>
      <xdr:spPr>
        <a:xfrm>
          <a:off x="3276600" y="11610975"/>
          <a:ext cx="5423882" cy="2400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8"/>
  <sheetViews>
    <sheetView tabSelected="1" topLeftCell="C66" zoomScaleNormal="100" workbookViewId="0">
      <selection activeCell="H76" sqref="H76"/>
    </sheetView>
  </sheetViews>
  <sheetFormatPr baseColWidth="10" defaultColWidth="9.140625" defaultRowHeight="15" x14ac:dyDescent="0.25"/>
  <cols>
    <col min="2" max="2" width="16.7109375" bestFit="1" customWidth="1"/>
    <col min="3" max="3" width="15.28515625" customWidth="1"/>
    <col min="4" max="4" width="14.5703125" customWidth="1"/>
    <col min="5" max="5" width="16.7109375" bestFit="1" customWidth="1"/>
    <col min="6" max="6" width="16.5703125" customWidth="1"/>
    <col min="7" max="7" width="16.42578125" customWidth="1"/>
    <col min="8" max="8" width="16.28515625" customWidth="1"/>
    <col min="9" max="9" width="13" bestFit="1" customWidth="1"/>
    <col min="10" max="10" width="12.28515625" customWidth="1"/>
    <col min="11" max="11" width="14.85546875" customWidth="1"/>
    <col min="12" max="12" width="13" bestFit="1" customWidth="1"/>
    <col min="13" max="13" width="15.7109375" customWidth="1"/>
    <col min="14" max="14" width="17.85546875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3</v>
      </c>
    </row>
    <row r="5" spans="1:8" x14ac:dyDescent="0.25">
      <c r="A5" t="s">
        <v>4</v>
      </c>
    </row>
    <row r="6" spans="1:8" x14ac:dyDescent="0.25">
      <c r="A6" s="1" t="s">
        <v>5</v>
      </c>
      <c r="B6" s="1"/>
      <c r="C6" s="1"/>
      <c r="D6" s="1"/>
      <c r="E6" s="1"/>
      <c r="F6" s="1"/>
      <c r="G6" s="1"/>
    </row>
    <row r="9" spans="1:8" x14ac:dyDescent="0.25">
      <c r="A9" s="1" t="s">
        <v>6</v>
      </c>
      <c r="B9" s="1"/>
      <c r="C9" s="1"/>
      <c r="D9" s="1"/>
      <c r="E9" s="1"/>
      <c r="F9" s="1"/>
      <c r="G9" s="1"/>
      <c r="H9" s="1"/>
    </row>
    <row r="11" spans="1:8" x14ac:dyDescent="0.25">
      <c r="A11" s="4" t="s">
        <v>7</v>
      </c>
      <c r="B11" s="4"/>
      <c r="C11" s="4"/>
      <c r="D11" s="4"/>
      <c r="E11" s="4"/>
      <c r="F11" s="4"/>
      <c r="G11" s="4"/>
      <c r="H11" s="4"/>
    </row>
    <row r="12" spans="1:8" x14ac:dyDescent="0.25">
      <c r="A12" s="4"/>
      <c r="B12" s="4"/>
      <c r="C12" s="4"/>
      <c r="D12" s="4"/>
      <c r="E12" s="4"/>
      <c r="F12" s="4"/>
      <c r="G12" s="4"/>
      <c r="H12" s="4"/>
    </row>
    <row r="13" spans="1:8" x14ac:dyDescent="0.25">
      <c r="A13" s="4"/>
      <c r="B13" s="4"/>
      <c r="C13" s="4"/>
      <c r="D13" s="4"/>
      <c r="E13" s="4"/>
      <c r="F13" s="4"/>
      <c r="G13" s="4"/>
      <c r="H13" s="4"/>
    </row>
    <row r="14" spans="1:8" x14ac:dyDescent="0.25">
      <c r="A14" s="4"/>
      <c r="B14" s="4"/>
      <c r="C14" s="4"/>
      <c r="D14" s="4"/>
      <c r="E14" s="4"/>
      <c r="F14" s="4"/>
      <c r="G14" s="4"/>
      <c r="H14" s="4"/>
    </row>
    <row r="15" spans="1:8" x14ac:dyDescent="0.25">
      <c r="C15" s="14" t="s">
        <v>8</v>
      </c>
      <c r="D15" s="14"/>
      <c r="E15" s="14"/>
      <c r="F15" s="14"/>
    </row>
    <row r="17" spans="1:12" x14ac:dyDescent="0.25">
      <c r="A17" s="8" t="s">
        <v>9</v>
      </c>
      <c r="B17" s="6">
        <v>1000000</v>
      </c>
    </row>
    <row r="18" spans="1:12" x14ac:dyDescent="0.25">
      <c r="A18" s="8" t="s">
        <v>10</v>
      </c>
      <c r="B18" s="3">
        <v>8.9999999999999993E-3</v>
      </c>
    </row>
    <row r="19" spans="1:12" x14ac:dyDescent="0.25">
      <c r="A19" s="8" t="s">
        <v>11</v>
      </c>
      <c r="B19">
        <v>6</v>
      </c>
      <c r="C19" t="s">
        <v>12</v>
      </c>
    </row>
    <row r="20" spans="1:12" x14ac:dyDescent="0.25">
      <c r="A20" s="1" t="s">
        <v>8</v>
      </c>
      <c r="B20" s="1"/>
      <c r="C20" s="1"/>
      <c r="D20" s="1"/>
      <c r="E20" s="1"/>
      <c r="F20" s="1"/>
      <c r="H20" s="1" t="s">
        <v>20</v>
      </c>
      <c r="I20" s="1"/>
      <c r="J20" s="1"/>
      <c r="K20" s="1"/>
      <c r="L20" s="1"/>
    </row>
    <row r="21" spans="1:12" x14ac:dyDescent="0.25">
      <c r="A21" s="9" t="s">
        <v>13</v>
      </c>
      <c r="B21" s="9" t="s">
        <v>14</v>
      </c>
      <c r="C21" s="9" t="s">
        <v>15</v>
      </c>
      <c r="D21" s="9" t="s">
        <v>16</v>
      </c>
      <c r="E21" s="9" t="s">
        <v>17</v>
      </c>
      <c r="F21" s="9" t="s">
        <v>18</v>
      </c>
      <c r="H21" s="12" t="s">
        <v>13</v>
      </c>
      <c r="I21" s="12" t="s">
        <v>15</v>
      </c>
      <c r="J21" s="12" t="s">
        <v>19</v>
      </c>
      <c r="K21" s="12" t="s">
        <v>17</v>
      </c>
      <c r="L21" s="12" t="s">
        <v>18</v>
      </c>
    </row>
    <row r="22" spans="1:12" x14ac:dyDescent="0.25">
      <c r="A22">
        <v>1</v>
      </c>
      <c r="B22" s="6">
        <f>B17</f>
        <v>1000000</v>
      </c>
      <c r="C22" s="7">
        <f>PMT($B$18,$B$19,-$B$17,,)</f>
        <v>171955.86359479462</v>
      </c>
      <c r="D22" s="10">
        <f>B22*$B$18</f>
        <v>9000</v>
      </c>
      <c r="E22" s="7">
        <f>C22-D22</f>
        <v>162955.86359479462</v>
      </c>
      <c r="F22" s="10">
        <f>B22-E22</f>
        <v>837044.13640520535</v>
      </c>
      <c r="H22">
        <v>0</v>
      </c>
      <c r="I22">
        <v>0</v>
      </c>
      <c r="J22">
        <v>0</v>
      </c>
      <c r="K22">
        <v>0</v>
      </c>
      <c r="L22" s="13">
        <f>B17</f>
        <v>1000000</v>
      </c>
    </row>
    <row r="23" spans="1:12" x14ac:dyDescent="0.25">
      <c r="A23">
        <v>2</v>
      </c>
      <c r="B23" s="10">
        <f>F22</f>
        <v>837044.13640520535</v>
      </c>
      <c r="C23" s="7">
        <f>PMT($B$18,$B$19,-$B$17,,)</f>
        <v>171955.86359479462</v>
      </c>
      <c r="D23" s="10">
        <f>B23*$B$18</f>
        <v>7533.3972276468476</v>
      </c>
      <c r="E23" s="7">
        <f>C23-D23</f>
        <v>164422.46636714778</v>
      </c>
      <c r="F23" s="10">
        <f>B23-E23</f>
        <v>672621.67003805761</v>
      </c>
      <c r="H23">
        <v>1</v>
      </c>
      <c r="I23" s="7">
        <f>PMT($B$18,$B$19,-$B$17)</f>
        <v>171955.86359479462</v>
      </c>
      <c r="J23" s="10">
        <f>L22*$B$18</f>
        <v>9000</v>
      </c>
      <c r="K23" s="7">
        <f>I23-J23</f>
        <v>162955.86359479462</v>
      </c>
      <c r="L23" s="10">
        <f>L22-K23</f>
        <v>837044.13640520535</v>
      </c>
    </row>
    <row r="24" spans="1:12" x14ac:dyDescent="0.25">
      <c r="A24">
        <v>3</v>
      </c>
      <c r="B24" s="10">
        <f t="shared" ref="B24:B27" si="0">F23</f>
        <v>672621.67003805761</v>
      </c>
      <c r="C24" s="7">
        <f t="shared" ref="C24:C27" si="1">PMT($B$18,$B$19,-$B$17,,)</f>
        <v>171955.86359479462</v>
      </c>
      <c r="D24" s="10">
        <f t="shared" ref="D24:D27" si="2">B24*$B$18</f>
        <v>6053.5950303425179</v>
      </c>
      <c r="E24" s="7">
        <f t="shared" ref="E24:E27" si="3">C24-D24</f>
        <v>165902.2685644521</v>
      </c>
      <c r="F24" s="10">
        <f t="shared" ref="F24:F27" si="4">B24-E24</f>
        <v>506719.40147360554</v>
      </c>
      <c r="H24">
        <v>2</v>
      </c>
      <c r="I24" s="7">
        <f t="shared" ref="I24:I28" si="5">PMT($B$18,$B$19,-$B$17)</f>
        <v>171955.86359479462</v>
      </c>
      <c r="J24" s="10">
        <f t="shared" ref="J24:J28" si="6">L23*$B$18</f>
        <v>7533.3972276468476</v>
      </c>
      <c r="K24" s="7">
        <f>I24-J24</f>
        <v>164422.46636714778</v>
      </c>
      <c r="L24" s="10">
        <f t="shared" ref="L24:L28" si="7">L23-K24</f>
        <v>672621.67003805761</v>
      </c>
    </row>
    <row r="25" spans="1:12" x14ac:dyDescent="0.25">
      <c r="A25">
        <v>4</v>
      </c>
      <c r="B25" s="10">
        <f t="shared" si="0"/>
        <v>506719.40147360554</v>
      </c>
      <c r="C25" s="7">
        <f t="shared" si="1"/>
        <v>171955.86359479462</v>
      </c>
      <c r="D25" s="10">
        <f t="shared" si="2"/>
        <v>4560.4746132624496</v>
      </c>
      <c r="E25" s="7">
        <f t="shared" si="3"/>
        <v>167395.38898153216</v>
      </c>
      <c r="F25" s="10">
        <f t="shared" si="4"/>
        <v>339324.01249207335</v>
      </c>
      <c r="H25">
        <v>3</v>
      </c>
      <c r="I25" s="7">
        <f t="shared" si="5"/>
        <v>171955.86359479462</v>
      </c>
      <c r="J25" s="10">
        <f t="shared" si="6"/>
        <v>6053.5950303425179</v>
      </c>
      <c r="K25" s="7">
        <f t="shared" ref="K24:K28" si="8">I25-J25</f>
        <v>165902.2685644521</v>
      </c>
      <c r="L25" s="10">
        <f t="shared" si="7"/>
        <v>506719.40147360554</v>
      </c>
    </row>
    <row r="26" spans="1:12" x14ac:dyDescent="0.25">
      <c r="A26">
        <v>5</v>
      </c>
      <c r="B26" s="10">
        <f t="shared" si="0"/>
        <v>339324.01249207335</v>
      </c>
      <c r="C26" s="7">
        <f t="shared" si="1"/>
        <v>171955.86359479462</v>
      </c>
      <c r="D26" s="10">
        <f t="shared" si="2"/>
        <v>3053.9161124286597</v>
      </c>
      <c r="E26" s="7">
        <f t="shared" si="3"/>
        <v>168901.94748236597</v>
      </c>
      <c r="F26" s="10">
        <f t="shared" si="4"/>
        <v>170422.06500970738</v>
      </c>
      <c r="H26">
        <v>4</v>
      </c>
      <c r="I26" s="7">
        <f t="shared" si="5"/>
        <v>171955.86359479462</v>
      </c>
      <c r="J26" s="10">
        <f t="shared" si="6"/>
        <v>4560.4746132624496</v>
      </c>
      <c r="K26" s="7">
        <f t="shared" si="8"/>
        <v>167395.38898153216</v>
      </c>
      <c r="L26" s="10">
        <f t="shared" si="7"/>
        <v>339324.01249207335</v>
      </c>
    </row>
    <row r="27" spans="1:12" x14ac:dyDescent="0.25">
      <c r="A27">
        <v>6</v>
      </c>
      <c r="B27" s="10">
        <f t="shared" si="0"/>
        <v>170422.06500970738</v>
      </c>
      <c r="C27" s="7">
        <f t="shared" si="1"/>
        <v>171955.86359479462</v>
      </c>
      <c r="D27" s="10">
        <f t="shared" si="2"/>
        <v>1533.7985850873663</v>
      </c>
      <c r="E27" s="7">
        <f t="shared" si="3"/>
        <v>170422.06500970726</v>
      </c>
      <c r="F27" s="10">
        <f t="shared" si="4"/>
        <v>0</v>
      </c>
      <c r="H27">
        <v>5</v>
      </c>
      <c r="I27" s="7">
        <f t="shared" si="5"/>
        <v>171955.86359479462</v>
      </c>
      <c r="J27" s="10">
        <f t="shared" si="6"/>
        <v>3053.9161124286597</v>
      </c>
      <c r="K27" s="7">
        <f t="shared" si="8"/>
        <v>168901.94748236597</v>
      </c>
      <c r="L27" s="10">
        <f t="shared" si="7"/>
        <v>170422.06500970738</v>
      </c>
    </row>
    <row r="28" spans="1:12" x14ac:dyDescent="0.25">
      <c r="D28" s="11">
        <f>SUM(D22:D27)</f>
        <v>31735.181568767843</v>
      </c>
      <c r="H28">
        <v>6</v>
      </c>
      <c r="I28" s="7">
        <f t="shared" si="5"/>
        <v>171955.86359479462</v>
      </c>
      <c r="J28" s="10">
        <f t="shared" si="6"/>
        <v>1533.7985850873663</v>
      </c>
      <c r="K28" s="7">
        <f t="shared" si="8"/>
        <v>170422.06500970726</v>
      </c>
      <c r="L28" s="10">
        <f t="shared" si="7"/>
        <v>0</v>
      </c>
    </row>
    <row r="30" spans="1:12" x14ac:dyDescent="0.25">
      <c r="C30" s="14" t="s">
        <v>21</v>
      </c>
      <c r="D30" s="14"/>
      <c r="E30" s="14"/>
      <c r="F30" s="14"/>
    </row>
    <row r="31" spans="1:12" x14ac:dyDescent="0.25">
      <c r="A31" s="1" t="s">
        <v>23</v>
      </c>
      <c r="B31" s="1"/>
      <c r="C31" s="1"/>
      <c r="D31" s="1"/>
      <c r="E31" s="1"/>
      <c r="F31" s="1"/>
      <c r="H31" s="1" t="s">
        <v>26</v>
      </c>
      <c r="I31" s="1"/>
      <c r="J31" s="1"/>
      <c r="K31" s="1"/>
      <c r="L31" s="1"/>
    </row>
    <row r="32" spans="1:12" x14ac:dyDescent="0.25">
      <c r="A32" s="9" t="s">
        <v>13</v>
      </c>
      <c r="B32" s="9" t="s">
        <v>14</v>
      </c>
      <c r="C32" s="9" t="s">
        <v>15</v>
      </c>
      <c r="D32" s="9" t="s">
        <v>16</v>
      </c>
      <c r="E32" s="9" t="s">
        <v>17</v>
      </c>
      <c r="F32" s="9" t="s">
        <v>18</v>
      </c>
      <c r="H32" s="12" t="s">
        <v>13</v>
      </c>
      <c r="I32" s="12" t="s">
        <v>15</v>
      </c>
      <c r="J32" s="12" t="s">
        <v>19</v>
      </c>
      <c r="K32" s="12" t="s">
        <v>17</v>
      </c>
      <c r="L32" s="12" t="s">
        <v>18</v>
      </c>
    </row>
    <row r="33" spans="1:12" x14ac:dyDescent="0.25">
      <c r="A33">
        <v>1</v>
      </c>
      <c r="B33" s="6">
        <f>B17</f>
        <v>1000000</v>
      </c>
      <c r="C33" s="10">
        <f>SUM(D33:E33)</f>
        <v>175666.66666666666</v>
      </c>
      <c r="D33" s="10">
        <f>B33*$B$18</f>
        <v>9000</v>
      </c>
      <c r="E33" s="7">
        <f>$B$17/$B$19</f>
        <v>166666.66666666666</v>
      </c>
      <c r="F33" s="10">
        <f>B33-E33</f>
        <v>833333.33333333337</v>
      </c>
      <c r="H33">
        <v>0</v>
      </c>
      <c r="I33">
        <v>0</v>
      </c>
      <c r="J33">
        <v>0</v>
      </c>
      <c r="K33">
        <v>0</v>
      </c>
      <c r="L33" s="13">
        <f>B33</f>
        <v>1000000</v>
      </c>
    </row>
    <row r="34" spans="1:12" x14ac:dyDescent="0.25">
      <c r="A34">
        <v>2</v>
      </c>
      <c r="B34" s="10">
        <f>F33</f>
        <v>833333.33333333337</v>
      </c>
      <c r="C34" s="10">
        <f t="shared" ref="C34:C38" si="9">SUM(D34:E34)</f>
        <v>174166.66666666666</v>
      </c>
      <c r="D34" s="10">
        <f t="shared" ref="D34:D38" si="10">B34*$B$18</f>
        <v>7500</v>
      </c>
      <c r="E34" s="7">
        <f t="shared" ref="E34:E38" si="11">$B$17/$B$19</f>
        <v>166666.66666666666</v>
      </c>
      <c r="F34" s="10">
        <f>B34-E34</f>
        <v>666666.66666666674</v>
      </c>
      <c r="H34">
        <v>1</v>
      </c>
      <c r="I34" s="10">
        <f>SUM(J34:K34)</f>
        <v>175666.66666666666</v>
      </c>
      <c r="J34" s="10">
        <f>L33*$B$18</f>
        <v>9000</v>
      </c>
      <c r="K34" s="13">
        <f>$B$17/$B$19</f>
        <v>166666.66666666666</v>
      </c>
      <c r="L34" s="13">
        <f>L33-K34</f>
        <v>833333.33333333337</v>
      </c>
    </row>
    <row r="35" spans="1:12" x14ac:dyDescent="0.25">
      <c r="A35">
        <v>3</v>
      </c>
      <c r="B35" s="10">
        <f t="shared" ref="B35:B38" si="12">F34</f>
        <v>666666.66666666674</v>
      </c>
      <c r="C35" s="10">
        <f t="shared" si="9"/>
        <v>172666.66666666666</v>
      </c>
      <c r="D35" s="10">
        <f t="shared" si="10"/>
        <v>6000</v>
      </c>
      <c r="E35" s="7">
        <f t="shared" si="11"/>
        <v>166666.66666666666</v>
      </c>
      <c r="F35" s="10">
        <f t="shared" ref="F35:F38" si="13">B35-E35</f>
        <v>500000.00000000012</v>
      </c>
      <c r="H35">
        <v>2</v>
      </c>
      <c r="I35" s="10">
        <f t="shared" ref="I35:I39" si="14">SUM(J35:K35)</f>
        <v>174166.66666666666</v>
      </c>
      <c r="J35" s="10">
        <f t="shared" ref="J35:J39" si="15">L34*$B$18</f>
        <v>7500</v>
      </c>
      <c r="K35" s="13">
        <f t="shared" ref="K35:K39" si="16">$B$17/$B$19</f>
        <v>166666.66666666666</v>
      </c>
      <c r="L35" s="13">
        <f t="shared" ref="L35:L39" si="17">L34-K35</f>
        <v>666666.66666666674</v>
      </c>
    </row>
    <row r="36" spans="1:12" x14ac:dyDescent="0.25">
      <c r="A36">
        <v>4</v>
      </c>
      <c r="B36" s="10">
        <f t="shared" si="12"/>
        <v>500000.00000000012</v>
      </c>
      <c r="C36" s="10">
        <f t="shared" si="9"/>
        <v>171166.66666666666</v>
      </c>
      <c r="D36" s="10">
        <f t="shared" si="10"/>
        <v>4500.0000000000009</v>
      </c>
      <c r="E36" s="7">
        <f t="shared" si="11"/>
        <v>166666.66666666666</v>
      </c>
      <c r="F36" s="10">
        <f t="shared" si="13"/>
        <v>333333.33333333349</v>
      </c>
      <c r="H36">
        <v>3</v>
      </c>
      <c r="I36" s="10">
        <f t="shared" si="14"/>
        <v>172666.66666666666</v>
      </c>
      <c r="J36" s="10">
        <f t="shared" si="15"/>
        <v>6000</v>
      </c>
      <c r="K36" s="13">
        <f t="shared" si="16"/>
        <v>166666.66666666666</v>
      </c>
      <c r="L36" s="13">
        <f t="shared" si="17"/>
        <v>500000.00000000012</v>
      </c>
    </row>
    <row r="37" spans="1:12" x14ac:dyDescent="0.25">
      <c r="A37">
        <v>5</v>
      </c>
      <c r="B37" s="10">
        <f t="shared" si="12"/>
        <v>333333.33333333349</v>
      </c>
      <c r="C37" s="10">
        <f t="shared" si="9"/>
        <v>169666.66666666666</v>
      </c>
      <c r="D37" s="10">
        <f t="shared" si="10"/>
        <v>3000.0000000000014</v>
      </c>
      <c r="E37" s="7">
        <f t="shared" si="11"/>
        <v>166666.66666666666</v>
      </c>
      <c r="F37" s="10">
        <f t="shared" si="13"/>
        <v>166666.66666666683</v>
      </c>
      <c r="H37">
        <v>4</v>
      </c>
      <c r="I37" s="10">
        <f t="shared" si="14"/>
        <v>171166.66666666666</v>
      </c>
      <c r="J37" s="10">
        <f t="shared" si="15"/>
        <v>4500.0000000000009</v>
      </c>
      <c r="K37" s="13">
        <f t="shared" si="16"/>
        <v>166666.66666666666</v>
      </c>
      <c r="L37" s="13">
        <f t="shared" si="17"/>
        <v>333333.33333333349</v>
      </c>
    </row>
    <row r="38" spans="1:12" x14ac:dyDescent="0.25">
      <c r="A38">
        <v>6</v>
      </c>
      <c r="B38" s="10">
        <f t="shared" si="12"/>
        <v>166666.66666666683</v>
      </c>
      <c r="C38" s="10">
        <f t="shared" si="9"/>
        <v>168166.66666666666</v>
      </c>
      <c r="D38" s="10">
        <f t="shared" si="10"/>
        <v>1500.0000000000014</v>
      </c>
      <c r="E38" s="7">
        <f t="shared" si="11"/>
        <v>166666.66666666666</v>
      </c>
      <c r="F38" s="10">
        <f t="shared" si="13"/>
        <v>0</v>
      </c>
      <c r="H38">
        <v>5</v>
      </c>
      <c r="I38" s="10">
        <f t="shared" si="14"/>
        <v>169666.66666666666</v>
      </c>
      <c r="J38" s="10">
        <f t="shared" si="15"/>
        <v>3000.0000000000014</v>
      </c>
      <c r="K38" s="13">
        <f t="shared" si="16"/>
        <v>166666.66666666666</v>
      </c>
      <c r="L38" s="13">
        <f t="shared" si="17"/>
        <v>166666.66666666683</v>
      </c>
    </row>
    <row r="39" spans="1:12" x14ac:dyDescent="0.25">
      <c r="D39" s="11">
        <f>SUM(D33:D38)</f>
        <v>31500</v>
      </c>
      <c r="H39">
        <v>6</v>
      </c>
      <c r="I39" s="10">
        <f t="shared" si="14"/>
        <v>168166.66666666666</v>
      </c>
      <c r="J39" s="10">
        <f t="shared" si="15"/>
        <v>1500.0000000000014</v>
      </c>
      <c r="K39" s="13">
        <f t="shared" si="16"/>
        <v>166666.66666666666</v>
      </c>
      <c r="L39" s="13">
        <f t="shared" si="17"/>
        <v>0</v>
      </c>
    </row>
    <row r="41" spans="1:12" x14ac:dyDescent="0.25">
      <c r="C41" s="14" t="s">
        <v>22</v>
      </c>
      <c r="D41" s="14"/>
      <c r="E41" s="14"/>
      <c r="F41" s="14"/>
      <c r="G41" s="14"/>
      <c r="H41" s="14"/>
      <c r="I41" s="14"/>
    </row>
    <row r="42" spans="1:12" x14ac:dyDescent="0.25">
      <c r="C42" s="23" t="s">
        <v>27</v>
      </c>
      <c r="D42" s="23"/>
      <c r="E42" s="23"/>
      <c r="F42" s="23"/>
      <c r="G42" s="23"/>
      <c r="H42" s="23"/>
      <c r="I42" s="23"/>
      <c r="J42" s="22"/>
    </row>
    <row r="43" spans="1:12" x14ac:dyDescent="0.25">
      <c r="C43" s="23"/>
      <c r="D43" s="23"/>
      <c r="E43" s="23"/>
      <c r="F43" s="23"/>
      <c r="G43" s="23"/>
      <c r="H43" s="23"/>
      <c r="I43" s="23"/>
      <c r="J43" s="22"/>
    </row>
    <row r="44" spans="1:12" x14ac:dyDescent="0.25">
      <c r="C44" s="23"/>
      <c r="D44" s="23"/>
      <c r="E44" s="23"/>
      <c r="F44" s="23"/>
      <c r="G44" s="23"/>
      <c r="H44" s="23"/>
      <c r="I44" s="23"/>
      <c r="J44" s="22"/>
    </row>
    <row r="45" spans="1:12" x14ac:dyDescent="0.25">
      <c r="C45" s="23"/>
      <c r="D45" s="23"/>
      <c r="E45" s="23"/>
      <c r="F45" s="23"/>
      <c r="G45" s="23"/>
      <c r="H45" s="23"/>
      <c r="I45" s="23"/>
      <c r="J45" s="22"/>
    </row>
    <row r="46" spans="1:12" x14ac:dyDescent="0.25">
      <c r="C46" s="23"/>
      <c r="D46" s="23"/>
      <c r="E46" s="23"/>
      <c r="F46" s="23"/>
      <c r="G46" s="23"/>
      <c r="H46" s="23"/>
      <c r="I46" s="23"/>
      <c r="J46" s="22"/>
    </row>
    <row r="47" spans="1:12" x14ac:dyDescent="0.25">
      <c r="C47" s="24"/>
      <c r="D47" s="24"/>
      <c r="E47" s="24"/>
      <c r="F47" s="24"/>
      <c r="G47" s="24"/>
      <c r="H47" s="24"/>
      <c r="I47" s="24"/>
      <c r="J47" s="22"/>
    </row>
    <row r="48" spans="1:12" x14ac:dyDescent="0.25">
      <c r="C48" s="28" t="s">
        <v>9</v>
      </c>
      <c r="D48" s="26">
        <v>1000000</v>
      </c>
      <c r="E48" s="24"/>
      <c r="F48" s="24"/>
      <c r="G48" s="24"/>
      <c r="H48" s="24"/>
      <c r="I48" s="24"/>
      <c r="J48" s="22"/>
    </row>
    <row r="49" spans="1:14" x14ac:dyDescent="0.25">
      <c r="C49" s="28" t="s">
        <v>10</v>
      </c>
      <c r="D49" s="25">
        <v>8.9999999999999993E-3</v>
      </c>
      <c r="E49" s="24"/>
      <c r="F49" s="24"/>
      <c r="G49" s="24"/>
      <c r="H49" s="24"/>
      <c r="I49" s="24"/>
      <c r="J49" s="22"/>
    </row>
    <row r="50" spans="1:14" x14ac:dyDescent="0.25">
      <c r="C50" s="28" t="s">
        <v>11</v>
      </c>
      <c r="D50" s="24">
        <v>6</v>
      </c>
      <c r="E50" s="24" t="s">
        <v>12</v>
      </c>
      <c r="F50" s="24"/>
      <c r="G50" s="24"/>
      <c r="H50" s="24"/>
      <c r="I50" s="24"/>
      <c r="J50" s="22"/>
    </row>
    <row r="51" spans="1:14" x14ac:dyDescent="0.25">
      <c r="C51" s="24"/>
      <c r="D51" s="24"/>
      <c r="E51" s="24"/>
      <c r="F51" s="24"/>
      <c r="G51" s="24"/>
      <c r="H51" s="24"/>
      <c r="I51" s="24"/>
      <c r="J51" s="22"/>
    </row>
    <row r="52" spans="1:14" x14ac:dyDescent="0.25">
      <c r="A52" s="20" t="s">
        <v>22</v>
      </c>
      <c r="B52" s="21"/>
      <c r="C52" s="21"/>
      <c r="D52" s="21"/>
      <c r="E52" s="21"/>
      <c r="F52" s="21"/>
      <c r="G52" s="16"/>
      <c r="H52" s="17"/>
      <c r="I52" s="1" t="s">
        <v>25</v>
      </c>
      <c r="J52" s="1"/>
      <c r="K52" s="1"/>
      <c r="L52" s="1"/>
      <c r="M52" s="1"/>
      <c r="N52" s="19"/>
    </row>
    <row r="53" spans="1:14" x14ac:dyDescent="0.25">
      <c r="A53" s="9" t="s">
        <v>13</v>
      </c>
      <c r="B53" s="9" t="s">
        <v>24</v>
      </c>
      <c r="C53" s="9" t="s">
        <v>14</v>
      </c>
      <c r="D53" s="9" t="s">
        <v>15</v>
      </c>
      <c r="E53" s="9" t="s">
        <v>16</v>
      </c>
      <c r="F53" s="9" t="s">
        <v>17</v>
      </c>
      <c r="G53" s="9" t="s">
        <v>18</v>
      </c>
      <c r="H53" s="18"/>
      <c r="I53" s="12" t="s">
        <v>13</v>
      </c>
      <c r="J53" s="12" t="s">
        <v>24</v>
      </c>
      <c r="K53" s="12" t="s">
        <v>15</v>
      </c>
      <c r="L53" s="12" t="s">
        <v>19</v>
      </c>
      <c r="M53" s="12" t="s">
        <v>17</v>
      </c>
      <c r="N53" s="12" t="s">
        <v>18</v>
      </c>
    </row>
    <row r="54" spans="1:14" x14ac:dyDescent="0.25">
      <c r="A54">
        <v>1</v>
      </c>
      <c r="B54" s="3">
        <v>8.5000000000000006E-3</v>
      </c>
      <c r="C54" s="6">
        <f>D48</f>
        <v>1000000</v>
      </c>
      <c r="D54" s="7">
        <f>PMT($D$49,$D$50,-$D$48,,)</f>
        <v>171955.86359479462</v>
      </c>
      <c r="E54" s="10">
        <f>C54*B54</f>
        <v>8500</v>
      </c>
      <c r="F54" s="7">
        <f>D54-E54</f>
        <v>163455.86359479462</v>
      </c>
      <c r="G54" s="10">
        <f>C54-F54</f>
        <v>836544.13640520535</v>
      </c>
      <c r="I54">
        <v>0</v>
      </c>
      <c r="J54" s="3">
        <v>8.9999999999999993E-3</v>
      </c>
      <c r="K54">
        <v>0</v>
      </c>
      <c r="L54">
        <v>0</v>
      </c>
      <c r="M54" s="5">
        <v>0</v>
      </c>
      <c r="N54" s="10">
        <f>D48</f>
        <v>1000000</v>
      </c>
    </row>
    <row r="55" spans="1:14" x14ac:dyDescent="0.25">
      <c r="A55">
        <v>2</v>
      </c>
      <c r="B55" s="3">
        <v>8.2000000000000007E-3</v>
      </c>
      <c r="C55" s="10">
        <f>G54</f>
        <v>836544.13640520535</v>
      </c>
      <c r="D55" s="7">
        <f t="shared" ref="D55:D58" si="18">PMT($D$49,$D$50,-$D$48,,)</f>
        <v>171955.86359479462</v>
      </c>
      <c r="E55" s="10">
        <f t="shared" ref="E55:E58" si="19">C55*B55</f>
        <v>6859.6619185226846</v>
      </c>
      <c r="F55" s="7">
        <f t="shared" ref="F55:F58" si="20">D55-E55</f>
        <v>165096.20167627194</v>
      </c>
      <c r="G55" s="10">
        <f t="shared" ref="G55:G59" si="21">C55-F55</f>
        <v>671447.93472893338</v>
      </c>
      <c r="I55">
        <v>1</v>
      </c>
      <c r="J55" s="3">
        <v>8.5000000000000006E-3</v>
      </c>
      <c r="K55" s="7">
        <f>PMT($J$54,$D$50,-$D$48,,)</f>
        <v>171955.86359479462</v>
      </c>
      <c r="L55" s="10">
        <f>N54*J55</f>
        <v>8500</v>
      </c>
      <c r="M55" s="5">
        <f>K55-L55</f>
        <v>163455.86359479462</v>
      </c>
      <c r="N55" s="10">
        <f>N54-M55</f>
        <v>836544.13640520535</v>
      </c>
    </row>
    <row r="56" spans="1:14" x14ac:dyDescent="0.25">
      <c r="A56">
        <v>3</v>
      </c>
      <c r="B56" s="3">
        <v>8.0000000000000002E-3</v>
      </c>
      <c r="C56" s="10">
        <f t="shared" ref="C56:C59" si="22">G55</f>
        <v>671447.93472893338</v>
      </c>
      <c r="D56" s="7">
        <f t="shared" si="18"/>
        <v>171955.86359479462</v>
      </c>
      <c r="E56" s="10">
        <f t="shared" si="19"/>
        <v>5371.5834778314675</v>
      </c>
      <c r="F56" s="7">
        <f>D56-E56</f>
        <v>166584.28011696314</v>
      </c>
      <c r="G56" s="10">
        <f t="shared" si="21"/>
        <v>504863.65461197024</v>
      </c>
      <c r="I56">
        <v>2</v>
      </c>
      <c r="J56" s="3">
        <v>8.2000000000000007E-3</v>
      </c>
      <c r="K56" s="7">
        <f t="shared" ref="K56:K59" si="23">PMT($J$54,$D$50,-$D$48,,)</f>
        <v>171955.86359479462</v>
      </c>
      <c r="L56" s="10">
        <f t="shared" ref="L56:L60" si="24">N55*J56</f>
        <v>6859.6619185226846</v>
      </c>
      <c r="M56" s="5">
        <f t="shared" ref="M56:M59" si="25">K56-L56</f>
        <v>165096.20167627194</v>
      </c>
      <c r="N56" s="10">
        <f t="shared" ref="N56:N60" si="26">N55-M56</f>
        <v>671447.93472893338</v>
      </c>
    </row>
    <row r="57" spans="1:14" x14ac:dyDescent="0.25">
      <c r="A57">
        <v>4</v>
      </c>
      <c r="B57" s="3">
        <v>8.3999999999999995E-3</v>
      </c>
      <c r="C57" s="10">
        <f t="shared" si="22"/>
        <v>504863.65461197024</v>
      </c>
      <c r="D57" s="7">
        <f t="shared" si="18"/>
        <v>171955.86359479462</v>
      </c>
      <c r="E57" s="10">
        <f t="shared" si="19"/>
        <v>4240.8546987405498</v>
      </c>
      <c r="F57" s="7">
        <f t="shared" si="20"/>
        <v>167715.00889605406</v>
      </c>
      <c r="G57" s="10">
        <f t="shared" si="21"/>
        <v>337148.64571591618</v>
      </c>
      <c r="I57">
        <v>3</v>
      </c>
      <c r="J57" s="3">
        <v>8.0000000000000002E-3</v>
      </c>
      <c r="K57" s="7">
        <f t="shared" si="23"/>
        <v>171955.86359479462</v>
      </c>
      <c r="L57" s="10">
        <f t="shared" si="24"/>
        <v>5371.5834778314675</v>
      </c>
      <c r="M57" s="5">
        <f t="shared" si="25"/>
        <v>166584.28011696314</v>
      </c>
      <c r="N57" s="10">
        <f t="shared" si="26"/>
        <v>504863.65461197024</v>
      </c>
    </row>
    <row r="58" spans="1:14" x14ac:dyDescent="0.25">
      <c r="A58">
        <v>5</v>
      </c>
      <c r="B58" s="3">
        <v>7.9000000000000008E-3</v>
      </c>
      <c r="C58" s="10">
        <f t="shared" si="22"/>
        <v>337148.64571591618</v>
      </c>
      <c r="D58" s="7">
        <f t="shared" si="18"/>
        <v>171955.86359479462</v>
      </c>
      <c r="E58" s="10">
        <f>C58*B58</f>
        <v>2663.474301155738</v>
      </c>
      <c r="F58" s="7">
        <f t="shared" si="20"/>
        <v>169292.38929363887</v>
      </c>
      <c r="G58" s="10">
        <f t="shared" si="21"/>
        <v>167856.25642227731</v>
      </c>
      <c r="I58">
        <v>4</v>
      </c>
      <c r="J58" s="3">
        <v>8.3999999999999995E-3</v>
      </c>
      <c r="K58" s="7">
        <f t="shared" si="23"/>
        <v>171955.86359479462</v>
      </c>
      <c r="L58" s="10">
        <f t="shared" si="24"/>
        <v>4240.8546987405498</v>
      </c>
      <c r="M58" s="5">
        <f>K58-L58</f>
        <v>167715.00889605406</v>
      </c>
      <c r="N58" s="10">
        <f t="shared" si="26"/>
        <v>337148.64571591618</v>
      </c>
    </row>
    <row r="59" spans="1:14" x14ac:dyDescent="0.25">
      <c r="A59">
        <v>6</v>
      </c>
      <c r="B59" s="3">
        <v>7.7999999999999996E-3</v>
      </c>
      <c r="C59" s="10">
        <f t="shared" si="22"/>
        <v>167856.25642227731</v>
      </c>
      <c r="D59" s="10">
        <f>E59+F59</f>
        <v>169165.53522237108</v>
      </c>
      <c r="E59" s="10">
        <f>C59*B59</f>
        <v>1309.278800093763</v>
      </c>
      <c r="F59" s="10">
        <f>C59</f>
        <v>167856.25642227731</v>
      </c>
      <c r="G59" s="10">
        <f t="shared" si="21"/>
        <v>0</v>
      </c>
      <c r="I59">
        <v>5</v>
      </c>
      <c r="J59" s="3">
        <v>7.9000000000000008E-3</v>
      </c>
      <c r="K59" s="7">
        <f t="shared" si="23"/>
        <v>171955.86359479462</v>
      </c>
      <c r="L59" s="10">
        <f t="shared" si="24"/>
        <v>2663.474301155738</v>
      </c>
      <c r="M59" s="5">
        <f t="shared" si="25"/>
        <v>169292.38929363887</v>
      </c>
      <c r="N59" s="10">
        <f t="shared" si="26"/>
        <v>167856.25642227731</v>
      </c>
    </row>
    <row r="60" spans="1:14" x14ac:dyDescent="0.25">
      <c r="D60" s="11">
        <f>SUM(E54:E59)</f>
        <v>28944.8531963442</v>
      </c>
      <c r="I60">
        <v>6</v>
      </c>
      <c r="J60" s="3">
        <v>7.7999999999999996E-3</v>
      </c>
      <c r="K60" s="10">
        <f>L60+M60</f>
        <v>169165.53522237108</v>
      </c>
      <c r="L60" s="10">
        <f t="shared" si="24"/>
        <v>1309.278800093763</v>
      </c>
      <c r="M60" s="5">
        <f>N59</f>
        <v>167856.25642227731</v>
      </c>
      <c r="N60" s="10">
        <f>N59-M60</f>
        <v>0</v>
      </c>
    </row>
    <row r="61" spans="1:14" x14ac:dyDescent="0.25">
      <c r="L61" s="11">
        <f>SUM(L54:L60)</f>
        <v>28944.8531963442</v>
      </c>
    </row>
    <row r="63" spans="1:14" x14ac:dyDescent="0.25">
      <c r="A63" s="29"/>
      <c r="E63" s="29"/>
      <c r="F63" s="29"/>
      <c r="G63" s="29"/>
      <c r="H63" s="29"/>
      <c r="I63" s="29"/>
      <c r="J63" s="29"/>
    </row>
    <row r="64" spans="1:14" x14ac:dyDescent="0.25">
      <c r="A64" s="29"/>
      <c r="E64" s="29"/>
      <c r="F64" s="29"/>
      <c r="G64" s="29"/>
      <c r="H64" s="29"/>
      <c r="I64" s="29"/>
      <c r="J64" s="29"/>
    </row>
    <row r="65" spans="1:14" x14ac:dyDescent="0.25">
      <c r="A65" s="29"/>
      <c r="E65" s="29"/>
      <c r="F65" s="29"/>
      <c r="G65" s="29"/>
      <c r="H65" s="29"/>
      <c r="I65" s="29"/>
      <c r="J65" s="29"/>
      <c r="K65" t="s">
        <v>29</v>
      </c>
      <c r="L65" s="32">
        <v>0.08</v>
      </c>
      <c r="M65" t="s">
        <v>30</v>
      </c>
    </row>
    <row r="66" spans="1:14" x14ac:dyDescent="0.25">
      <c r="A66" s="29"/>
      <c r="E66" s="29"/>
      <c r="F66" s="29"/>
      <c r="G66" s="29"/>
      <c r="H66" s="29"/>
      <c r="I66" s="29"/>
      <c r="J66" s="29"/>
      <c r="K66" t="s">
        <v>11</v>
      </c>
      <c r="L66" s="27">
        <v>6</v>
      </c>
      <c r="M66" t="s">
        <v>34</v>
      </c>
    </row>
    <row r="67" spans="1:14" x14ac:dyDescent="0.25">
      <c r="A67" s="29"/>
      <c r="E67" s="29"/>
      <c r="F67" s="29"/>
      <c r="G67" s="29"/>
      <c r="H67" s="29"/>
      <c r="I67" s="29"/>
      <c r="J67" s="29"/>
      <c r="K67" t="s">
        <v>31</v>
      </c>
      <c r="L67" s="3">
        <v>9.7000000000000003E-2</v>
      </c>
      <c r="M67" t="s">
        <v>32</v>
      </c>
    </row>
    <row r="68" spans="1:14" x14ac:dyDescent="0.25">
      <c r="A68" s="29"/>
      <c r="E68" s="29"/>
      <c r="F68" s="29"/>
      <c r="G68" s="29"/>
      <c r="H68" s="29"/>
      <c r="I68" s="29"/>
      <c r="J68" s="29"/>
      <c r="K68" t="s">
        <v>11</v>
      </c>
      <c r="L68" s="27">
        <v>4</v>
      </c>
      <c r="M68" t="s">
        <v>36</v>
      </c>
    </row>
    <row r="69" spans="1:14" x14ac:dyDescent="0.25">
      <c r="A69" s="29"/>
      <c r="B69" s="31" t="s">
        <v>28</v>
      </c>
      <c r="C69" s="31"/>
      <c r="E69" s="29"/>
      <c r="F69" s="29"/>
      <c r="G69" s="29"/>
      <c r="H69" s="29"/>
      <c r="I69" s="29"/>
      <c r="J69" s="29"/>
      <c r="K69" s="30" t="s">
        <v>33</v>
      </c>
      <c r="L69" s="34">
        <f>1/(1-L65/L66)^L66-1</f>
        <v>8.3870165145353281E-2</v>
      </c>
    </row>
    <row r="70" spans="1:14" x14ac:dyDescent="0.25">
      <c r="A70" s="29"/>
      <c r="B70" s="31"/>
      <c r="C70" s="31"/>
      <c r="E70" s="29"/>
      <c r="F70" s="29"/>
      <c r="G70" s="29"/>
      <c r="H70" s="29"/>
      <c r="I70" s="29"/>
      <c r="J70" s="29"/>
      <c r="K70" s="30"/>
      <c r="L70" s="34"/>
      <c r="M70" t="s">
        <v>35</v>
      </c>
    </row>
    <row r="71" spans="1:14" x14ac:dyDescent="0.25">
      <c r="B71" s="31"/>
      <c r="C71" s="31"/>
      <c r="D71" s="29"/>
      <c r="E71" s="29"/>
      <c r="F71" s="29"/>
      <c r="G71" s="29"/>
      <c r="H71" s="29"/>
      <c r="I71" s="29"/>
      <c r="J71" s="29"/>
      <c r="K71" s="30"/>
      <c r="L71" s="34"/>
    </row>
    <row r="72" spans="1:14" x14ac:dyDescent="0.25">
      <c r="B72" s="31"/>
      <c r="C72" s="31"/>
      <c r="D72" s="29"/>
      <c r="E72" s="29"/>
      <c r="F72" s="29"/>
      <c r="G72" s="29"/>
      <c r="H72" s="29"/>
      <c r="I72" s="29"/>
      <c r="J72" s="29"/>
      <c r="K72" s="2" t="s">
        <v>37</v>
      </c>
      <c r="L72" s="35">
        <f>EFFECT(L67,L68)</f>
        <v>0.10058576288000465</v>
      </c>
    </row>
    <row r="73" spans="1:14" ht="30" customHeight="1" x14ac:dyDescent="0.25">
      <c r="D73" s="29"/>
      <c r="E73" s="29"/>
      <c r="F73" s="29"/>
      <c r="G73" s="29"/>
      <c r="H73" s="29"/>
      <c r="I73" s="29"/>
      <c r="J73" s="29"/>
      <c r="K73" s="2"/>
      <c r="L73" s="35"/>
    </row>
    <row r="74" spans="1:14" x14ac:dyDescent="0.25">
      <c r="D74" s="29"/>
      <c r="E74" s="29"/>
      <c r="F74" s="29"/>
      <c r="G74" s="29"/>
      <c r="H74" s="29"/>
      <c r="I74" s="29"/>
      <c r="J74" s="29"/>
    </row>
    <row r="75" spans="1:14" x14ac:dyDescent="0.25">
      <c r="D75" s="29" t="s">
        <v>9</v>
      </c>
      <c r="E75" s="37">
        <v>210000000</v>
      </c>
      <c r="F75" s="29"/>
      <c r="G75" s="29"/>
      <c r="H75" s="29"/>
      <c r="I75" s="29"/>
      <c r="J75" s="29"/>
      <c r="K75" t="s">
        <v>38</v>
      </c>
      <c r="L75" s="36">
        <f>(1+L69)*(1+L72)-1</f>
        <v>0.19289207256937524</v>
      </c>
    </row>
    <row r="76" spans="1:14" x14ac:dyDescent="0.25">
      <c r="D76" s="29" t="s">
        <v>11</v>
      </c>
      <c r="E76" s="29">
        <f>6*6</f>
        <v>36</v>
      </c>
      <c r="F76" s="29" t="s">
        <v>41</v>
      </c>
      <c r="G76" s="29"/>
      <c r="H76" s="29"/>
      <c r="I76" s="29"/>
      <c r="J76" s="29"/>
      <c r="K76" t="s">
        <v>39</v>
      </c>
      <c r="L76">
        <v>6</v>
      </c>
      <c r="M76" t="s">
        <v>40</v>
      </c>
    </row>
    <row r="77" spans="1:14" x14ac:dyDescent="0.25">
      <c r="K77" t="s">
        <v>10</v>
      </c>
      <c r="L77" s="33">
        <f>NOMINAL(L75,L76)/L76</f>
        <v>2.9833129197643471E-2</v>
      </c>
    </row>
    <row r="78" spans="1:14" x14ac:dyDescent="0.25">
      <c r="D78" s="1" t="s">
        <v>25</v>
      </c>
      <c r="E78" s="1"/>
      <c r="F78" s="1"/>
      <c r="G78" s="1"/>
      <c r="H78" s="1"/>
      <c r="I78" s="19"/>
    </row>
    <row r="79" spans="1:14" x14ac:dyDescent="0.25">
      <c r="D79" s="12" t="s">
        <v>13</v>
      </c>
      <c r="E79" s="12" t="s">
        <v>24</v>
      </c>
      <c r="F79" s="12" t="s">
        <v>15</v>
      </c>
      <c r="G79" s="12" t="s">
        <v>19</v>
      </c>
      <c r="H79" s="12" t="s">
        <v>17</v>
      </c>
      <c r="I79" s="12" t="s">
        <v>18</v>
      </c>
    </row>
    <row r="80" spans="1:14" x14ac:dyDescent="0.25">
      <c r="D80">
        <v>0</v>
      </c>
      <c r="E80" s="36">
        <f>L77</f>
        <v>2.9833129197643471E-2</v>
      </c>
      <c r="H80" s="5"/>
      <c r="I80" s="10"/>
      <c r="K80" s="15" t="s">
        <v>42</v>
      </c>
      <c r="L80" s="15" t="s">
        <v>43</v>
      </c>
      <c r="M80" s="15" t="s">
        <v>44</v>
      </c>
      <c r="N80" s="39" t="s">
        <v>10</v>
      </c>
    </row>
    <row r="81" spans="4:14" x14ac:dyDescent="0.25">
      <c r="D81">
        <v>1</v>
      </c>
      <c r="E81" s="36"/>
      <c r="F81" s="7"/>
      <c r="G81" s="10"/>
      <c r="H81" s="5"/>
      <c r="I81" s="10"/>
      <c r="J81">
        <v>0</v>
      </c>
      <c r="K81" s="36">
        <f>1/(1-L65/L66)^L66-1</f>
        <v>8.3870165145353281E-2</v>
      </c>
      <c r="L81" s="3">
        <f>EFFECT(L67,L68)</f>
        <v>0.10058576288000465</v>
      </c>
      <c r="M81" s="36">
        <f>(1+K81)*(1+L81)-1</f>
        <v>0.19289207256937524</v>
      </c>
      <c r="N81" s="36">
        <f>NOMINAL(M81,$L$76)/$L$76</f>
        <v>2.9833129197643471E-2</v>
      </c>
    </row>
    <row r="82" spans="4:14" x14ac:dyDescent="0.25">
      <c r="D82">
        <v>2</v>
      </c>
      <c r="E82" s="36"/>
      <c r="F82" s="7"/>
      <c r="G82" s="10"/>
      <c r="H82" s="5"/>
      <c r="I82" s="10"/>
      <c r="J82">
        <v>1</v>
      </c>
      <c r="K82" s="36">
        <f>K81-0.2%</f>
        <v>8.187016514535328E-2</v>
      </c>
      <c r="L82" s="3">
        <f>L81</f>
        <v>0.10058576288000465</v>
      </c>
      <c r="M82" s="36">
        <f t="shared" ref="M82:M117" si="27">(1+K82)*(1+L82)-1</f>
        <v>0.1906909010436153</v>
      </c>
      <c r="N82" s="36">
        <f t="shared" ref="N82:N118" si="28">NOMINAL(M82,$L$76)/$L$76</f>
        <v>2.9516170628454796E-2</v>
      </c>
    </row>
    <row r="83" spans="4:14" x14ac:dyDescent="0.25">
      <c r="D83">
        <v>3</v>
      </c>
      <c r="E83" s="36"/>
      <c r="F83" s="7"/>
      <c r="G83" s="10"/>
      <c r="H83" s="5"/>
      <c r="I83" s="10"/>
      <c r="J83">
        <v>2</v>
      </c>
      <c r="K83" s="36">
        <f t="shared" ref="K83:K93" si="29">K82-0.2%</f>
        <v>7.9870165145353278E-2</v>
      </c>
      <c r="L83" s="3">
        <f t="shared" ref="L83:L93" si="30">L82</f>
        <v>0.10058576288000465</v>
      </c>
      <c r="M83" s="36">
        <f t="shared" si="27"/>
        <v>0.18848972951785514</v>
      </c>
      <c r="N83" s="36">
        <f t="shared" si="28"/>
        <v>2.9198723394506132E-2</v>
      </c>
    </row>
    <row r="84" spans="4:14" x14ac:dyDescent="0.25">
      <c r="D84">
        <v>4</v>
      </c>
      <c r="E84" s="36"/>
      <c r="F84" s="7"/>
      <c r="G84" s="10"/>
      <c r="H84" s="5"/>
      <c r="I84" s="10"/>
      <c r="J84">
        <v>3</v>
      </c>
      <c r="K84" s="36">
        <f t="shared" si="29"/>
        <v>7.7870165145353276E-2</v>
      </c>
      <c r="L84" s="3">
        <f t="shared" si="30"/>
        <v>0.10058576288000465</v>
      </c>
      <c r="M84" s="36">
        <f t="shared" si="27"/>
        <v>0.18628855799209521</v>
      </c>
      <c r="N84" s="36">
        <f t="shared" si="28"/>
        <v>2.8880785835267764E-2</v>
      </c>
    </row>
    <row r="85" spans="4:14" x14ac:dyDescent="0.25">
      <c r="D85">
        <v>5</v>
      </c>
      <c r="E85" s="36"/>
      <c r="F85" s="7"/>
      <c r="G85" s="10"/>
      <c r="H85" s="5"/>
      <c r="I85" s="10"/>
      <c r="J85">
        <v>4</v>
      </c>
      <c r="K85" s="36">
        <f t="shared" si="29"/>
        <v>7.5870165145353274E-2</v>
      </c>
      <c r="L85" s="3">
        <f t="shared" si="30"/>
        <v>0.10058576288000465</v>
      </c>
      <c r="M85" s="36">
        <f t="shared" si="27"/>
        <v>0.18408738646633527</v>
      </c>
      <c r="N85" s="36">
        <f t="shared" si="28"/>
        <v>2.8562356281473855E-2</v>
      </c>
    </row>
    <row r="86" spans="4:14" x14ac:dyDescent="0.25">
      <c r="D86">
        <v>6</v>
      </c>
      <c r="E86" s="36"/>
      <c r="F86" s="10"/>
      <c r="G86" s="10"/>
      <c r="H86" s="5"/>
      <c r="I86" s="10"/>
      <c r="J86">
        <v>5</v>
      </c>
      <c r="K86" s="36">
        <f t="shared" si="29"/>
        <v>7.3870165145353273E-2</v>
      </c>
      <c r="L86" s="3">
        <f t="shared" si="30"/>
        <v>0.10058576288000465</v>
      </c>
      <c r="M86" s="36">
        <f t="shared" si="27"/>
        <v>0.18188621494057511</v>
      </c>
      <c r="N86" s="36">
        <f t="shared" si="28"/>
        <v>2.8243433055059386E-2</v>
      </c>
    </row>
    <row r="87" spans="4:14" x14ac:dyDescent="0.25">
      <c r="D87">
        <v>7</v>
      </c>
      <c r="E87" s="36"/>
      <c r="G87" s="38"/>
      <c r="J87">
        <v>6</v>
      </c>
      <c r="K87" s="36">
        <f t="shared" si="29"/>
        <v>7.1870165145353271E-2</v>
      </c>
      <c r="L87" s="3">
        <f t="shared" si="30"/>
        <v>0.10058576288000465</v>
      </c>
      <c r="M87" s="36">
        <f t="shared" si="27"/>
        <v>0.17968504341481517</v>
      </c>
      <c r="N87" s="36">
        <f t="shared" si="28"/>
        <v>2.7924014469097092E-2</v>
      </c>
    </row>
    <row r="88" spans="4:14" x14ac:dyDescent="0.25">
      <c r="D88">
        <v>8</v>
      </c>
      <c r="E88" s="36"/>
      <c r="J88">
        <v>7</v>
      </c>
      <c r="K88" s="36">
        <f t="shared" si="29"/>
        <v>6.9870165145353269E-2</v>
      </c>
      <c r="L88" s="3">
        <f t="shared" si="30"/>
        <v>0.10058576288000465</v>
      </c>
      <c r="M88" s="36">
        <f t="shared" si="27"/>
        <v>0.17748387188905523</v>
      </c>
      <c r="N88" s="36">
        <f t="shared" si="28"/>
        <v>2.7604098827735069E-2</v>
      </c>
    </row>
    <row r="89" spans="4:14" x14ac:dyDescent="0.25">
      <c r="D89">
        <v>9</v>
      </c>
      <c r="E89" s="36"/>
      <c r="J89">
        <v>8</v>
      </c>
      <c r="K89" s="36">
        <f t="shared" si="29"/>
        <v>6.7870165145353267E-2</v>
      </c>
      <c r="L89" s="3">
        <f t="shared" si="30"/>
        <v>0.10058576288000465</v>
      </c>
      <c r="M89" s="36">
        <f t="shared" si="27"/>
        <v>0.17528270036329507</v>
      </c>
      <c r="N89" s="36">
        <f t="shared" si="28"/>
        <v>2.7283684426131938E-2</v>
      </c>
    </row>
    <row r="90" spans="4:14" x14ac:dyDescent="0.25">
      <c r="D90">
        <v>10</v>
      </c>
      <c r="E90" s="36"/>
      <c r="J90">
        <v>9</v>
      </c>
      <c r="K90" s="36">
        <f t="shared" si="29"/>
        <v>6.5870165145353266E-2</v>
      </c>
      <c r="L90" s="3">
        <f t="shared" si="30"/>
        <v>0.10058576288000465</v>
      </c>
      <c r="M90" s="36">
        <f t="shared" si="27"/>
        <v>0.17308152883753514</v>
      </c>
      <c r="N90" s="36">
        <f t="shared" si="28"/>
        <v>2.6962769550392451E-2</v>
      </c>
    </row>
    <row r="91" spans="4:14" x14ac:dyDescent="0.25">
      <c r="D91">
        <v>11</v>
      </c>
      <c r="E91" s="36"/>
      <c r="J91">
        <v>10</v>
      </c>
      <c r="K91" s="36">
        <f t="shared" si="29"/>
        <v>6.3870165145353264E-2</v>
      </c>
      <c r="L91" s="3">
        <f t="shared" si="30"/>
        <v>0.10058576288000465</v>
      </c>
      <c r="M91" s="36">
        <f t="shared" si="27"/>
        <v>0.1708803573117752</v>
      </c>
      <c r="N91" s="36">
        <f t="shared" si="28"/>
        <v>2.6641352477502656E-2</v>
      </c>
    </row>
    <row r="92" spans="4:14" x14ac:dyDescent="0.25">
      <c r="D92">
        <v>12</v>
      </c>
      <c r="E92" s="36"/>
      <c r="J92">
        <v>11</v>
      </c>
      <c r="K92" s="36">
        <f t="shared" si="29"/>
        <v>6.1870165145353262E-2</v>
      </c>
      <c r="L92" s="3">
        <f t="shared" si="30"/>
        <v>0.10058576288000465</v>
      </c>
      <c r="M92" s="36">
        <f t="shared" si="27"/>
        <v>0.16867918578601504</v>
      </c>
      <c r="N92" s="36">
        <f t="shared" si="28"/>
        <v>2.6319431475263055E-2</v>
      </c>
    </row>
    <row r="93" spans="4:14" x14ac:dyDescent="0.25">
      <c r="D93">
        <v>13</v>
      </c>
      <c r="E93" s="36"/>
      <c r="J93">
        <v>12</v>
      </c>
      <c r="K93" s="36">
        <f>K92-0.2%</f>
        <v>5.987016514535326E-2</v>
      </c>
      <c r="L93" s="3">
        <f>L92</f>
        <v>0.10058576288000465</v>
      </c>
      <c r="M93" s="36">
        <f t="shared" si="27"/>
        <v>0.1664780142602551</v>
      </c>
      <c r="N93" s="36">
        <f t="shared" si="28"/>
        <v>2.5997004802224E-2</v>
      </c>
    </row>
    <row r="94" spans="4:14" x14ac:dyDescent="0.25">
      <c r="D94">
        <v>14</v>
      </c>
      <c r="E94" s="36"/>
      <c r="J94">
        <v>13</v>
      </c>
      <c r="K94" s="36">
        <f>K93+0.3%</f>
        <v>6.2870165145353263E-2</v>
      </c>
      <c r="L94" s="3">
        <f>L93</f>
        <v>0.10058576288000465</v>
      </c>
      <c r="M94" s="36">
        <f t="shared" si="27"/>
        <v>0.16977977154889512</v>
      </c>
      <c r="N94" s="36">
        <f t="shared" si="28"/>
        <v>2.648045507617458E-2</v>
      </c>
    </row>
    <row r="95" spans="4:14" x14ac:dyDescent="0.25">
      <c r="D95">
        <v>15</v>
      </c>
      <c r="E95" s="36"/>
      <c r="J95">
        <v>14</v>
      </c>
      <c r="K95" s="36">
        <f t="shared" ref="K95:K117" si="31">K94+0.3%</f>
        <v>6.5870165145353266E-2</v>
      </c>
      <c r="L95" s="3">
        <f t="shared" ref="L95:L117" si="32">L94</f>
        <v>0.10058576288000465</v>
      </c>
      <c r="M95" s="36">
        <f t="shared" si="27"/>
        <v>0.17308152883753514</v>
      </c>
      <c r="N95" s="36">
        <f t="shared" si="28"/>
        <v>2.6962769550392451E-2</v>
      </c>
    </row>
    <row r="96" spans="4:14" x14ac:dyDescent="0.25">
      <c r="D96">
        <v>16</v>
      </c>
      <c r="E96" s="36"/>
      <c r="J96">
        <v>15</v>
      </c>
      <c r="K96" s="36">
        <f t="shared" si="31"/>
        <v>6.8870165145353268E-2</v>
      </c>
      <c r="L96" s="3">
        <f t="shared" si="32"/>
        <v>0.10058576288000465</v>
      </c>
      <c r="M96" s="36">
        <f t="shared" si="27"/>
        <v>0.17638328612617538</v>
      </c>
      <c r="N96" s="36">
        <f t="shared" si="28"/>
        <v>2.7443954078869126E-2</v>
      </c>
    </row>
    <row r="97" spans="4:14" x14ac:dyDescent="0.25">
      <c r="D97">
        <v>17</v>
      </c>
      <c r="E97" s="36"/>
      <c r="J97">
        <v>16</v>
      </c>
      <c r="K97" s="36">
        <f t="shared" si="31"/>
        <v>7.1870165145353271E-2</v>
      </c>
      <c r="L97" s="3">
        <f t="shared" si="32"/>
        <v>0.10058576288000465</v>
      </c>
      <c r="M97" s="36">
        <f t="shared" si="27"/>
        <v>0.17968504341481517</v>
      </c>
      <c r="N97" s="36">
        <f t="shared" si="28"/>
        <v>2.7924014469097092E-2</v>
      </c>
    </row>
    <row r="98" spans="4:14" x14ac:dyDescent="0.25">
      <c r="D98">
        <v>18</v>
      </c>
      <c r="E98" s="36"/>
      <c r="J98">
        <v>17</v>
      </c>
      <c r="K98" s="36">
        <f t="shared" si="31"/>
        <v>7.4870165145353273E-2</v>
      </c>
      <c r="L98" s="3">
        <f t="shared" si="32"/>
        <v>0.10058576288000465</v>
      </c>
      <c r="M98" s="36">
        <f t="shared" si="27"/>
        <v>0.18298680070345519</v>
      </c>
      <c r="N98" s="36">
        <f t="shared" si="28"/>
        <v>2.8402956482568742E-2</v>
      </c>
    </row>
    <row r="99" spans="4:14" x14ac:dyDescent="0.25">
      <c r="D99">
        <v>19</v>
      </c>
      <c r="E99" s="36"/>
      <c r="J99">
        <v>18</v>
      </c>
      <c r="K99" s="36">
        <f t="shared" si="31"/>
        <v>7.7870165145353276E-2</v>
      </c>
      <c r="L99" s="3">
        <f t="shared" si="32"/>
        <v>0.10058576288000465</v>
      </c>
      <c r="M99" s="36">
        <f t="shared" si="27"/>
        <v>0.18628855799209521</v>
      </c>
      <c r="N99" s="36">
        <f t="shared" si="28"/>
        <v>2.8880785835267764E-2</v>
      </c>
    </row>
    <row r="100" spans="4:14" x14ac:dyDescent="0.25">
      <c r="D100">
        <v>20</v>
      </c>
      <c r="E100" s="36"/>
      <c r="J100">
        <v>19</v>
      </c>
      <c r="K100" s="36">
        <f t="shared" si="31"/>
        <v>8.0870165145353279E-2</v>
      </c>
      <c r="L100" s="3">
        <f t="shared" si="32"/>
        <v>0.10058576288000465</v>
      </c>
      <c r="M100" s="36">
        <f t="shared" si="27"/>
        <v>0.18959031528073544</v>
      </c>
      <c r="N100" s="36">
        <f t="shared" si="28"/>
        <v>2.9357508198154525E-2</v>
      </c>
    </row>
    <row r="101" spans="4:14" x14ac:dyDescent="0.25">
      <c r="D101">
        <v>21</v>
      </c>
      <c r="E101" s="36"/>
      <c r="J101">
        <v>20</v>
      </c>
      <c r="K101" s="36">
        <f t="shared" si="31"/>
        <v>8.3870165145353281E-2</v>
      </c>
      <c r="L101" s="3">
        <f t="shared" si="32"/>
        <v>0.10058576288000465</v>
      </c>
      <c r="M101" s="36">
        <f t="shared" si="27"/>
        <v>0.19289207256937524</v>
      </c>
      <c r="N101" s="36">
        <f t="shared" si="28"/>
        <v>2.9833129197643471E-2</v>
      </c>
    </row>
    <row r="102" spans="4:14" x14ac:dyDescent="0.25">
      <c r="D102">
        <v>22</v>
      </c>
      <c r="E102" s="36"/>
      <c r="J102">
        <v>21</v>
      </c>
      <c r="K102" s="36">
        <f t="shared" si="31"/>
        <v>8.6870165145353284E-2</v>
      </c>
      <c r="L102" s="3">
        <f t="shared" si="32"/>
        <v>0.10058576288000465</v>
      </c>
      <c r="M102" s="36">
        <f t="shared" si="27"/>
        <v>0.19619382985801526</v>
      </c>
      <c r="N102" s="36">
        <f t="shared" si="28"/>
        <v>3.0307654416076524E-2</v>
      </c>
    </row>
    <row r="103" spans="4:14" x14ac:dyDescent="0.25">
      <c r="D103">
        <v>23</v>
      </c>
      <c r="E103" s="36"/>
      <c r="J103">
        <v>22</v>
      </c>
      <c r="K103" s="36">
        <f t="shared" si="31"/>
        <v>8.9870165145353287E-2</v>
      </c>
      <c r="L103" s="3">
        <f t="shared" si="32"/>
        <v>0.10058576288000465</v>
      </c>
      <c r="M103" s="36">
        <f t="shared" si="27"/>
        <v>0.19949558714665527</v>
      </c>
      <c r="N103" s="36">
        <f t="shared" si="28"/>
        <v>3.0781089392187599E-2</v>
      </c>
    </row>
    <row r="104" spans="4:14" x14ac:dyDescent="0.25">
      <c r="D104">
        <v>24</v>
      </c>
      <c r="E104" s="36"/>
      <c r="J104">
        <v>23</v>
      </c>
      <c r="K104" s="36">
        <f t="shared" si="31"/>
        <v>9.2870165145353289E-2</v>
      </c>
      <c r="L104" s="3">
        <f t="shared" si="32"/>
        <v>0.10058576288000465</v>
      </c>
      <c r="M104" s="36">
        <f t="shared" si="27"/>
        <v>0.20279734443529551</v>
      </c>
      <c r="N104" s="36">
        <f t="shared" si="28"/>
        <v>3.1253439621563572E-2</v>
      </c>
    </row>
    <row r="105" spans="4:14" x14ac:dyDescent="0.25">
      <c r="D105">
        <v>25</v>
      </c>
      <c r="E105" s="36"/>
      <c r="J105">
        <v>24</v>
      </c>
      <c r="K105" s="36">
        <f t="shared" si="31"/>
        <v>9.5870165145353292E-2</v>
      </c>
      <c r="L105" s="3">
        <f t="shared" si="32"/>
        <v>0.10058576288000465</v>
      </c>
      <c r="M105" s="36">
        <f t="shared" si="27"/>
        <v>0.20609910172393531</v>
      </c>
      <c r="N105" s="36">
        <f t="shared" si="28"/>
        <v>3.172471055709658E-2</v>
      </c>
    </row>
    <row r="106" spans="4:14" x14ac:dyDescent="0.25">
      <c r="D106">
        <v>26</v>
      </c>
      <c r="E106" s="36"/>
      <c r="J106">
        <v>25</v>
      </c>
      <c r="K106" s="36">
        <f t="shared" si="31"/>
        <v>9.8870165145353295E-2</v>
      </c>
      <c r="L106" s="3">
        <f t="shared" si="32"/>
        <v>0.10058576288000465</v>
      </c>
      <c r="M106" s="36">
        <f t="shared" si="27"/>
        <v>0.20940085901257532</v>
      </c>
      <c r="N106" s="36">
        <f t="shared" si="28"/>
        <v>3.2194907609432111E-2</v>
      </c>
    </row>
    <row r="107" spans="4:14" x14ac:dyDescent="0.25">
      <c r="D107">
        <v>27</v>
      </c>
      <c r="E107" s="36"/>
      <c r="J107">
        <v>26</v>
      </c>
      <c r="K107" s="36">
        <f t="shared" si="31"/>
        <v>0.1018701651453533</v>
      </c>
      <c r="L107" s="3">
        <f t="shared" si="32"/>
        <v>0.10058576288000465</v>
      </c>
      <c r="M107" s="36">
        <f t="shared" si="27"/>
        <v>0.21270261630121534</v>
      </c>
      <c r="N107" s="36">
        <f t="shared" si="28"/>
        <v>3.2664036147410869E-2</v>
      </c>
    </row>
    <row r="108" spans="4:14" x14ac:dyDescent="0.25">
      <c r="D108">
        <v>28</v>
      </c>
      <c r="E108" s="36"/>
      <c r="J108">
        <v>27</v>
      </c>
      <c r="K108" s="36">
        <f t="shared" si="31"/>
        <v>0.1048701651453533</v>
      </c>
      <c r="L108" s="3">
        <f t="shared" si="32"/>
        <v>0.10058576288000465</v>
      </c>
      <c r="M108" s="36">
        <f t="shared" si="27"/>
        <v>0.21600437358985558</v>
      </c>
      <c r="N108" s="36">
        <f t="shared" si="28"/>
        <v>3.3132101498504207E-2</v>
      </c>
    </row>
    <row r="109" spans="4:14" x14ac:dyDescent="0.25">
      <c r="D109">
        <v>29</v>
      </c>
      <c r="E109" s="36"/>
      <c r="J109">
        <v>28</v>
      </c>
      <c r="K109" s="36">
        <f t="shared" si="31"/>
        <v>0.1078701651453533</v>
      </c>
      <c r="L109" s="3">
        <f t="shared" si="32"/>
        <v>0.10058576288000465</v>
      </c>
      <c r="M109" s="36">
        <f t="shared" si="27"/>
        <v>0.21930613087849538</v>
      </c>
      <c r="N109" s="36">
        <f t="shared" si="28"/>
        <v>3.3599108949243783E-2</v>
      </c>
    </row>
    <row r="110" spans="4:14" x14ac:dyDescent="0.25">
      <c r="D110">
        <v>30</v>
      </c>
      <c r="E110" s="36"/>
      <c r="J110">
        <v>29</v>
      </c>
      <c r="K110" s="36">
        <f t="shared" si="31"/>
        <v>0.11087016514535331</v>
      </c>
      <c r="L110" s="3">
        <f t="shared" si="32"/>
        <v>0.10058576288000465</v>
      </c>
      <c r="M110" s="36">
        <f t="shared" si="27"/>
        <v>0.22260788816713539</v>
      </c>
      <c r="N110" s="36">
        <f t="shared" si="28"/>
        <v>3.4065063745647439E-2</v>
      </c>
    </row>
    <row r="111" spans="4:14" x14ac:dyDescent="0.25">
      <c r="D111">
        <v>31</v>
      </c>
      <c r="E111" s="36"/>
      <c r="J111">
        <v>30</v>
      </c>
      <c r="K111" s="36">
        <f t="shared" si="31"/>
        <v>0.11387016514535331</v>
      </c>
      <c r="L111" s="3">
        <f t="shared" si="32"/>
        <v>0.10058576288000465</v>
      </c>
      <c r="M111" s="36">
        <f t="shared" si="27"/>
        <v>0.22590964545577541</v>
      </c>
      <c r="N111" s="36">
        <f t="shared" si="28"/>
        <v>3.4529971093636647E-2</v>
      </c>
    </row>
    <row r="112" spans="4:14" x14ac:dyDescent="0.25">
      <c r="D112">
        <v>32</v>
      </c>
      <c r="E112" s="36"/>
      <c r="J112">
        <v>31</v>
      </c>
      <c r="K112" s="36">
        <f t="shared" si="31"/>
        <v>0.11687016514535331</v>
      </c>
      <c r="L112" s="3">
        <f t="shared" si="32"/>
        <v>0.10058576288000465</v>
      </c>
      <c r="M112" s="36">
        <f t="shared" si="27"/>
        <v>0.22921140274441565</v>
      </c>
      <c r="N112" s="36">
        <f t="shared" si="28"/>
        <v>3.4993836159451064E-2</v>
      </c>
    </row>
    <row r="113" spans="4:14" x14ac:dyDescent="0.25">
      <c r="D113">
        <v>33</v>
      </c>
      <c r="E113" s="36"/>
      <c r="J113">
        <v>32</v>
      </c>
      <c r="K113" s="36">
        <f t="shared" si="31"/>
        <v>0.11987016514535331</v>
      </c>
      <c r="L113" s="3">
        <f t="shared" si="32"/>
        <v>0.10058576288000465</v>
      </c>
      <c r="M113" s="36">
        <f t="shared" si="27"/>
        <v>0.23251316003305544</v>
      </c>
      <c r="N113" s="36">
        <f t="shared" si="28"/>
        <v>3.5456664070055766E-2</v>
      </c>
    </row>
    <row r="114" spans="4:14" x14ac:dyDescent="0.25">
      <c r="D114">
        <v>34</v>
      </c>
      <c r="E114" s="36"/>
      <c r="J114">
        <v>33</v>
      </c>
      <c r="K114" s="36">
        <f t="shared" si="31"/>
        <v>0.12287016514535332</v>
      </c>
      <c r="L114" s="3">
        <f t="shared" si="32"/>
        <v>0.10058576288000465</v>
      </c>
      <c r="M114" s="36">
        <f t="shared" si="27"/>
        <v>0.23581491732169546</v>
      </c>
      <c r="N114" s="36">
        <f t="shared" si="28"/>
        <v>3.591845991354492E-2</v>
      </c>
    </row>
    <row r="115" spans="4:14" x14ac:dyDescent="0.25">
      <c r="D115">
        <v>35</v>
      </c>
      <c r="E115" s="36"/>
      <c r="J115">
        <v>34</v>
      </c>
      <c r="K115" s="36">
        <f t="shared" si="31"/>
        <v>0.12587016514535332</v>
      </c>
      <c r="L115" s="3">
        <f t="shared" si="32"/>
        <v>0.10058576288000465</v>
      </c>
      <c r="M115" s="36">
        <f t="shared" si="27"/>
        <v>0.23911667461033548</v>
      </c>
      <c r="N115" s="36">
        <f t="shared" si="28"/>
        <v>3.6379228739539471E-2</v>
      </c>
    </row>
    <row r="116" spans="4:14" x14ac:dyDescent="0.25">
      <c r="D116">
        <v>36</v>
      </c>
      <c r="E116" s="36"/>
      <c r="J116">
        <v>35</v>
      </c>
      <c r="K116" s="36">
        <f t="shared" si="31"/>
        <v>0.12887016514535332</v>
      </c>
      <c r="L116" s="3">
        <f t="shared" si="32"/>
        <v>0.10058576288000465</v>
      </c>
      <c r="M116" s="36">
        <f t="shared" si="27"/>
        <v>0.24241843189897572</v>
      </c>
      <c r="N116" s="36">
        <f t="shared" si="28"/>
        <v>3.6838975559578602E-2</v>
      </c>
    </row>
    <row r="117" spans="4:14" x14ac:dyDescent="0.25">
      <c r="J117">
        <v>36</v>
      </c>
      <c r="K117" s="36">
        <f t="shared" si="31"/>
        <v>0.13187016514535332</v>
      </c>
      <c r="L117" s="3">
        <f t="shared" si="32"/>
        <v>0.10058576288000465</v>
      </c>
      <c r="M117" s="36">
        <f t="shared" si="27"/>
        <v>0.24572018918761551</v>
      </c>
      <c r="N117" s="36">
        <f t="shared" si="28"/>
        <v>3.7297705347508314E-2</v>
      </c>
    </row>
    <row r="118" spans="4:14" x14ac:dyDescent="0.25">
      <c r="N118" s="36"/>
    </row>
  </sheetData>
  <mergeCells count="19">
    <mergeCell ref="D78:H78"/>
    <mergeCell ref="B69:C72"/>
    <mergeCell ref="K69:K71"/>
    <mergeCell ref="L69:L71"/>
    <mergeCell ref="K72:K73"/>
    <mergeCell ref="L72:L73"/>
    <mergeCell ref="C30:F30"/>
    <mergeCell ref="A31:F31"/>
    <mergeCell ref="H31:L31"/>
    <mergeCell ref="C41:I41"/>
    <mergeCell ref="I52:M52"/>
    <mergeCell ref="A52:G52"/>
    <mergeCell ref="C42:I46"/>
    <mergeCell ref="A6:G6"/>
    <mergeCell ref="A9:H9"/>
    <mergeCell ref="A11:H14"/>
    <mergeCell ref="C15:F15"/>
    <mergeCell ref="A20:F20"/>
    <mergeCell ref="H20:L20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2015-06-05T18:19:34Z</dcterms:created>
  <dcterms:modified xsi:type="dcterms:W3CDTF">2023-05-19T02:44:05Z</dcterms:modified>
</cp:coreProperties>
</file>