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MATEMÁTICAS FINANCIERAS\"/>
    </mc:Choice>
  </mc:AlternateContent>
  <xr:revisionPtr revIDLastSave="0" documentId="13_ncr:1_{C5DAED83-22A7-459E-8D46-01613E74CD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órmulas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7" i="1" l="1"/>
  <c r="B249" i="1"/>
  <c r="G217" i="1"/>
  <c r="D64" i="1"/>
  <c r="D75" i="1"/>
  <c r="D72" i="1"/>
  <c r="C278" i="1"/>
  <c r="C277" i="1"/>
  <c r="C273" i="1"/>
  <c r="J272" i="1"/>
  <c r="H272" i="1"/>
  <c r="C280" i="1"/>
  <c r="H278" i="1"/>
  <c r="H274" i="1"/>
  <c r="C284" i="1"/>
  <c r="C285" i="1"/>
  <c r="J274" i="1"/>
  <c r="I274" i="1"/>
  <c r="G274" i="1"/>
  <c r="G273" i="1"/>
  <c r="G278" i="1"/>
  <c r="G277" i="1"/>
  <c r="G276" i="1"/>
  <c r="G275" i="1"/>
  <c r="G272" i="1"/>
  <c r="C260" i="1"/>
  <c r="H277" i="1"/>
  <c r="H276" i="1"/>
  <c r="H275" i="1"/>
  <c r="H273" i="1"/>
  <c r="D259" i="1"/>
  <c r="D255" i="1"/>
  <c r="D260" i="1"/>
  <c r="J278" i="1"/>
  <c r="I278" i="1"/>
  <c r="J277" i="1"/>
  <c r="I277" i="1"/>
  <c r="J276" i="1"/>
  <c r="I276" i="1"/>
  <c r="J275" i="1"/>
  <c r="I275" i="1"/>
  <c r="J273" i="1"/>
  <c r="I273" i="1"/>
  <c r="I272" i="1"/>
  <c r="B239" i="1"/>
  <c r="B243" i="1"/>
  <c r="C245" i="1"/>
  <c r="B250" i="1"/>
  <c r="F255" i="1"/>
  <c r="E255" i="1"/>
  <c r="C256" i="1"/>
  <c r="C255" i="1"/>
  <c r="F262" i="1"/>
  <c r="E262" i="1"/>
  <c r="C262" i="1"/>
  <c r="F259" i="1"/>
  <c r="E259" i="1"/>
  <c r="D256" i="1"/>
  <c r="F256" i="1"/>
  <c r="E256" i="1"/>
  <c r="F257" i="1"/>
  <c r="E257" i="1"/>
  <c r="D258" i="1"/>
  <c r="F258" i="1"/>
  <c r="E258" i="1"/>
  <c r="F260" i="1"/>
  <c r="E260" i="1"/>
  <c r="D261" i="1"/>
  <c r="F261" i="1"/>
  <c r="E261" i="1"/>
  <c r="H229" i="1"/>
  <c r="H222" i="1"/>
  <c r="J222" i="1"/>
  <c r="I222" i="1"/>
  <c r="C261" i="1"/>
  <c r="C259" i="1"/>
  <c r="C258" i="1"/>
  <c r="C257" i="1"/>
  <c r="G210" i="1"/>
  <c r="G212" i="1"/>
  <c r="G218" i="1"/>
  <c r="H223" i="1"/>
  <c r="J223" i="1"/>
  <c r="I223" i="1"/>
  <c r="J224" i="1"/>
  <c r="I224" i="1"/>
  <c r="H225" i="1"/>
  <c r="J225" i="1"/>
  <c r="I225" i="1"/>
  <c r="H226" i="1"/>
  <c r="J226" i="1"/>
  <c r="I226" i="1"/>
  <c r="H227" i="1"/>
  <c r="J227" i="1"/>
  <c r="I227" i="1"/>
  <c r="H228" i="1"/>
  <c r="J228" i="1"/>
  <c r="I228" i="1"/>
  <c r="J229" i="1"/>
  <c r="I229" i="1"/>
  <c r="G228" i="1"/>
  <c r="G227" i="1"/>
  <c r="G226" i="1"/>
  <c r="G225" i="1"/>
  <c r="G223" i="1"/>
  <c r="G222" i="1"/>
  <c r="G229" i="1"/>
  <c r="G224" i="1"/>
  <c r="Q175" i="1"/>
  <c r="P175" i="1"/>
  <c r="Q176" i="1"/>
  <c r="P176" i="1"/>
  <c r="Q177" i="1"/>
  <c r="P177" i="1"/>
  <c r="Q178" i="1"/>
  <c r="P178" i="1"/>
  <c r="Q179" i="1"/>
  <c r="P179" i="1"/>
  <c r="Q180" i="1"/>
  <c r="P180" i="1"/>
  <c r="Q174" i="1"/>
  <c r="P174" i="1"/>
  <c r="D178" i="1"/>
  <c r="D171" i="1"/>
  <c r="D163" i="1"/>
  <c r="D154" i="1"/>
  <c r="L142" i="1"/>
  <c r="L145" i="1"/>
  <c r="L143" i="1"/>
  <c r="L139" i="1"/>
  <c r="K145" i="1"/>
  <c r="K144" i="1"/>
  <c r="L144" i="1"/>
  <c r="K143" i="1"/>
  <c r="K141" i="1"/>
  <c r="L141" i="1"/>
  <c r="K140" i="1"/>
  <c r="L140" i="1"/>
  <c r="K139" i="1"/>
  <c r="K142" i="1"/>
  <c r="D143" i="1"/>
  <c r="D145" i="1"/>
  <c r="D146" i="1"/>
  <c r="D133" i="1"/>
  <c r="K122" i="1"/>
  <c r="L126" i="1"/>
  <c r="L125" i="1"/>
  <c r="K125" i="1"/>
  <c r="L124" i="1"/>
  <c r="K124" i="1"/>
  <c r="L123" i="1"/>
  <c r="K123" i="1"/>
  <c r="L121" i="1"/>
  <c r="K121" i="1"/>
  <c r="K126" i="1"/>
  <c r="L120" i="1"/>
  <c r="K120" i="1"/>
  <c r="D116" i="1"/>
  <c r="D114" i="1"/>
  <c r="D105" i="1"/>
  <c r="D99" i="1"/>
  <c r="D91" i="1"/>
  <c r="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137" authorId="0" shapeId="0" xr:uid="{DD531A2A-5600-4CBC-8A75-9C70C34C6F26}">
      <text>
        <r>
          <rPr>
            <b/>
            <sz val="9"/>
            <color indexed="81"/>
            <rFont val="Tahoma"/>
            <family val="2"/>
          </rPr>
          <t>Esto es si no tenemos la nominal</t>
        </r>
      </text>
    </comment>
    <comment ref="F210" authorId="0" shapeId="0" xr:uid="{D8871926-CC95-4B4A-8BA6-9B60B09B8D39}">
      <text>
        <r>
          <rPr>
            <b/>
            <sz val="9"/>
            <color indexed="81"/>
            <rFont val="Tahoma"/>
            <family val="2"/>
          </rPr>
          <t>Aquí lo convertimos en mensual para poder combinarlas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12" authorId="0" shapeId="0" xr:uid="{4F5DBB22-B9EC-4853-AA87-AF92A55ABA77}">
      <text>
        <r>
          <rPr>
            <b/>
            <sz val="9"/>
            <color indexed="81"/>
            <rFont val="Tahoma"/>
            <family val="2"/>
          </rPr>
          <t>Esto está combinado</t>
        </r>
      </text>
    </comment>
    <comment ref="F218" authorId="0" shapeId="0" xr:uid="{963FA4C5-9DD1-4638-AD1B-9385B7B806BF}">
      <text>
        <r>
          <rPr>
            <b/>
            <sz val="9"/>
            <color indexed="81"/>
            <rFont val="Tahoma"/>
            <family val="2"/>
          </rPr>
          <t>Recordar que el valor presente es en negativo, es decir, se le pone un - antes.</t>
        </r>
      </text>
    </comment>
  </commentList>
</comments>
</file>

<file path=xl/sharedStrings.xml><?xml version="1.0" encoding="utf-8"?>
<sst xmlns="http://schemas.openxmlformats.org/spreadsheetml/2006/main" count="324" uniqueCount="159">
  <si>
    <t>Tasas nominales</t>
  </si>
  <si>
    <t>Periodo</t>
  </si>
  <si>
    <t>Lectura</t>
  </si>
  <si>
    <t>Vencido</t>
  </si>
  <si>
    <t>Anticipadas</t>
  </si>
  <si>
    <t>Mes</t>
  </si>
  <si>
    <t>MV</t>
  </si>
  <si>
    <t>Mes vencido</t>
  </si>
  <si>
    <t>MA</t>
  </si>
  <si>
    <t>Mes anticipado</t>
  </si>
  <si>
    <t>Bimestre</t>
  </si>
  <si>
    <t>BV</t>
  </si>
  <si>
    <t>Bimestre vencido</t>
  </si>
  <si>
    <t>BA</t>
  </si>
  <si>
    <t>Bimestre anticipado</t>
  </si>
  <si>
    <t>Trimestre</t>
  </si>
  <si>
    <t>TV</t>
  </si>
  <si>
    <t>Trimestre vencido</t>
  </si>
  <si>
    <t>TA</t>
  </si>
  <si>
    <t>Trimestre anticipado</t>
  </si>
  <si>
    <t>Semestre</t>
  </si>
  <si>
    <t>SV</t>
  </si>
  <si>
    <t>Semestre vencido</t>
  </si>
  <si>
    <t>SA</t>
  </si>
  <si>
    <t>Semestre anticipado</t>
  </si>
  <si>
    <t>Año</t>
  </si>
  <si>
    <t>AV</t>
  </si>
  <si>
    <t>Año vencido</t>
  </si>
  <si>
    <t>AA</t>
  </si>
  <si>
    <t>Año anticipado</t>
  </si>
  <si>
    <t>Trimestral</t>
  </si>
  <si>
    <t>Anual</t>
  </si>
  <si>
    <t>Tasa nominal anual (r )</t>
  </si>
  <si>
    <t>ip=r/n</t>
  </si>
  <si>
    <t>Efectiva periodica vencida(ip)</t>
  </si>
  <si>
    <t>Efectiva anual vencida (ia)</t>
  </si>
  <si>
    <r>
      <t>ia=(1+r/n)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-1</t>
    </r>
  </si>
  <si>
    <r>
      <t>r=n*(1+ia)</t>
    </r>
    <r>
      <rPr>
        <vertAlign val="superscript"/>
        <sz val="11"/>
        <color theme="1"/>
        <rFont val="Calibri"/>
        <family val="2"/>
        <scheme val="minor"/>
      </rPr>
      <t>1/n</t>
    </r>
    <r>
      <rPr>
        <sz val="11"/>
        <color theme="1"/>
        <rFont val="Calibri"/>
        <family val="2"/>
        <scheme val="minor"/>
      </rPr>
      <t>-1</t>
    </r>
  </si>
  <si>
    <r>
      <t>ip=(1+ia)</t>
    </r>
    <r>
      <rPr>
        <vertAlign val="superscript"/>
        <sz val="11"/>
        <color theme="1"/>
        <rFont val="Calibri"/>
        <family val="2"/>
        <scheme val="minor"/>
      </rPr>
      <t>1/n</t>
    </r>
    <r>
      <rPr>
        <sz val="11"/>
        <color theme="1"/>
        <rFont val="Calibri"/>
        <family val="2"/>
        <scheme val="minor"/>
      </rPr>
      <t>-1</t>
    </r>
  </si>
  <si>
    <t>r=ip*n</t>
  </si>
  <si>
    <r>
      <t>ia=(1+ip)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-1</t>
    </r>
  </si>
  <si>
    <t>LA TASA DE INTERÉS EFECTIVA ANUAL (ia) ES LA TASA MADRE, ES LA MÁS IMPORTANTE, ES EL CENTRO DEL UNIVERSO, ES EL CORAZÓN DEL CUERPO O EL CEREBRO DEL CUERPO</t>
  </si>
  <si>
    <t>Nota: es la más importante porque a partir de esa, podemos calcular todas las demás (caso que no se permite con ninguna otra tasa)</t>
  </si>
  <si>
    <t xml:space="preserve">Calcular la tasa efectiva bimestral equivalente a una tasa nominal anual del 22,734% capitalizable en forma bimestral.
</t>
  </si>
  <si>
    <t xml:space="preserve">Calcular la tasa efectiva bimensual equivalente a una tasa nominal anual del 22,734% capitalizable en forma bimensual.
</t>
  </si>
  <si>
    <t xml:space="preserve">Hallar la tasa efectiva anual equivalente a una tasa nominal anual del 24% con capitalización mensual vencida
</t>
  </si>
  <si>
    <t>Hallar la tasa nominal anual equivalente a una tasa efectiva anual del 31,0796% cuando la k es trimestral vencida</t>
  </si>
  <si>
    <t>Hallar la tasa nominal anual equivalente a una tasa efectiva anual del 31,0796% cuando la k es bimestral vencida</t>
  </si>
  <si>
    <t>Calcular la tasa efectiva bimestral equivalente a una tasa efectiva anual del 25%</t>
  </si>
  <si>
    <t>Tasas Anticipadas</t>
  </si>
  <si>
    <t>Calcular la tasa Efectica anual y Nominal anual a partir de la tasa del 1,2% Efectivo mensual</t>
  </si>
  <si>
    <t>Usted tiene una tasa de interés del 2% efectiva bimestral, determine la tasa efectiva mensual</t>
  </si>
  <si>
    <t>Usted tiene una tasa de interés del 3% Trimestral, halle la tasa nominal anual capitalizable trimestralmente</t>
  </si>
  <si>
    <t>Usted tiene una tasa de interés del 3% Trimestral, halle la tasa nominal anual capitalizable mensualmente</t>
  </si>
  <si>
    <t>Mensual</t>
  </si>
  <si>
    <t>Bimestral</t>
  </si>
  <si>
    <t>Tasas Vencidas</t>
  </si>
  <si>
    <t>r´=Tasa nominal anual anticipada</t>
  </si>
  <si>
    <t>i´ = Tasa efectiva periodica anticipada</t>
  </si>
  <si>
    <t>Tasa nominal anual anticipada (r´)</t>
  </si>
  <si>
    <t>r´=n*(1-1/(1+ia)^(1/n))</t>
  </si>
  <si>
    <t>ia=1/(1-r´/n)^n-1</t>
  </si>
  <si>
    <t>ia=1/(1-i´)^n-1</t>
  </si>
  <si>
    <t>Efectiva periodica anticipada(i´)</t>
  </si>
  <si>
    <t>i´=r´/n</t>
  </si>
  <si>
    <t>r´=i´*n</t>
  </si>
  <si>
    <t>ip=i´/(1-i´)</t>
  </si>
  <si>
    <t>i´=ip/(1+ip)</t>
  </si>
  <si>
    <t>Calcular la tasa efectiva bimestral anticipada equivalente a una tasa nominal anual anticipada del 22,734% capitalizable en forma bimestral</t>
  </si>
  <si>
    <t>Hallar la tasa efectiva anual equivalente a una tasa nominal anual del 24% con capitalización mensual anticipada</t>
  </si>
  <si>
    <t>Hallar la tasa nominal anual equivalente a una tasa efectiva anual del 33,680% cuando la capitalización es trimestral anticipada</t>
  </si>
  <si>
    <t>Cuál es la tasa de interés trimestral vencido equivalente al 9,89% efectiva trimestral anticipada</t>
  </si>
  <si>
    <t>Tasas combinadas</t>
  </si>
  <si>
    <t>Tasa base</t>
  </si>
  <si>
    <t>Tasa spread</t>
  </si>
  <si>
    <t>ia=(1+i1)*(1+i2)-1</t>
  </si>
  <si>
    <t>i2 = spread</t>
  </si>
  <si>
    <t>i1= Tasa base - Es un indicador</t>
  </si>
  <si>
    <t>Vencidas</t>
  </si>
  <si>
    <t>Cuatrimestral</t>
  </si>
  <si>
    <t>Semestral</t>
  </si>
  <si>
    <t>Diaria</t>
  </si>
  <si>
    <t>Bimensual</t>
  </si>
  <si>
    <t>Nominal r</t>
  </si>
  <si>
    <t>Efectiva ip (ia)</t>
  </si>
  <si>
    <t>Nominal r´</t>
  </si>
  <si>
    <t>Efectiva i´</t>
  </si>
  <si>
    <t>Usted tiene un prestamo de 500 a una tasa de interés del 10%EA más 1,2% EM, si va a pagar dentro de 25 meses, por favor calcule la tasa periodica, calcule la tasa anual y llene la tabla y calcule el pago a los 25 meses</t>
  </si>
  <si>
    <t xml:space="preserve">Para hacerlo en Excel se hace así: </t>
  </si>
  <si>
    <t>(1+ia)^(1/n)-1</t>
  </si>
  <si>
    <t>ip?</t>
  </si>
  <si>
    <t>r</t>
  </si>
  <si>
    <t>NABM</t>
  </si>
  <si>
    <t>n</t>
  </si>
  <si>
    <t>Bimestres</t>
  </si>
  <si>
    <t>EBV</t>
  </si>
  <si>
    <t>Bimeses</t>
  </si>
  <si>
    <t>ia?</t>
  </si>
  <si>
    <t>ia</t>
  </si>
  <si>
    <t>EMV</t>
  </si>
  <si>
    <t>ip</t>
  </si>
  <si>
    <t>Tasa vencida</t>
  </si>
  <si>
    <t>Nominal</t>
  </si>
  <si>
    <t>Efectiva</t>
  </si>
  <si>
    <t>Quincenal</t>
  </si>
  <si>
    <t>ETV</t>
  </si>
  <si>
    <t>trimestres</t>
  </si>
  <si>
    <t>NATV</t>
  </si>
  <si>
    <t>meses</t>
  </si>
  <si>
    <t>NAMV</t>
  </si>
  <si>
    <t>EA</t>
  </si>
  <si>
    <t>Tasa efectiva trimestral vencida</t>
  </si>
  <si>
    <t>Tasa nominal anual mes vencida</t>
  </si>
  <si>
    <t>Tasa efctiva mes vencida</t>
  </si>
  <si>
    <t>Tasa efectiva anual</t>
  </si>
  <si>
    <t>Si queremos hayar la tasa efectiva y no tenemos la nominal se pone la fórmula y en el apartado de tasa nominal se multipllica eso por el periodo y luego se sigue con la fórmula normal</t>
  </si>
  <si>
    <t xml:space="preserve">Lss fórmulas anticipadas no tienen Excel, se deben hacer manuales con las fórmulas del cuadro </t>
  </si>
  <si>
    <t>Si el profe no nos dice que es anticipada, siempre será vencida</t>
  </si>
  <si>
    <t>NABA</t>
  </si>
  <si>
    <t>bimestre</t>
  </si>
  <si>
    <t>r´</t>
  </si>
  <si>
    <t>i´</t>
  </si>
  <si>
    <t>EBM</t>
  </si>
  <si>
    <t>Efectiva bimestral anticipada</t>
  </si>
  <si>
    <t xml:space="preserve">r´ </t>
  </si>
  <si>
    <t>ia´</t>
  </si>
  <si>
    <t>NAMA</t>
  </si>
  <si>
    <t>Nominal anual mes anticipado</t>
  </si>
  <si>
    <t>Nominal anual bimestre anticipado</t>
  </si>
  <si>
    <t>NATA</t>
  </si>
  <si>
    <t>Trimestres</t>
  </si>
  <si>
    <t>ip=?</t>
  </si>
  <si>
    <t>ETA</t>
  </si>
  <si>
    <t>Siempre i´en el mismo periodo que ip va a ser menor</t>
  </si>
  <si>
    <t>VENCIDA</t>
  </si>
  <si>
    <t>ANTICIPADA</t>
  </si>
  <si>
    <t xml:space="preserve">Los valores que se encuentran en la columna de VENCIDA fueron tomados de la tabla de arriba. </t>
  </si>
  <si>
    <t>Nominal (ia)</t>
  </si>
  <si>
    <t>Efectiva (ip)</t>
  </si>
  <si>
    <t>Nominal (r´)</t>
  </si>
  <si>
    <t>Efectiva (i´)</t>
  </si>
  <si>
    <t>Cuando el profe escriba puntos porcentuales se debe sobreentender que es un porcentaje, es decir, 100</t>
  </si>
  <si>
    <t>Cuando vamos a combinar dos tasa las combinamos primero efectivas en la misma periodicidad</t>
  </si>
  <si>
    <t>NUNCA se suman las tasas, se combinan</t>
  </si>
  <si>
    <t>EM</t>
  </si>
  <si>
    <t>vp</t>
  </si>
  <si>
    <t>vf</t>
  </si>
  <si>
    <t>Usted tiene un prestamo de 49.000.000 a una tasa de interés de la DTF más 14% NATV, si la DTF es del 12% NAMA y va a pagar dentro de 5 meses, por favor llene la tabla y calcule el pago a los 5 meses</t>
  </si>
  <si>
    <t>DTF r´</t>
  </si>
  <si>
    <t>Spread(  r)</t>
  </si>
  <si>
    <t>Combinadas</t>
  </si>
  <si>
    <t xml:space="preserve">Usted requiere adquirir un vehículo a un plazo de 7 años. Va a la entidad financiera y solicita un crédito por valor de 97.000.000. Le ofrecen para ello las siguientes condiciones: El IPC más el 3,4% efectivo cuatrimestral anticipado, si el IPC es del 14,2% nominal anual semestre vencido determine. 1) Tasas de intereses vencidas y anticipadas en las siguientes periodicidades: Bimensual, mensual, bimestral, trimestral, semestral y anual, tanto nominales como efectivas. 2) Si decide pagar en un solo contado en el mes 27 cuál seria ese valor. </t>
  </si>
  <si>
    <t>NASV</t>
  </si>
  <si>
    <t>m</t>
  </si>
  <si>
    <t xml:space="preserve">Combinación </t>
  </si>
  <si>
    <t>Vp</t>
  </si>
  <si>
    <t>Vf</t>
  </si>
  <si>
    <t>i'</t>
  </si>
  <si>
    <t>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</si>
</sst>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43" formatCode="_-* #,##0.00_-;\-* #,##0.00_-;_-* &quot;-&quot;??_-;_-@_-"/>
    <numFmt numFmtId="164" formatCode="0.000%"/>
    <numFmt numFmtId="165" formatCode="0.0%"/>
    <numFmt numFmtId="166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left" wrapText="1"/>
    </xf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10" fontId="0" fillId="0" borderId="0" xfId="0" applyNumberFormat="1"/>
    <xf numFmtId="43" fontId="0" fillId="0" borderId="0" xfId="2" applyFont="1"/>
    <xf numFmtId="43" fontId="0" fillId="0" borderId="0" xfId="0" applyNumberFormat="1"/>
    <xf numFmtId="10" fontId="0" fillId="0" borderId="0" xfId="0" applyNumberFormat="1" applyAlignment="1">
      <alignment horizontal="left" wrapText="1"/>
    </xf>
    <xf numFmtId="10" fontId="0" fillId="0" borderId="1" xfId="1" applyNumberFormat="1" applyFont="1" applyBorder="1"/>
    <xf numFmtId="10" fontId="2" fillId="2" borderId="1" xfId="1" applyNumberFormat="1" applyFont="1" applyFill="1" applyBorder="1"/>
    <xf numFmtId="0" fontId="0" fillId="0" borderId="0" xfId="0" applyAlignment="1">
      <alignment horizontal="left"/>
    </xf>
    <xf numFmtId="164" fontId="0" fillId="0" borderId="0" xfId="1" applyNumberFormat="1" applyFont="1"/>
    <xf numFmtId="10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  <xf numFmtId="9" fontId="0" fillId="0" borderId="0" xfId="0" applyNumberFormat="1"/>
    <xf numFmtId="9" fontId="0" fillId="0" borderId="0" xfId="1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10" fontId="0" fillId="0" borderId="1" xfId="0" applyNumberFormat="1" applyBorder="1"/>
    <xf numFmtId="164" fontId="0" fillId="0" borderId="0" xfId="0" applyNumberFormat="1" applyAlignment="1">
      <alignment horizontal="left" wrapText="1"/>
    </xf>
    <xf numFmtId="10" fontId="0" fillId="0" borderId="0" xfId="1" applyNumberFormat="1" applyFont="1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9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center" wrapText="1"/>
    </xf>
    <xf numFmtId="10" fontId="0" fillId="2" borderId="1" xfId="0" applyNumberFormat="1" applyFill="1" applyBorder="1"/>
    <xf numFmtId="10" fontId="0" fillId="0" borderId="0" xfId="0" applyNumberFormat="1" applyAlignment="1">
      <alignment horizontal="right" wrapText="1"/>
    </xf>
    <xf numFmtId="8" fontId="0" fillId="0" borderId="0" xfId="0" applyNumberFormat="1" applyAlignment="1">
      <alignment horizontal="left" wrapText="1"/>
    </xf>
    <xf numFmtId="10" fontId="0" fillId="3" borderId="0" xfId="0" applyNumberFormat="1" applyFill="1"/>
    <xf numFmtId="1" fontId="0" fillId="0" borderId="0" xfId="1" applyNumberFormat="1" applyFont="1"/>
    <xf numFmtId="8" fontId="0" fillId="0" borderId="0" xfId="1" applyNumberFormat="1" applyFont="1"/>
    <xf numFmtId="10" fontId="0" fillId="3" borderId="1" xfId="0" applyNumberFormat="1" applyFill="1" applyBorder="1"/>
    <xf numFmtId="166" fontId="0" fillId="0" borderId="0" xfId="1" applyNumberFormat="1" applyFont="1"/>
    <xf numFmtId="8" fontId="0" fillId="0" borderId="0" xfId="0" applyNumberFormat="1"/>
    <xf numFmtId="10" fontId="0" fillId="0" borderId="0" xfId="1" applyNumberFormat="1" applyFont="1" applyBorder="1"/>
    <xf numFmtId="10" fontId="0" fillId="0" borderId="0" xfId="1" applyNumberFormat="1" applyFont="1" applyFill="1" applyBorder="1"/>
    <xf numFmtId="166" fontId="0" fillId="0" borderId="1" xfId="1" applyNumberFormat="1" applyFont="1" applyBorder="1"/>
    <xf numFmtId="166" fontId="0" fillId="3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313764</xdr:colOff>
      <xdr:row>10</xdr:row>
      <xdr:rowOff>184897</xdr:rowOff>
    </xdr:from>
    <xdr:to>
      <xdr:col>3</xdr:col>
      <xdr:colOff>1292172</xdr:colOff>
      <xdr:row>11</xdr:row>
      <xdr:rowOff>173692</xdr:rowOff>
    </xdr:to>
    <xdr:sp macro="" textlink="">
      <xdr:nvSpPr>
        <xdr:cNvPr id="9" name="Flecha derecha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488764" y="947177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313764</xdr:colOff>
      <xdr:row>13</xdr:row>
      <xdr:rowOff>184897</xdr:rowOff>
    </xdr:from>
    <xdr:to>
      <xdr:col>3</xdr:col>
      <xdr:colOff>1292172</xdr:colOff>
      <xdr:row>14</xdr:row>
      <xdr:rowOff>190500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488764" y="10043272"/>
          <a:ext cx="978408" cy="1961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313764</xdr:colOff>
      <xdr:row>16</xdr:row>
      <xdr:rowOff>184897</xdr:rowOff>
    </xdr:from>
    <xdr:to>
      <xdr:col>3</xdr:col>
      <xdr:colOff>1292172</xdr:colOff>
      <xdr:row>18</xdr:row>
      <xdr:rowOff>11206</xdr:rowOff>
    </xdr:to>
    <xdr:sp macro="" textlink="">
      <xdr:nvSpPr>
        <xdr:cNvPr id="11" name="Flecha derecha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488764" y="10641230"/>
          <a:ext cx="978408" cy="20730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313764</xdr:colOff>
      <xdr:row>19</xdr:row>
      <xdr:rowOff>184897</xdr:rowOff>
    </xdr:from>
    <xdr:to>
      <xdr:col>3</xdr:col>
      <xdr:colOff>1292172</xdr:colOff>
      <xdr:row>21</xdr:row>
      <xdr:rowOff>11206</xdr:rowOff>
    </xdr:to>
    <xdr:sp macro="" textlink="">
      <xdr:nvSpPr>
        <xdr:cNvPr id="12" name="Flecha der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488764" y="11239189"/>
          <a:ext cx="978408" cy="20730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313764</xdr:colOff>
      <xdr:row>22</xdr:row>
      <xdr:rowOff>184897</xdr:rowOff>
    </xdr:from>
    <xdr:to>
      <xdr:col>3</xdr:col>
      <xdr:colOff>1292172</xdr:colOff>
      <xdr:row>24</xdr:row>
      <xdr:rowOff>11206</xdr:rowOff>
    </xdr:to>
    <xdr:sp macro="" textlink="">
      <xdr:nvSpPr>
        <xdr:cNvPr id="13" name="Flecha derecha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488764" y="11837147"/>
          <a:ext cx="978408" cy="20730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313764</xdr:colOff>
      <xdr:row>25</xdr:row>
      <xdr:rowOff>184897</xdr:rowOff>
    </xdr:from>
    <xdr:to>
      <xdr:col>3</xdr:col>
      <xdr:colOff>1292172</xdr:colOff>
      <xdr:row>26</xdr:row>
      <xdr:rowOff>173692</xdr:rowOff>
    </xdr:to>
    <xdr:sp macro="" textlink="">
      <xdr:nvSpPr>
        <xdr:cNvPr id="14" name="Flecha derech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488764" y="12435105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328085</xdr:colOff>
      <xdr:row>32</xdr:row>
      <xdr:rowOff>0</xdr:rowOff>
    </xdr:from>
    <xdr:to>
      <xdr:col>3</xdr:col>
      <xdr:colOff>1306493</xdr:colOff>
      <xdr:row>32</xdr:row>
      <xdr:rowOff>179295</xdr:rowOff>
    </xdr:to>
    <xdr:sp macro="" textlink="">
      <xdr:nvSpPr>
        <xdr:cNvPr id="15" name="Flecha derech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503085" y="32898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449793</xdr:colOff>
      <xdr:row>35</xdr:row>
      <xdr:rowOff>0</xdr:rowOff>
    </xdr:from>
    <xdr:to>
      <xdr:col>3</xdr:col>
      <xdr:colOff>1428201</xdr:colOff>
      <xdr:row>35</xdr:row>
      <xdr:rowOff>179295</xdr:rowOff>
    </xdr:to>
    <xdr:sp macro="" textlink="">
      <xdr:nvSpPr>
        <xdr:cNvPr id="17" name="Flecha derecha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101043" y="33660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412751</xdr:colOff>
      <xdr:row>39</xdr:row>
      <xdr:rowOff>0</xdr:rowOff>
    </xdr:from>
    <xdr:to>
      <xdr:col>3</xdr:col>
      <xdr:colOff>1391159</xdr:colOff>
      <xdr:row>39</xdr:row>
      <xdr:rowOff>179295</xdr:rowOff>
    </xdr:to>
    <xdr:sp macro="" textlink="">
      <xdr:nvSpPr>
        <xdr:cNvPr id="18" name="Flecha derecha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064001" y="34422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412751</xdr:colOff>
      <xdr:row>42</xdr:row>
      <xdr:rowOff>0</xdr:rowOff>
    </xdr:from>
    <xdr:to>
      <xdr:col>3</xdr:col>
      <xdr:colOff>1391159</xdr:colOff>
      <xdr:row>42</xdr:row>
      <xdr:rowOff>179295</xdr:rowOff>
    </xdr:to>
    <xdr:sp macro="" textlink="">
      <xdr:nvSpPr>
        <xdr:cNvPr id="19" name="Flecha der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4064001" y="34422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412751</xdr:colOff>
      <xdr:row>45</xdr:row>
      <xdr:rowOff>0</xdr:rowOff>
    </xdr:from>
    <xdr:to>
      <xdr:col>3</xdr:col>
      <xdr:colOff>1391159</xdr:colOff>
      <xdr:row>45</xdr:row>
      <xdr:rowOff>179295</xdr:rowOff>
    </xdr:to>
    <xdr:sp macro="" textlink="">
      <xdr:nvSpPr>
        <xdr:cNvPr id="20" name="Flecha der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064001" y="349937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412751</xdr:colOff>
      <xdr:row>45</xdr:row>
      <xdr:rowOff>0</xdr:rowOff>
    </xdr:from>
    <xdr:to>
      <xdr:col>3</xdr:col>
      <xdr:colOff>1391159</xdr:colOff>
      <xdr:row>45</xdr:row>
      <xdr:rowOff>179295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064001" y="35565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412751</xdr:colOff>
      <xdr:row>48</xdr:row>
      <xdr:rowOff>0</xdr:rowOff>
    </xdr:from>
    <xdr:to>
      <xdr:col>3</xdr:col>
      <xdr:colOff>1391159</xdr:colOff>
      <xdr:row>48</xdr:row>
      <xdr:rowOff>179295</xdr:rowOff>
    </xdr:to>
    <xdr:sp macro="" textlink="">
      <xdr:nvSpPr>
        <xdr:cNvPr id="22" name="Flecha derecha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064001" y="35565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412751</xdr:colOff>
      <xdr:row>48</xdr:row>
      <xdr:rowOff>0</xdr:rowOff>
    </xdr:from>
    <xdr:to>
      <xdr:col>3</xdr:col>
      <xdr:colOff>1391159</xdr:colOff>
      <xdr:row>48</xdr:row>
      <xdr:rowOff>179295</xdr:rowOff>
    </xdr:to>
    <xdr:sp macro="" textlink="">
      <xdr:nvSpPr>
        <xdr:cNvPr id="23" name="Flecha derecha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064001" y="35565292"/>
          <a:ext cx="978408" cy="1792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5"/>
  <sheetViews>
    <sheetView tabSelected="1" topLeftCell="A258" zoomScale="80" zoomScaleNormal="80" workbookViewId="0">
      <selection activeCell="G265" sqref="G265"/>
    </sheetView>
  </sheetViews>
  <sheetFormatPr baseColWidth="10" defaultRowHeight="15" x14ac:dyDescent="0.25"/>
  <cols>
    <col min="1" max="1" width="16.42578125" customWidth="1"/>
    <col min="2" max="2" width="19.140625" customWidth="1"/>
    <col min="3" max="3" width="28.85546875" customWidth="1"/>
    <col min="4" max="4" width="30.140625" customWidth="1"/>
    <col min="5" max="5" width="26.42578125" customWidth="1"/>
    <col min="6" max="6" width="22.5703125" customWidth="1"/>
    <col min="7" max="7" width="26.85546875" customWidth="1"/>
    <col min="8" max="8" width="16.42578125" customWidth="1"/>
    <col min="9" max="9" width="17.7109375" customWidth="1"/>
    <col min="10" max="10" width="16.28515625" customWidth="1"/>
    <col min="11" max="11" width="16" customWidth="1"/>
    <col min="12" max="12" width="13.7109375" customWidth="1"/>
    <col min="13" max="13" width="15.28515625" customWidth="1"/>
    <col min="14" max="14" width="13" customWidth="1"/>
    <col min="16" max="17" width="12.85546875" customWidth="1"/>
  </cols>
  <sheetData>
    <row r="1" spans="2:7" x14ac:dyDescent="0.25">
      <c r="C1" s="2" t="s">
        <v>0</v>
      </c>
      <c r="D1" s="2"/>
      <c r="E1" s="2"/>
      <c r="F1" s="2"/>
      <c r="G1" s="2"/>
    </row>
    <row r="2" spans="2:7" x14ac:dyDescent="0.25">
      <c r="C2" s="3" t="s">
        <v>1</v>
      </c>
      <c r="D2" s="3" t="s">
        <v>3</v>
      </c>
      <c r="E2" s="3" t="s">
        <v>2</v>
      </c>
      <c r="F2" s="3" t="s">
        <v>4</v>
      </c>
      <c r="G2" s="3" t="s">
        <v>2</v>
      </c>
    </row>
    <row r="3" spans="2:7" x14ac:dyDescent="0.25"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</row>
    <row r="4" spans="2:7" x14ac:dyDescent="0.25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</row>
    <row r="5" spans="2:7" x14ac:dyDescent="0.25"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</row>
    <row r="6" spans="2:7" x14ac:dyDescent="0.25">
      <c r="C6" s="3" t="s">
        <v>20</v>
      </c>
      <c r="D6" s="3" t="s">
        <v>21</v>
      </c>
      <c r="E6" s="3" t="s">
        <v>22</v>
      </c>
      <c r="F6" s="3" t="s">
        <v>23</v>
      </c>
      <c r="G6" s="3" t="s">
        <v>24</v>
      </c>
    </row>
    <row r="7" spans="2:7" x14ac:dyDescent="0.25">
      <c r="C7" s="3" t="s">
        <v>25</v>
      </c>
      <c r="D7" s="3" t="s">
        <v>26</v>
      </c>
      <c r="E7" s="3" t="s">
        <v>27</v>
      </c>
      <c r="F7" s="3" t="s">
        <v>28</v>
      </c>
      <c r="G7" s="3" t="s">
        <v>29</v>
      </c>
    </row>
    <row r="10" spans="2:7" x14ac:dyDescent="0.25">
      <c r="C10" s="1" t="s">
        <v>56</v>
      </c>
      <c r="F10" s="9"/>
    </row>
    <row r="11" spans="2:7" x14ac:dyDescent="0.25">
      <c r="F11" s="9"/>
    </row>
    <row r="12" spans="2:7" x14ac:dyDescent="0.25">
      <c r="B12">
        <v>1</v>
      </c>
      <c r="C12" t="s">
        <v>32</v>
      </c>
      <c r="E12" t="s">
        <v>34</v>
      </c>
      <c r="F12" s="9"/>
    </row>
    <row r="13" spans="2:7" x14ac:dyDescent="0.25">
      <c r="D13" s="2" t="s">
        <v>33</v>
      </c>
      <c r="F13" s="9"/>
    </row>
    <row r="14" spans="2:7" x14ac:dyDescent="0.25">
      <c r="F14" s="9"/>
    </row>
    <row r="15" spans="2:7" x14ac:dyDescent="0.25">
      <c r="B15">
        <v>2</v>
      </c>
      <c r="C15" t="s">
        <v>32</v>
      </c>
      <c r="E15" t="s">
        <v>35</v>
      </c>
      <c r="F15" s="9"/>
    </row>
    <row r="16" spans="2:7" ht="17.25" x14ac:dyDescent="0.25">
      <c r="D16" s="2" t="s">
        <v>36</v>
      </c>
      <c r="E16" t="s">
        <v>88</v>
      </c>
      <c r="F16" s="9"/>
      <c r="G16" t="s">
        <v>89</v>
      </c>
    </row>
    <row r="17" spans="2:6" x14ac:dyDescent="0.25">
      <c r="F17" s="9"/>
    </row>
    <row r="18" spans="2:6" x14ac:dyDescent="0.25">
      <c r="B18">
        <v>3</v>
      </c>
      <c r="C18" t="s">
        <v>35</v>
      </c>
      <c r="E18" t="s">
        <v>32</v>
      </c>
      <c r="F18" s="9"/>
    </row>
    <row r="19" spans="2:6" ht="17.25" x14ac:dyDescent="0.25">
      <c r="D19" s="2" t="s">
        <v>37</v>
      </c>
      <c r="F19" s="9"/>
    </row>
    <row r="20" spans="2:6" x14ac:dyDescent="0.25">
      <c r="F20" s="9"/>
    </row>
    <row r="21" spans="2:6" x14ac:dyDescent="0.25">
      <c r="B21">
        <v>4</v>
      </c>
      <c r="C21" t="s">
        <v>35</v>
      </c>
      <c r="E21" t="s">
        <v>34</v>
      </c>
      <c r="F21" s="9"/>
    </row>
    <row r="22" spans="2:6" ht="17.25" x14ac:dyDescent="0.25">
      <c r="D22" s="2" t="s">
        <v>38</v>
      </c>
      <c r="F22" s="9"/>
    </row>
    <row r="23" spans="2:6" x14ac:dyDescent="0.25">
      <c r="F23" s="9"/>
    </row>
    <row r="24" spans="2:6" x14ac:dyDescent="0.25">
      <c r="B24">
        <v>5</v>
      </c>
      <c r="C24" t="s">
        <v>34</v>
      </c>
      <c r="E24" t="s">
        <v>35</v>
      </c>
      <c r="F24" s="9"/>
    </row>
    <row r="25" spans="2:6" ht="17.25" x14ac:dyDescent="0.25">
      <c r="D25" s="2" t="s">
        <v>40</v>
      </c>
      <c r="F25" s="9"/>
    </row>
    <row r="26" spans="2:6" x14ac:dyDescent="0.25">
      <c r="F26" s="9"/>
    </row>
    <row r="27" spans="2:6" x14ac:dyDescent="0.25">
      <c r="B27">
        <v>6</v>
      </c>
      <c r="C27" t="s">
        <v>34</v>
      </c>
      <c r="E27" t="s">
        <v>32</v>
      </c>
      <c r="F27" s="9"/>
    </row>
    <row r="28" spans="2:6" x14ac:dyDescent="0.25">
      <c r="D28" s="2" t="s">
        <v>39</v>
      </c>
      <c r="F28" s="9"/>
    </row>
    <row r="29" spans="2:6" x14ac:dyDescent="0.25">
      <c r="F29" s="9"/>
    </row>
    <row r="30" spans="2:6" x14ac:dyDescent="0.25">
      <c r="C30" s="1" t="s">
        <v>49</v>
      </c>
      <c r="F30" s="10"/>
    </row>
    <row r="31" spans="2:6" x14ac:dyDescent="0.25">
      <c r="C31" s="1" t="s">
        <v>57</v>
      </c>
      <c r="F31" s="10"/>
    </row>
    <row r="32" spans="2:6" x14ac:dyDescent="0.25">
      <c r="C32" s="1" t="s">
        <v>58</v>
      </c>
    </row>
    <row r="33" spans="2:5" x14ac:dyDescent="0.25">
      <c r="B33">
        <v>7</v>
      </c>
      <c r="C33" t="s">
        <v>35</v>
      </c>
      <c r="E33" t="s">
        <v>59</v>
      </c>
    </row>
    <row r="34" spans="2:5" x14ac:dyDescent="0.25">
      <c r="D34" s="2" t="s">
        <v>60</v>
      </c>
    </row>
    <row r="36" spans="2:5" x14ac:dyDescent="0.25">
      <c r="B36">
        <v>8</v>
      </c>
      <c r="C36" t="s">
        <v>59</v>
      </c>
      <c r="E36" t="s">
        <v>35</v>
      </c>
    </row>
    <row r="37" spans="2:5" x14ac:dyDescent="0.25">
      <c r="D37" s="2" t="s">
        <v>61</v>
      </c>
    </row>
    <row r="38" spans="2:5" x14ac:dyDescent="0.25">
      <c r="D38" s="2" t="s">
        <v>62</v>
      </c>
    </row>
    <row r="40" spans="2:5" x14ac:dyDescent="0.25">
      <c r="B40">
        <v>9</v>
      </c>
      <c r="C40" t="s">
        <v>59</v>
      </c>
      <c r="E40" t="s">
        <v>63</v>
      </c>
    </row>
    <row r="41" spans="2:5" x14ac:dyDescent="0.25">
      <c r="D41" s="2" t="s">
        <v>64</v>
      </c>
    </row>
    <row r="43" spans="2:5" x14ac:dyDescent="0.25">
      <c r="B43">
        <v>10</v>
      </c>
      <c r="C43" t="s">
        <v>63</v>
      </c>
      <c r="E43" t="s">
        <v>59</v>
      </c>
    </row>
    <row r="44" spans="2:5" x14ac:dyDescent="0.25">
      <c r="D44" s="2" t="s">
        <v>65</v>
      </c>
    </row>
    <row r="46" spans="2:5" x14ac:dyDescent="0.25">
      <c r="B46">
        <v>11</v>
      </c>
      <c r="C46" t="s">
        <v>63</v>
      </c>
      <c r="E46" t="s">
        <v>34</v>
      </c>
    </row>
    <row r="47" spans="2:5" x14ac:dyDescent="0.25">
      <c r="D47" s="2" t="s">
        <v>66</v>
      </c>
    </row>
    <row r="49" spans="2:6" x14ac:dyDescent="0.25">
      <c r="B49">
        <v>12</v>
      </c>
      <c r="C49" t="s">
        <v>34</v>
      </c>
      <c r="E49" t="s">
        <v>63</v>
      </c>
    </row>
    <row r="50" spans="2:6" x14ac:dyDescent="0.25">
      <c r="D50" s="2" t="s">
        <v>67</v>
      </c>
    </row>
    <row r="52" spans="2:6" x14ac:dyDescent="0.25">
      <c r="C52" s="74" t="s">
        <v>41</v>
      </c>
      <c r="D52" s="74"/>
      <c r="E52" s="74"/>
      <c r="F52" s="74"/>
    </row>
    <row r="53" spans="2:6" x14ac:dyDescent="0.25">
      <c r="C53" s="74"/>
      <c r="D53" s="74"/>
      <c r="E53" s="74"/>
      <c r="F53" s="74"/>
    </row>
    <row r="54" spans="2:6" x14ac:dyDescent="0.25">
      <c r="C54" s="74"/>
      <c r="D54" s="74"/>
      <c r="E54" s="74"/>
      <c r="F54" s="74"/>
    </row>
    <row r="55" spans="2:6" x14ac:dyDescent="0.25">
      <c r="C55" s="74"/>
      <c r="D55" s="74"/>
      <c r="E55" s="74"/>
      <c r="F55" s="74"/>
    </row>
    <row r="56" spans="2:6" x14ac:dyDescent="0.25">
      <c r="C56" s="74"/>
      <c r="D56" s="74"/>
      <c r="E56" s="74"/>
      <c r="F56" s="74"/>
    </row>
    <row r="57" spans="2:6" x14ac:dyDescent="0.25">
      <c r="C57" s="74"/>
      <c r="D57" s="74"/>
      <c r="E57" s="74"/>
      <c r="F57" s="74"/>
    </row>
    <row r="58" spans="2:6" x14ac:dyDescent="0.25">
      <c r="C58" s="7" t="s">
        <v>42</v>
      </c>
      <c r="D58" s="7"/>
      <c r="E58" s="7"/>
      <c r="F58" s="7"/>
    </row>
    <row r="60" spans="2:6" x14ac:dyDescent="0.25">
      <c r="C60" s="62" t="s">
        <v>43</v>
      </c>
      <c r="D60" s="75"/>
      <c r="E60" s="75"/>
    </row>
    <row r="61" spans="2:6" x14ac:dyDescent="0.25">
      <c r="C61" s="75"/>
      <c r="D61" s="75"/>
      <c r="E61" s="75"/>
    </row>
    <row r="62" spans="2:6" x14ac:dyDescent="0.25">
      <c r="C62" s="75"/>
      <c r="D62" s="75"/>
      <c r="E62" s="75"/>
    </row>
    <row r="63" spans="2:6" x14ac:dyDescent="0.25">
      <c r="C63" s="75"/>
      <c r="D63" s="75"/>
      <c r="E63" s="75"/>
    </row>
    <row r="64" spans="2:6" x14ac:dyDescent="0.25">
      <c r="C64" t="s">
        <v>90</v>
      </c>
      <c r="D64" s="15">
        <f>D65/D66</f>
        <v>3.789E-2</v>
      </c>
      <c r="E64" t="s">
        <v>95</v>
      </c>
    </row>
    <row r="65" spans="3:9" x14ac:dyDescent="0.25">
      <c r="C65" t="s">
        <v>91</v>
      </c>
      <c r="D65" s="8">
        <v>0.22733999999999999</v>
      </c>
      <c r="E65" t="s">
        <v>92</v>
      </c>
    </row>
    <row r="66" spans="3:9" x14ac:dyDescent="0.25">
      <c r="C66" t="s">
        <v>93</v>
      </c>
      <c r="D66">
        <v>6</v>
      </c>
      <c r="E66" t="s">
        <v>94</v>
      </c>
    </row>
    <row r="68" spans="3:9" x14ac:dyDescent="0.25">
      <c r="C68" s="62" t="s">
        <v>44</v>
      </c>
      <c r="D68" s="75"/>
      <c r="E68" s="75"/>
    </row>
    <row r="69" spans="3:9" x14ac:dyDescent="0.25">
      <c r="C69" s="75"/>
      <c r="D69" s="75"/>
      <c r="E69" s="75"/>
    </row>
    <row r="70" spans="3:9" x14ac:dyDescent="0.25">
      <c r="C70" s="75"/>
      <c r="D70" s="75"/>
      <c r="E70" s="75"/>
    </row>
    <row r="71" spans="3:9" x14ac:dyDescent="0.25">
      <c r="C71" s="75"/>
      <c r="D71" s="75"/>
      <c r="E71" s="75"/>
    </row>
    <row r="72" spans="3:9" x14ac:dyDescent="0.25">
      <c r="C72" s="14" t="s">
        <v>90</v>
      </c>
      <c r="D72" s="17">
        <f>D73/D75</f>
        <v>9.4725E-3</v>
      </c>
      <c r="E72" s="14"/>
    </row>
    <row r="73" spans="3:9" x14ac:dyDescent="0.25">
      <c r="C73" s="14" t="s">
        <v>91</v>
      </c>
      <c r="D73" s="16">
        <v>0.22733999999999999</v>
      </c>
      <c r="E73" s="14"/>
    </row>
    <row r="74" spans="3:9" x14ac:dyDescent="0.25">
      <c r="C74" s="14" t="s">
        <v>93</v>
      </c>
      <c r="D74" s="14">
        <v>2</v>
      </c>
      <c r="E74" s="14" t="s">
        <v>96</v>
      </c>
    </row>
    <row r="75" spans="3:9" x14ac:dyDescent="0.25">
      <c r="C75" s="14"/>
      <c r="D75" s="14">
        <f>12*D74</f>
        <v>24</v>
      </c>
      <c r="E75" s="14"/>
    </row>
    <row r="76" spans="3:9" x14ac:dyDescent="0.25">
      <c r="C76" s="14"/>
      <c r="D76" s="14"/>
      <c r="E76" s="14"/>
    </row>
    <row r="77" spans="3:9" x14ac:dyDescent="0.25">
      <c r="D77" s="8"/>
    </row>
    <row r="78" spans="3:9" x14ac:dyDescent="0.25">
      <c r="C78" s="62" t="s">
        <v>45</v>
      </c>
      <c r="D78" s="62"/>
      <c r="E78" s="62"/>
    </row>
    <row r="79" spans="3:9" x14ac:dyDescent="0.25">
      <c r="C79" s="62"/>
      <c r="D79" s="62"/>
      <c r="E79" s="62"/>
      <c r="I79" s="19"/>
    </row>
    <row r="80" spans="3:9" x14ac:dyDescent="0.25">
      <c r="C80" s="62"/>
      <c r="D80" s="62"/>
      <c r="E80" s="62"/>
    </row>
    <row r="81" spans="3:5" x14ac:dyDescent="0.25">
      <c r="C81" s="62"/>
      <c r="D81" s="62"/>
      <c r="E81" s="62"/>
    </row>
    <row r="83" spans="3:5" x14ac:dyDescent="0.25">
      <c r="C83" t="s">
        <v>97</v>
      </c>
      <c r="D83" s="15">
        <f>(1+D84/D85)^D85-1</f>
        <v>0.26824179456254527</v>
      </c>
    </row>
    <row r="84" spans="3:5" x14ac:dyDescent="0.25">
      <c r="C84" t="s">
        <v>91</v>
      </c>
      <c r="D84" s="18">
        <v>0.24</v>
      </c>
      <c r="E84" t="s">
        <v>31</v>
      </c>
    </row>
    <row r="85" spans="3:5" x14ac:dyDescent="0.25">
      <c r="C85" t="s">
        <v>93</v>
      </c>
      <c r="D85">
        <v>12</v>
      </c>
      <c r="E85" t="s">
        <v>54</v>
      </c>
    </row>
    <row r="89" spans="3:5" x14ac:dyDescent="0.25">
      <c r="C89" t="s">
        <v>46</v>
      </c>
    </row>
    <row r="91" spans="3:5" ht="17.25" x14ac:dyDescent="0.25">
      <c r="C91" t="s">
        <v>91</v>
      </c>
      <c r="D91" s="19">
        <f>D93*((1+D92)^(1/D93)-1)</f>
        <v>0.27999999183702151</v>
      </c>
      <c r="E91" s="2" t="s">
        <v>37</v>
      </c>
    </row>
    <row r="92" spans="3:5" x14ac:dyDescent="0.25">
      <c r="C92" t="s">
        <v>98</v>
      </c>
      <c r="D92" s="8">
        <v>0.31079600000000002</v>
      </c>
    </row>
    <row r="93" spans="3:5" x14ac:dyDescent="0.25">
      <c r="C93" t="s">
        <v>93</v>
      </c>
      <c r="D93">
        <v>4</v>
      </c>
    </row>
    <row r="97" spans="3:5" x14ac:dyDescent="0.25">
      <c r="C97" t="s">
        <v>47</v>
      </c>
    </row>
    <row r="99" spans="3:5" ht="17.25" x14ac:dyDescent="0.25">
      <c r="C99" t="s">
        <v>91</v>
      </c>
      <c r="D99" s="5">
        <f>D101*((1+D100)^(1/D101)-1)</f>
        <v>0.27683098947054052</v>
      </c>
      <c r="E99" s="2" t="s">
        <v>37</v>
      </c>
    </row>
    <row r="100" spans="3:5" x14ac:dyDescent="0.25">
      <c r="C100" t="s">
        <v>98</v>
      </c>
      <c r="D100" s="8">
        <v>0.31079600000000002</v>
      </c>
    </row>
    <row r="101" spans="3:5" x14ac:dyDescent="0.25">
      <c r="C101" t="s">
        <v>93</v>
      </c>
      <c r="D101">
        <v>6</v>
      </c>
    </row>
    <row r="103" spans="3:5" x14ac:dyDescent="0.25">
      <c r="C103" t="s">
        <v>48</v>
      </c>
    </row>
    <row r="105" spans="3:5" x14ac:dyDescent="0.25">
      <c r="C105" t="s">
        <v>90</v>
      </c>
      <c r="D105" s="15">
        <f>(1+D106)^(1/D107)-1</f>
        <v>3.7890815556213431E-2</v>
      </c>
    </row>
    <row r="106" spans="3:5" x14ac:dyDescent="0.25">
      <c r="C106" t="s">
        <v>98</v>
      </c>
      <c r="D106" s="18">
        <v>0.25</v>
      </c>
    </row>
    <row r="107" spans="3:5" x14ac:dyDescent="0.25">
      <c r="C107" t="s">
        <v>93</v>
      </c>
      <c r="D107">
        <v>6</v>
      </c>
    </row>
    <row r="111" spans="3:5" x14ac:dyDescent="0.25">
      <c r="C111" t="s">
        <v>50</v>
      </c>
    </row>
    <row r="113" spans="3:12" x14ac:dyDescent="0.25">
      <c r="C113" t="s">
        <v>100</v>
      </c>
      <c r="D113" s="8">
        <v>1.2E-2</v>
      </c>
      <c r="E113" t="s">
        <v>99</v>
      </c>
    </row>
    <row r="114" spans="3:12" x14ac:dyDescent="0.25">
      <c r="C114" t="s">
        <v>91</v>
      </c>
      <c r="D114" s="5">
        <f>D113*D115</f>
        <v>0.14400000000000002</v>
      </c>
    </row>
    <row r="115" spans="3:12" x14ac:dyDescent="0.25">
      <c r="C115" t="s">
        <v>93</v>
      </c>
      <c r="D115">
        <v>12</v>
      </c>
    </row>
    <row r="116" spans="3:12" x14ac:dyDescent="0.25">
      <c r="C116" t="s">
        <v>98</v>
      </c>
      <c r="D116" s="5">
        <f>(1+D113)^D115-1</f>
        <v>0.15389462418258582</v>
      </c>
    </row>
    <row r="117" spans="3:12" x14ac:dyDescent="0.25">
      <c r="C117" s="1" t="s">
        <v>51</v>
      </c>
    </row>
    <row r="118" spans="3:12" x14ac:dyDescent="0.25">
      <c r="C118" s="1"/>
      <c r="J118" s="1"/>
      <c r="K118" s="20" t="s">
        <v>101</v>
      </c>
      <c r="L118" s="1"/>
    </row>
    <row r="119" spans="3:12" x14ac:dyDescent="0.25">
      <c r="C119" s="1"/>
      <c r="J119" s="20" t="s">
        <v>1</v>
      </c>
      <c r="K119" s="20" t="s">
        <v>102</v>
      </c>
      <c r="L119" s="20" t="s">
        <v>103</v>
      </c>
    </row>
    <row r="120" spans="3:12" x14ac:dyDescent="0.25">
      <c r="C120" s="1"/>
      <c r="I120">
        <v>24</v>
      </c>
      <c r="J120" t="s">
        <v>104</v>
      </c>
      <c r="K120" s="5">
        <f t="shared" ref="K120:K126" si="0">L120*I120</f>
        <v>0.11911035775689172</v>
      </c>
      <c r="L120" s="15">
        <f>(1+L126)^(1/I120)-1</f>
        <v>4.9629315732038215E-3</v>
      </c>
    </row>
    <row r="121" spans="3:12" x14ac:dyDescent="0.25">
      <c r="C121" s="1"/>
      <c r="I121">
        <v>12</v>
      </c>
      <c r="J121" t="s">
        <v>54</v>
      </c>
      <c r="K121" s="5">
        <f t="shared" si="0"/>
        <v>0.11940592603449396</v>
      </c>
      <c r="L121" s="15">
        <f>(1+L126)^(1/I121)-1</f>
        <v>9.9504938362078299E-3</v>
      </c>
    </row>
    <row r="122" spans="3:12" x14ac:dyDescent="0.25">
      <c r="C122" s="1"/>
      <c r="I122">
        <v>6</v>
      </c>
      <c r="J122" t="s">
        <v>55</v>
      </c>
      <c r="K122" s="5">
        <f>L122*I122</f>
        <v>0.12</v>
      </c>
      <c r="L122" s="5">
        <v>0.02</v>
      </c>
    </row>
    <row r="123" spans="3:12" x14ac:dyDescent="0.25">
      <c r="C123" s="1"/>
      <c r="I123">
        <v>4</v>
      </c>
      <c r="J123" t="s">
        <v>30</v>
      </c>
      <c r="K123" s="5">
        <f t="shared" si="0"/>
        <v>0.12059801485172805</v>
      </c>
      <c r="L123" s="5">
        <f>(1+L126)^(1/I123)-1</f>
        <v>3.0149503712932013E-2</v>
      </c>
    </row>
    <row r="124" spans="3:12" x14ac:dyDescent="0.25">
      <c r="C124" s="1"/>
      <c r="I124">
        <v>3</v>
      </c>
      <c r="J124" t="s">
        <v>79</v>
      </c>
      <c r="K124" s="5">
        <f t="shared" si="0"/>
        <v>0.12119999999999997</v>
      </c>
      <c r="L124" s="5">
        <f>(1+L126)^(1/I124)-1</f>
        <v>4.0399999999999991E-2</v>
      </c>
    </row>
    <row r="125" spans="3:12" x14ac:dyDescent="0.25">
      <c r="C125" s="1"/>
      <c r="I125">
        <v>2</v>
      </c>
      <c r="J125" t="s">
        <v>80</v>
      </c>
      <c r="K125" s="5">
        <f t="shared" si="0"/>
        <v>0.12241599999999986</v>
      </c>
      <c r="L125" s="5">
        <f>(1+L126)^(1/I125)-1</f>
        <v>6.1207999999999929E-2</v>
      </c>
    </row>
    <row r="126" spans="3:12" x14ac:dyDescent="0.25">
      <c r="C126" s="1"/>
      <c r="I126">
        <v>1</v>
      </c>
      <c r="J126" t="s">
        <v>31</v>
      </c>
      <c r="K126" s="15">
        <f t="shared" si="0"/>
        <v>0.12616241926400007</v>
      </c>
      <c r="L126" s="15">
        <f>(1+L122)^I122-1</f>
        <v>0.12616241926400007</v>
      </c>
    </row>
    <row r="127" spans="3:12" x14ac:dyDescent="0.25">
      <c r="C127" s="1"/>
    </row>
    <row r="128" spans="3:12" x14ac:dyDescent="0.25">
      <c r="C128" s="1"/>
    </row>
    <row r="129" spans="3:18" x14ac:dyDescent="0.25">
      <c r="C129" s="1"/>
    </row>
    <row r="130" spans="3:18" x14ac:dyDescent="0.25">
      <c r="C130" t="s">
        <v>52</v>
      </c>
    </row>
    <row r="132" spans="3:18" x14ac:dyDescent="0.25">
      <c r="C132" t="s">
        <v>100</v>
      </c>
      <c r="D132" s="18">
        <v>0.03</v>
      </c>
      <c r="E132" t="s">
        <v>105</v>
      </c>
    </row>
    <row r="133" spans="3:18" x14ac:dyDescent="0.25">
      <c r="C133" t="s">
        <v>91</v>
      </c>
      <c r="D133" s="19">
        <f>D132*D134</f>
        <v>0.12</v>
      </c>
      <c r="E133" t="s">
        <v>107</v>
      </c>
    </row>
    <row r="134" spans="3:18" x14ac:dyDescent="0.25">
      <c r="C134" t="s">
        <v>93</v>
      </c>
      <c r="D134">
        <v>4</v>
      </c>
      <c r="E134" t="s">
        <v>106</v>
      </c>
    </row>
    <row r="137" spans="3:18" x14ac:dyDescent="0.25">
      <c r="N137" s="45" t="s">
        <v>115</v>
      </c>
      <c r="O137" s="45"/>
      <c r="P137" s="45"/>
      <c r="Q137" s="45"/>
      <c r="R137" s="45"/>
    </row>
    <row r="138" spans="3:18" x14ac:dyDescent="0.25">
      <c r="I138" s="3"/>
      <c r="J138" s="3" t="s">
        <v>1</v>
      </c>
      <c r="K138" s="3" t="s">
        <v>102</v>
      </c>
      <c r="L138" s="3" t="s">
        <v>103</v>
      </c>
      <c r="N138" s="45"/>
      <c r="O138" s="45"/>
      <c r="P138" s="45"/>
      <c r="Q138" s="45"/>
      <c r="R138" s="45"/>
    </row>
    <row r="139" spans="3:18" x14ac:dyDescent="0.25">
      <c r="C139" s="1" t="s">
        <v>53</v>
      </c>
      <c r="I139" s="3">
        <v>24</v>
      </c>
      <c r="J139" s="3" t="s">
        <v>82</v>
      </c>
      <c r="K139" s="12">
        <f>NOMINAL(L145,I139)</f>
        <v>0.11852692874872517</v>
      </c>
      <c r="L139" s="12">
        <f>NOMINAL(L$145,I139)/I139</f>
        <v>4.938622031196882E-3</v>
      </c>
      <c r="M139" s="5"/>
      <c r="N139" s="45"/>
      <c r="O139" s="45"/>
      <c r="P139" s="45"/>
      <c r="Q139" s="45"/>
      <c r="R139" s="45"/>
    </row>
    <row r="140" spans="3:18" x14ac:dyDescent="0.25">
      <c r="C140" s="1"/>
      <c r="I140" s="3">
        <v>12</v>
      </c>
      <c r="J140" s="3" t="s">
        <v>54</v>
      </c>
      <c r="K140" s="12">
        <f>NOMINAL(L145,I140)</f>
        <v>0.118819608599531</v>
      </c>
      <c r="L140" s="12">
        <f>NOMINAL(L145,I140)/I140</f>
        <v>9.9016340499609168E-3</v>
      </c>
      <c r="N140" s="45"/>
      <c r="O140" s="45"/>
      <c r="P140" s="45"/>
      <c r="Q140" s="45"/>
      <c r="R140" s="45"/>
    </row>
    <row r="141" spans="3:18" x14ac:dyDescent="0.25">
      <c r="C141" t="s">
        <v>100</v>
      </c>
      <c r="D141" s="18">
        <v>0.03</v>
      </c>
      <c r="E141" t="s">
        <v>105</v>
      </c>
      <c r="F141" t="s">
        <v>111</v>
      </c>
      <c r="I141" s="3">
        <v>6</v>
      </c>
      <c r="J141" s="3" t="s">
        <v>55</v>
      </c>
      <c r="K141" s="12">
        <f>NOMINAL(L145,I141)</f>
        <v>0.11940786274068804</v>
      </c>
      <c r="L141" s="12">
        <f>NOMINAL(L145,I141)/I141</f>
        <v>1.990131045678134E-2</v>
      </c>
      <c r="N141" s="45"/>
      <c r="O141" s="45"/>
      <c r="P141" s="45"/>
      <c r="Q141" s="45"/>
      <c r="R141" s="45"/>
    </row>
    <row r="142" spans="3:18" x14ac:dyDescent="0.25">
      <c r="C142" t="s">
        <v>93</v>
      </c>
      <c r="D142">
        <v>4</v>
      </c>
      <c r="E142" t="s">
        <v>106</v>
      </c>
      <c r="I142" s="3">
        <v>4</v>
      </c>
      <c r="J142" s="3" t="s">
        <v>30</v>
      </c>
      <c r="K142" s="12">
        <f>L142*I142</f>
        <v>0.12</v>
      </c>
      <c r="L142" s="23">
        <f>D141</f>
        <v>0.03</v>
      </c>
      <c r="N142" s="45"/>
      <c r="O142" s="45"/>
      <c r="P142" s="45"/>
      <c r="Q142" s="45"/>
      <c r="R142" s="45"/>
    </row>
    <row r="143" spans="3:18" x14ac:dyDescent="0.25">
      <c r="C143" s="1" t="s">
        <v>98</v>
      </c>
      <c r="D143" s="8">
        <f>(1+D141)^D142-1</f>
        <v>0.12550880999999992</v>
      </c>
      <c r="E143" t="s">
        <v>110</v>
      </c>
      <c r="F143" t="s">
        <v>114</v>
      </c>
      <c r="I143" s="3">
        <v>3</v>
      </c>
      <c r="J143" s="3" t="s">
        <v>79</v>
      </c>
      <c r="K143" s="12">
        <f>NOMINAL(L145,I143)</f>
        <v>0.12059604921437939</v>
      </c>
      <c r="L143" s="12">
        <f>NOMINAL(L$145,I143)/I143</f>
        <v>4.0198683071459795E-2</v>
      </c>
      <c r="N143" s="45"/>
      <c r="O143" s="45"/>
      <c r="P143" s="45"/>
      <c r="Q143" s="45"/>
      <c r="R143" s="45"/>
    </row>
    <row r="144" spans="3:18" x14ac:dyDescent="0.25">
      <c r="C144" s="1" t="s">
        <v>93</v>
      </c>
      <c r="D144">
        <v>12</v>
      </c>
      <c r="E144" t="s">
        <v>108</v>
      </c>
      <c r="I144" s="3">
        <v>2</v>
      </c>
      <c r="J144" s="3" t="s">
        <v>80</v>
      </c>
      <c r="K144" s="12">
        <f>NOMINAL(L145,I144)</f>
        <v>0.12179999999999991</v>
      </c>
      <c r="L144" s="12">
        <f>NOMINAL(L145,I144)/I144</f>
        <v>6.0899999999999954E-2</v>
      </c>
      <c r="N144" s="45"/>
      <c r="O144" s="45"/>
      <c r="P144" s="45"/>
      <c r="Q144" s="45"/>
      <c r="R144" s="45"/>
    </row>
    <row r="145" spans="3:13" x14ac:dyDescent="0.25">
      <c r="C145" t="s">
        <v>91</v>
      </c>
      <c r="D145" s="5">
        <f>NOMINAL(D143,D144)</f>
        <v>0.118819608599531</v>
      </c>
      <c r="E145" t="s">
        <v>109</v>
      </c>
      <c r="F145" t="s">
        <v>112</v>
      </c>
      <c r="I145" s="3">
        <v>1</v>
      </c>
      <c r="J145" s="3" t="s">
        <v>31</v>
      </c>
      <c r="K145" s="12">
        <f>NOMINAL(L145,I145)</f>
        <v>0.12550880999999992</v>
      </c>
      <c r="L145" s="12">
        <f>EFFECT(L142*I142,I142)</f>
        <v>0.12550880999999992</v>
      </c>
    </row>
    <row r="146" spans="3:13" x14ac:dyDescent="0.25">
      <c r="C146" t="s">
        <v>100</v>
      </c>
      <c r="D146" s="5">
        <f>D145/D144</f>
        <v>9.9016340499609168E-3</v>
      </c>
      <c r="E146" t="s">
        <v>99</v>
      </c>
      <c r="F146" t="s">
        <v>113</v>
      </c>
    </row>
    <row r="148" spans="3:13" s="6" customFormat="1" x14ac:dyDescent="0.25"/>
    <row r="149" spans="3:13" ht="15" customHeight="1" thickBot="1" x14ac:dyDescent="0.3">
      <c r="C149" s="62" t="s">
        <v>68</v>
      </c>
      <c r="D149" s="62"/>
      <c r="E149" s="62"/>
    </row>
    <row r="150" spans="3:13" x14ac:dyDescent="0.25">
      <c r="C150" s="62"/>
      <c r="D150" s="62"/>
      <c r="E150" s="62"/>
      <c r="J150" s="46" t="s">
        <v>116</v>
      </c>
      <c r="K150" s="47"/>
      <c r="L150" s="47"/>
      <c r="M150" s="48"/>
    </row>
    <row r="151" spans="3:13" x14ac:dyDescent="0.25">
      <c r="C151" s="4"/>
      <c r="D151" s="4"/>
      <c r="E151" s="4"/>
      <c r="J151" s="49"/>
      <c r="K151" s="50"/>
      <c r="L151" s="50"/>
      <c r="M151" s="51"/>
    </row>
    <row r="152" spans="3:13" ht="15.75" thickBot="1" x14ac:dyDescent="0.3">
      <c r="C152" s="4" t="s">
        <v>120</v>
      </c>
      <c r="D152" s="24">
        <v>0.22733999999999999</v>
      </c>
      <c r="E152" s="4" t="s">
        <v>118</v>
      </c>
      <c r="F152" t="s">
        <v>128</v>
      </c>
      <c r="J152" s="52"/>
      <c r="K152" s="53"/>
      <c r="L152" s="53"/>
      <c r="M152" s="54"/>
    </row>
    <row r="153" spans="3:13" ht="15.75" thickBot="1" x14ac:dyDescent="0.3">
      <c r="C153" s="4" t="s">
        <v>93</v>
      </c>
      <c r="D153" s="4">
        <v>6</v>
      </c>
      <c r="E153" s="4" t="s">
        <v>119</v>
      </c>
    </row>
    <row r="154" spans="3:13" x14ac:dyDescent="0.25">
      <c r="C154" s="4" t="s">
        <v>121</v>
      </c>
      <c r="D154" s="26">
        <f>D152/D153</f>
        <v>3.789E-2</v>
      </c>
      <c r="E154" s="4" t="s">
        <v>122</v>
      </c>
      <c r="F154" t="s">
        <v>123</v>
      </c>
      <c r="J154" s="46" t="s">
        <v>117</v>
      </c>
      <c r="K154" s="47"/>
      <c r="L154" s="47"/>
      <c r="M154" s="48"/>
    </row>
    <row r="155" spans="3:13" x14ac:dyDescent="0.25">
      <c r="C155" s="4"/>
      <c r="D155" s="4"/>
      <c r="E155" s="4"/>
      <c r="J155" s="49"/>
      <c r="K155" s="50"/>
      <c r="L155" s="50"/>
      <c r="M155" s="51"/>
    </row>
    <row r="156" spans="3:13" ht="15.75" thickBot="1" x14ac:dyDescent="0.3">
      <c r="C156" s="4"/>
      <c r="D156" s="4"/>
      <c r="E156" s="4"/>
      <c r="J156" s="52"/>
      <c r="K156" s="53"/>
      <c r="L156" s="53"/>
      <c r="M156" s="54"/>
    </row>
    <row r="157" spans="3:13" x14ac:dyDescent="0.25">
      <c r="C157" s="11"/>
      <c r="D157" s="4"/>
      <c r="E157" s="4"/>
    </row>
    <row r="158" spans="3:13" x14ac:dyDescent="0.25">
      <c r="C158" s="62" t="s">
        <v>69</v>
      </c>
      <c r="D158" s="62"/>
      <c r="E158" s="62"/>
    </row>
    <row r="159" spans="3:13" x14ac:dyDescent="0.25">
      <c r="C159" s="62"/>
      <c r="D159" s="62"/>
      <c r="E159" s="62"/>
    </row>
    <row r="160" spans="3:13" x14ac:dyDescent="0.25">
      <c r="C160" s="4"/>
      <c r="D160" s="4"/>
      <c r="E160" s="4"/>
    </row>
    <row r="161" spans="3:17" x14ac:dyDescent="0.25">
      <c r="C161" s="4" t="s">
        <v>124</v>
      </c>
      <c r="D161" s="11">
        <v>0.24</v>
      </c>
      <c r="E161" s="4" t="s">
        <v>126</v>
      </c>
      <c r="F161" t="s">
        <v>127</v>
      </c>
    </row>
    <row r="162" spans="3:17" x14ac:dyDescent="0.25">
      <c r="C162" s="4" t="s">
        <v>93</v>
      </c>
      <c r="D162" s="4">
        <v>12</v>
      </c>
      <c r="E162" s="4" t="s">
        <v>108</v>
      </c>
    </row>
    <row r="163" spans="3:17" x14ac:dyDescent="0.25">
      <c r="C163" s="4" t="s">
        <v>125</v>
      </c>
      <c r="D163" s="25">
        <f>1/(1-D161/D162)^D162-1</f>
        <v>0.27434521242337717</v>
      </c>
      <c r="E163" s="4" t="s">
        <v>110</v>
      </c>
    </row>
    <row r="164" spans="3:17" x14ac:dyDescent="0.25">
      <c r="C164" s="4"/>
      <c r="D164" s="4"/>
      <c r="E164" s="4"/>
    </row>
    <row r="165" spans="3:17" x14ac:dyDescent="0.25">
      <c r="C165" s="8"/>
      <c r="D165" s="8"/>
    </row>
    <row r="166" spans="3:17" x14ac:dyDescent="0.25">
      <c r="C166" s="62" t="s">
        <v>70</v>
      </c>
      <c r="D166" s="62"/>
      <c r="E166" s="62"/>
    </row>
    <row r="167" spans="3:17" x14ac:dyDescent="0.25">
      <c r="C167" s="62"/>
      <c r="D167" s="62"/>
      <c r="E167" s="62"/>
    </row>
    <row r="168" spans="3:17" x14ac:dyDescent="0.25">
      <c r="C168" s="62"/>
      <c r="D168" s="62"/>
      <c r="E168" s="62"/>
    </row>
    <row r="169" spans="3:17" x14ac:dyDescent="0.25">
      <c r="C169" s="4"/>
      <c r="D169" s="4"/>
      <c r="E169" s="4"/>
      <c r="L169" t="s">
        <v>136</v>
      </c>
    </row>
    <row r="170" spans="3:17" x14ac:dyDescent="0.25">
      <c r="C170" s="4" t="s">
        <v>98</v>
      </c>
      <c r="D170" s="24">
        <v>0.33679999999999999</v>
      </c>
      <c r="E170" s="4" t="s">
        <v>110</v>
      </c>
    </row>
    <row r="171" spans="3:17" x14ac:dyDescent="0.25">
      <c r="C171" s="4" t="s">
        <v>120</v>
      </c>
      <c r="D171" s="25">
        <f>D172*(1-1/(1+D170)^(1/D172))</f>
        <v>0.27999621207059722</v>
      </c>
      <c r="E171" s="4" t="s">
        <v>129</v>
      </c>
      <c r="F171" s="2" t="s">
        <v>60</v>
      </c>
    </row>
    <row r="172" spans="3:17" x14ac:dyDescent="0.25">
      <c r="C172" s="4" t="s">
        <v>93</v>
      </c>
      <c r="D172" s="4">
        <v>4</v>
      </c>
      <c r="E172" s="4" t="s">
        <v>130</v>
      </c>
      <c r="N172" s="61" t="s">
        <v>134</v>
      </c>
      <c r="O172" s="61"/>
      <c r="P172" s="61" t="s">
        <v>135</v>
      </c>
      <c r="Q172" s="61"/>
    </row>
    <row r="173" spans="3:17" x14ac:dyDescent="0.25">
      <c r="C173" s="4"/>
      <c r="D173" s="4"/>
      <c r="E173" s="4"/>
      <c r="L173" s="3"/>
      <c r="M173" s="3" t="s">
        <v>1</v>
      </c>
      <c r="N173" s="21" t="s">
        <v>137</v>
      </c>
      <c r="O173" s="21" t="s">
        <v>138</v>
      </c>
      <c r="P173" s="21" t="s">
        <v>139</v>
      </c>
      <c r="Q173" s="21" t="s">
        <v>140</v>
      </c>
    </row>
    <row r="174" spans="3:17" x14ac:dyDescent="0.25">
      <c r="D174" s="4"/>
      <c r="E174" s="8"/>
      <c r="L174" s="3">
        <v>24</v>
      </c>
      <c r="M174" s="3" t="s">
        <v>82</v>
      </c>
      <c r="N174" s="12">
        <v>0.11852692874872517</v>
      </c>
      <c r="O174" s="12">
        <v>4.938622031196882E-3</v>
      </c>
      <c r="P174" s="12">
        <f>Q174*L174</f>
        <v>0.11794444571068108</v>
      </c>
      <c r="Q174" s="12">
        <f>O174/(1+O174)</f>
        <v>4.9143519046117119E-3</v>
      </c>
    </row>
    <row r="175" spans="3:17" x14ac:dyDescent="0.25">
      <c r="C175" s="50" t="s">
        <v>71</v>
      </c>
      <c r="D175" s="50"/>
      <c r="E175" s="50"/>
      <c r="L175" s="3">
        <v>12</v>
      </c>
      <c r="M175" s="3" t="s">
        <v>54</v>
      </c>
      <c r="N175" s="12">
        <v>0.118819608599531</v>
      </c>
      <c r="O175" s="12">
        <v>9.9016340499609168E-3</v>
      </c>
      <c r="P175" s="12">
        <f t="shared" ref="P175:P180" si="1">Q175*L175</f>
        <v>0.11765463545497429</v>
      </c>
      <c r="Q175" s="12">
        <f t="shared" ref="Q175:Q180" si="2">O175/(1+O175)</f>
        <v>9.8045529545811912E-3</v>
      </c>
    </row>
    <row r="176" spans="3:17" ht="15.75" thickBot="1" x14ac:dyDescent="0.3">
      <c r="C176" s="50"/>
      <c r="D176" s="50"/>
      <c r="E176" s="50"/>
      <c r="L176" s="3">
        <v>6</v>
      </c>
      <c r="M176" s="3" t="s">
        <v>55</v>
      </c>
      <c r="N176" s="12">
        <v>0.11940786274068804</v>
      </c>
      <c r="O176" s="12">
        <v>1.990131045678134E-2</v>
      </c>
      <c r="P176" s="12">
        <f t="shared" si="1"/>
        <v>0.1170778599031401</v>
      </c>
      <c r="Q176" s="12">
        <f t="shared" si="2"/>
        <v>1.9512976650523348E-2</v>
      </c>
    </row>
    <row r="177" spans="2:17" x14ac:dyDescent="0.25">
      <c r="C177" s="22"/>
      <c r="D177" s="22"/>
      <c r="E177" s="22"/>
      <c r="F177" s="55" t="s">
        <v>133</v>
      </c>
      <c r="G177" s="56"/>
      <c r="H177" s="56"/>
      <c r="I177" s="56"/>
      <c r="J177" s="57"/>
      <c r="L177" s="3">
        <v>4</v>
      </c>
      <c r="M177" s="3" t="s">
        <v>30</v>
      </c>
      <c r="N177" s="12">
        <v>0.12</v>
      </c>
      <c r="O177" s="30">
        <v>0.03</v>
      </c>
      <c r="P177" s="12">
        <f t="shared" si="1"/>
        <v>0.11650485436893203</v>
      </c>
      <c r="Q177" s="12">
        <f t="shared" si="2"/>
        <v>2.9126213592233007E-2</v>
      </c>
    </row>
    <row r="178" spans="2:17" ht="15.75" thickBot="1" x14ac:dyDescent="0.3">
      <c r="C178" s="22" t="s">
        <v>131</v>
      </c>
      <c r="D178" s="29">
        <f>D179/(1-D179)</f>
        <v>0.10975474420153146</v>
      </c>
      <c r="E178" s="22" t="s">
        <v>105</v>
      </c>
      <c r="F178" s="58"/>
      <c r="G178" s="59"/>
      <c r="H178" s="59"/>
      <c r="I178" s="59"/>
      <c r="J178" s="60"/>
      <c r="L178" s="3">
        <v>3</v>
      </c>
      <c r="M178" s="3" t="s">
        <v>79</v>
      </c>
      <c r="N178" s="12">
        <v>0.12059604921437939</v>
      </c>
      <c r="O178" s="12">
        <v>4.0198683071459795E-2</v>
      </c>
      <c r="P178" s="12">
        <f t="shared" si="1"/>
        <v>0.11593559112984828</v>
      </c>
      <c r="Q178" s="12">
        <f t="shared" si="2"/>
        <v>3.8645197043282759E-2</v>
      </c>
    </row>
    <row r="179" spans="2:17" x14ac:dyDescent="0.25">
      <c r="C179" s="22" t="s">
        <v>121</v>
      </c>
      <c r="D179" s="29">
        <v>9.8900000000000002E-2</v>
      </c>
      <c r="E179" s="22" t="s">
        <v>132</v>
      </c>
      <c r="L179" s="3">
        <v>2</v>
      </c>
      <c r="M179" s="3" t="s">
        <v>80</v>
      </c>
      <c r="N179" s="12">
        <v>0.12179999999999991</v>
      </c>
      <c r="O179" s="12">
        <v>6.0899999999999954E-2</v>
      </c>
      <c r="P179" s="12">
        <f t="shared" si="1"/>
        <v>0.1148081817324912</v>
      </c>
      <c r="Q179" s="12">
        <f t="shared" si="2"/>
        <v>5.7404090866245601E-2</v>
      </c>
    </row>
    <row r="180" spans="2:17" x14ac:dyDescent="0.25">
      <c r="C180" s="22"/>
      <c r="D180" s="22"/>
      <c r="E180" s="22"/>
      <c r="L180" s="3">
        <v>1</v>
      </c>
      <c r="M180" s="3" t="s">
        <v>31</v>
      </c>
      <c r="N180" s="12">
        <v>0.12550880999999992</v>
      </c>
      <c r="O180" s="12">
        <v>0.12550880999999992</v>
      </c>
      <c r="P180" s="12">
        <f t="shared" si="1"/>
        <v>0.11151295208431103</v>
      </c>
      <c r="Q180" s="12">
        <f t="shared" si="2"/>
        <v>0.11151295208431103</v>
      </c>
    </row>
    <row r="181" spans="2:17" x14ac:dyDescent="0.25">
      <c r="C181" s="22"/>
      <c r="D181" s="22"/>
      <c r="E181" s="22"/>
    </row>
    <row r="183" spans="2:17" s="6" customFormat="1" x14ac:dyDescent="0.25"/>
    <row r="184" spans="2:17" x14ac:dyDescent="0.25">
      <c r="C184" s="1" t="s">
        <v>72</v>
      </c>
      <c r="E184" s="43" t="s">
        <v>141</v>
      </c>
      <c r="F184" s="43"/>
      <c r="G184" s="43"/>
    </row>
    <row r="185" spans="2:17" x14ac:dyDescent="0.25">
      <c r="C185" t="s">
        <v>73</v>
      </c>
      <c r="E185" s="43"/>
      <c r="F185" s="43"/>
      <c r="G185" s="43"/>
    </row>
    <row r="186" spans="2:17" x14ac:dyDescent="0.25">
      <c r="C186" t="s">
        <v>74</v>
      </c>
    </row>
    <row r="187" spans="2:17" x14ac:dyDescent="0.25">
      <c r="C187" t="s">
        <v>75</v>
      </c>
    </row>
    <row r="188" spans="2:17" x14ac:dyDescent="0.25">
      <c r="C188" t="s">
        <v>77</v>
      </c>
    </row>
    <row r="189" spans="2:17" x14ac:dyDescent="0.25">
      <c r="C189" t="s">
        <v>76</v>
      </c>
    </row>
    <row r="191" spans="2:17" x14ac:dyDescent="0.25">
      <c r="B191" t="s">
        <v>142</v>
      </c>
    </row>
    <row r="192" spans="2:17" x14ac:dyDescent="0.25">
      <c r="B192" t="s">
        <v>143</v>
      </c>
      <c r="F192" s="3"/>
      <c r="G192" s="63" t="s">
        <v>78</v>
      </c>
      <c r="H192" s="64"/>
      <c r="I192" s="44" t="s">
        <v>4</v>
      </c>
      <c r="J192" s="44"/>
    </row>
    <row r="193" spans="5:11" x14ac:dyDescent="0.25">
      <c r="F193" s="3" t="s">
        <v>1</v>
      </c>
      <c r="G193" s="3" t="s">
        <v>83</v>
      </c>
      <c r="H193" s="3" t="s">
        <v>84</v>
      </c>
      <c r="I193" s="3" t="s">
        <v>85</v>
      </c>
      <c r="J193" s="3" t="s">
        <v>86</v>
      </c>
    </row>
    <row r="194" spans="5:11" x14ac:dyDescent="0.25">
      <c r="E194">
        <v>360</v>
      </c>
      <c r="F194" s="3" t="s">
        <v>81</v>
      </c>
      <c r="G194" s="12"/>
      <c r="H194" s="12"/>
      <c r="I194" s="12"/>
      <c r="J194" s="12"/>
      <c r="K194" s="5"/>
    </row>
    <row r="195" spans="5:11" x14ac:dyDescent="0.25">
      <c r="E195">
        <v>24</v>
      </c>
      <c r="F195" s="3" t="s">
        <v>82</v>
      </c>
      <c r="G195" s="12"/>
      <c r="H195" s="12"/>
      <c r="I195" s="12"/>
      <c r="J195" s="12"/>
      <c r="K195" s="5"/>
    </row>
    <row r="196" spans="5:11" x14ac:dyDescent="0.25">
      <c r="E196">
        <v>12</v>
      </c>
      <c r="F196" s="3" t="s">
        <v>54</v>
      </c>
      <c r="G196" s="12"/>
      <c r="H196" s="12">
        <v>2.1000000000000001E-2</v>
      </c>
      <c r="I196" s="12"/>
      <c r="J196" s="12"/>
      <c r="K196" s="5"/>
    </row>
    <row r="197" spans="5:11" x14ac:dyDescent="0.25">
      <c r="E197">
        <v>6</v>
      </c>
      <c r="F197" s="3" t="s">
        <v>55</v>
      </c>
      <c r="G197" s="12"/>
      <c r="H197" s="12"/>
      <c r="I197" s="12"/>
      <c r="J197" s="12"/>
      <c r="K197" s="5"/>
    </row>
    <row r="198" spans="5:11" x14ac:dyDescent="0.25">
      <c r="E198">
        <v>4</v>
      </c>
      <c r="F198" s="3" t="s">
        <v>30</v>
      </c>
      <c r="G198" s="12"/>
      <c r="H198" s="12"/>
      <c r="I198" s="12"/>
      <c r="J198" s="12"/>
      <c r="K198" s="5"/>
    </row>
    <row r="199" spans="5:11" x14ac:dyDescent="0.25">
      <c r="E199">
        <v>3</v>
      </c>
      <c r="F199" s="3" t="s">
        <v>79</v>
      </c>
      <c r="G199" s="12"/>
      <c r="H199" s="12"/>
      <c r="I199" s="12"/>
      <c r="J199" s="12"/>
      <c r="K199" s="5"/>
    </row>
    <row r="200" spans="5:11" x14ac:dyDescent="0.25">
      <c r="E200">
        <v>2</v>
      </c>
      <c r="F200" s="3" t="s">
        <v>80</v>
      </c>
      <c r="G200" s="12"/>
      <c r="H200" s="12"/>
      <c r="I200" s="12"/>
      <c r="J200" s="12"/>
      <c r="K200" s="5"/>
    </row>
    <row r="201" spans="5:11" x14ac:dyDescent="0.25">
      <c r="E201">
        <v>1</v>
      </c>
      <c r="F201" s="3" t="s">
        <v>31</v>
      </c>
      <c r="G201" s="12"/>
      <c r="H201" s="13"/>
      <c r="I201" s="12"/>
      <c r="J201" s="12"/>
      <c r="K201" s="5"/>
    </row>
    <row r="204" spans="5:11" ht="15" customHeight="1" x14ac:dyDescent="0.25">
      <c r="F204" s="62" t="s">
        <v>87</v>
      </c>
      <c r="G204" s="62"/>
      <c r="H204" s="62"/>
      <c r="I204" s="62"/>
      <c r="J204" s="62"/>
    </row>
    <row r="205" spans="5:11" x14ac:dyDescent="0.25">
      <c r="F205" s="62"/>
      <c r="G205" s="62"/>
      <c r="H205" s="62"/>
      <c r="I205" s="62"/>
      <c r="J205" s="62"/>
    </row>
    <row r="206" spans="5:11" x14ac:dyDescent="0.25">
      <c r="F206" s="62"/>
      <c r="G206" s="62"/>
      <c r="H206" s="62"/>
      <c r="I206" s="62"/>
      <c r="J206" s="62"/>
    </row>
    <row r="207" spans="5:11" x14ac:dyDescent="0.25">
      <c r="F207" s="4"/>
      <c r="G207" s="4"/>
      <c r="H207" s="4"/>
      <c r="I207" s="4"/>
      <c r="J207" s="4"/>
    </row>
    <row r="208" spans="5:11" x14ac:dyDescent="0.25">
      <c r="F208" s="4" t="s">
        <v>98</v>
      </c>
      <c r="G208" s="27">
        <v>0.1</v>
      </c>
      <c r="H208" s="4"/>
      <c r="I208" s="4"/>
      <c r="J208" s="4"/>
    </row>
    <row r="209" spans="5:10" x14ac:dyDescent="0.25">
      <c r="F209" s="4" t="s">
        <v>93</v>
      </c>
      <c r="G209" s="4">
        <v>12</v>
      </c>
      <c r="H209" s="4"/>
      <c r="I209" s="4"/>
      <c r="J209" s="4"/>
    </row>
    <row r="210" spans="5:10" x14ac:dyDescent="0.25">
      <c r="F210" s="4" t="s">
        <v>100</v>
      </c>
      <c r="G210" s="11">
        <f>NOMINAL(G208,G209)/G209</f>
        <v>7.9741404289037643E-3</v>
      </c>
      <c r="H210" s="4" t="s">
        <v>144</v>
      </c>
      <c r="I210" s="4"/>
      <c r="J210" s="4"/>
    </row>
    <row r="211" spans="5:10" x14ac:dyDescent="0.25">
      <c r="F211" s="4" t="s">
        <v>100</v>
      </c>
      <c r="G211" s="28">
        <v>1.2E-2</v>
      </c>
      <c r="H211" s="4" t="s">
        <v>144</v>
      </c>
      <c r="I211" s="4"/>
      <c r="J211" s="4"/>
    </row>
    <row r="212" spans="5:10" x14ac:dyDescent="0.25">
      <c r="F212" s="4" t="s">
        <v>100</v>
      </c>
      <c r="G212" s="11">
        <f>(1+G210)*(1+G211)-1</f>
        <v>2.0069830114050724E-2</v>
      </c>
      <c r="H212" s="4"/>
      <c r="I212" s="4"/>
      <c r="J212" s="4"/>
    </row>
    <row r="213" spans="5:10" x14ac:dyDescent="0.25">
      <c r="F213" s="4"/>
      <c r="G213" s="4"/>
      <c r="H213" s="4"/>
      <c r="I213" s="4"/>
      <c r="J213" s="4"/>
    </row>
    <row r="214" spans="5:10" x14ac:dyDescent="0.25">
      <c r="F214" s="4"/>
      <c r="G214" s="4"/>
      <c r="H214" s="4"/>
      <c r="I214" s="4"/>
      <c r="J214" s="4"/>
    </row>
    <row r="215" spans="5:10" x14ac:dyDescent="0.25">
      <c r="F215" s="4" t="s">
        <v>145</v>
      </c>
      <c r="G215" s="4">
        <v>500</v>
      </c>
      <c r="H215" s="4"/>
      <c r="I215" s="4"/>
      <c r="J215" s="4"/>
    </row>
    <row r="216" spans="5:10" x14ac:dyDescent="0.25">
      <c r="F216" s="4" t="s">
        <v>93</v>
      </c>
      <c r="G216" s="4">
        <v>25</v>
      </c>
      <c r="H216" s="4" t="s">
        <v>108</v>
      </c>
      <c r="I216" s="4"/>
      <c r="J216" s="4"/>
    </row>
    <row r="217" spans="5:10" x14ac:dyDescent="0.25">
      <c r="F217" s="4" t="s">
        <v>100</v>
      </c>
      <c r="G217" s="11">
        <f>H224</f>
        <v>2.0069830114050724E-2</v>
      </c>
      <c r="H217" s="4"/>
      <c r="I217" s="4"/>
      <c r="J217" s="4"/>
    </row>
    <row r="218" spans="5:10" x14ac:dyDescent="0.25">
      <c r="F218" s="4" t="s">
        <v>146</v>
      </c>
      <c r="G218" s="32">
        <f>FV(G217,G216,,-G215)</f>
        <v>821.70811819718608</v>
      </c>
      <c r="H218" s="4"/>
      <c r="I218" s="4"/>
      <c r="J218" s="4"/>
    </row>
    <row r="220" spans="5:10" x14ac:dyDescent="0.25">
      <c r="F220" s="3"/>
      <c r="G220" s="44" t="s">
        <v>78</v>
      </c>
      <c r="H220" s="44"/>
      <c r="I220" s="44" t="s">
        <v>4</v>
      </c>
      <c r="J220" s="44"/>
    </row>
    <row r="221" spans="5:10" x14ac:dyDescent="0.25">
      <c r="F221" s="3" t="s">
        <v>1</v>
      </c>
      <c r="G221" s="3" t="s">
        <v>83</v>
      </c>
      <c r="H221" s="3" t="s">
        <v>84</v>
      </c>
      <c r="I221" s="3" t="s">
        <v>85</v>
      </c>
      <c r="J221" s="3" t="s">
        <v>86</v>
      </c>
    </row>
    <row r="222" spans="5:10" x14ac:dyDescent="0.25">
      <c r="E222">
        <v>360</v>
      </c>
      <c r="F222" s="3" t="s">
        <v>81</v>
      </c>
      <c r="G222" s="12">
        <f>NOMINAL(H229,E222)</f>
        <v>0.23853201963726534</v>
      </c>
      <c r="H222" s="12">
        <f>NOMINAL(H229,E222)/E222</f>
        <v>6.6258894343684815E-4</v>
      </c>
      <c r="I222" s="12">
        <f>J222*E222</f>
        <v>0.23837407561036392</v>
      </c>
      <c r="J222" s="12">
        <f>H222/(1+H222)</f>
        <v>6.6215021002878865E-4</v>
      </c>
    </row>
    <row r="223" spans="5:10" x14ac:dyDescent="0.25">
      <c r="E223">
        <v>24</v>
      </c>
      <c r="F223" s="3" t="s">
        <v>82</v>
      </c>
      <c r="G223" s="12">
        <f>NOMINAL(H229,E223)</f>
        <v>0.23964154325911835</v>
      </c>
      <c r="H223" s="12">
        <f>NOMINAL(H229,E223)/E223</f>
        <v>9.9850643024632646E-3</v>
      </c>
      <c r="I223" s="12">
        <f t="shared" ref="I223:I229" si="3">J223*E223</f>
        <v>0.23727236345284425</v>
      </c>
      <c r="J223" s="12">
        <f t="shared" ref="J223:J229" si="4">H223/(1+H223)</f>
        <v>9.8863484772018437E-3</v>
      </c>
    </row>
    <row r="224" spans="5:10" x14ac:dyDescent="0.25">
      <c r="E224">
        <v>12</v>
      </c>
      <c r="F224" s="3" t="s">
        <v>54</v>
      </c>
      <c r="G224" s="12">
        <f t="shared" ref="G224:G229" si="5">NOMINAL(H224,E224)</f>
        <v>1.9887547436291619E-2</v>
      </c>
      <c r="H224" s="31">
        <v>2.0069830114050724E-2</v>
      </c>
      <c r="I224" s="12">
        <f t="shared" si="3"/>
        <v>0.23609948481829068</v>
      </c>
      <c r="J224" s="12">
        <f t="shared" si="4"/>
        <v>1.967495706819089E-2</v>
      </c>
    </row>
    <row r="225" spans="1:10" x14ac:dyDescent="0.25">
      <c r="E225">
        <v>6</v>
      </c>
      <c r="F225" s="3" t="s">
        <v>55</v>
      </c>
      <c r="G225" s="12">
        <f t="shared" si="5"/>
        <v>3.9874082801026667E-2</v>
      </c>
      <c r="H225" s="12">
        <f>NOMINAL(H229,E225)/E225</f>
        <v>4.0542458308908236E-2</v>
      </c>
      <c r="I225" s="12">
        <f t="shared" si="3"/>
        <v>0.23377686120447938</v>
      </c>
      <c r="J225" s="12">
        <f t="shared" si="4"/>
        <v>3.8962810200746566E-2</v>
      </c>
    </row>
    <row r="226" spans="1:10" x14ac:dyDescent="0.25">
      <c r="E226">
        <v>4</v>
      </c>
      <c r="F226" s="3" t="s">
        <v>30</v>
      </c>
      <c r="G226" s="12">
        <f t="shared" si="5"/>
        <v>6.0059690124256271E-2</v>
      </c>
      <c r="H226" s="12">
        <f>NOMINAL(H229,E226)/E226</f>
        <v>6.1425968673624709E-2</v>
      </c>
      <c r="I226" s="12">
        <f t="shared" si="3"/>
        <v>0.2314847026039267</v>
      </c>
      <c r="J226" s="12">
        <f t="shared" si="4"/>
        <v>5.7871175650981675E-2</v>
      </c>
    </row>
    <row r="227" spans="1:10" x14ac:dyDescent="0.25">
      <c r="E227">
        <v>3</v>
      </c>
      <c r="F227" s="3" t="s">
        <v>79</v>
      </c>
      <c r="G227" s="12">
        <f t="shared" si="5"/>
        <v>8.0546664776550703E-2</v>
      </c>
      <c r="H227" s="12">
        <f>NOMINAL(H229,E227)/E227</f>
        <v>8.2728607543546051E-2</v>
      </c>
      <c r="I227" s="12">
        <f t="shared" si="3"/>
        <v>0.22922255946826126</v>
      </c>
      <c r="J227" s="12">
        <f t="shared" si="4"/>
        <v>7.6407519822753747E-2</v>
      </c>
    </row>
    <row r="228" spans="1:10" x14ac:dyDescent="0.25">
      <c r="E228">
        <v>2</v>
      </c>
      <c r="F228" s="3" t="s">
        <v>80</v>
      </c>
      <c r="G228" s="12">
        <f t="shared" si="5"/>
        <v>0.12285193734724942</v>
      </c>
      <c r="H228" s="12">
        <f>NOMINAL(H229,E228)/E228</f>
        <v>0.12662508697474251</v>
      </c>
      <c r="I228" s="12">
        <f t="shared" si="3"/>
        <v>0.2247865566614731</v>
      </c>
      <c r="J228" s="12">
        <f t="shared" si="4"/>
        <v>0.11239327833073655</v>
      </c>
    </row>
    <row r="229" spans="1:10" x14ac:dyDescent="0.25">
      <c r="E229">
        <v>1</v>
      </c>
      <c r="F229" s="3" t="s">
        <v>31</v>
      </c>
      <c r="G229" s="12">
        <f t="shared" si="5"/>
        <v>0.26928408660084635</v>
      </c>
      <c r="H229" s="12">
        <f>EFFECT(H224*E224,E224)</f>
        <v>0.26928408660084635</v>
      </c>
      <c r="I229" s="12">
        <f t="shared" si="3"/>
        <v>0.21215430764754284</v>
      </c>
      <c r="J229" s="12">
        <f t="shared" si="4"/>
        <v>0.21215430764754284</v>
      </c>
    </row>
    <row r="230" spans="1:10" ht="15.75" thickBot="1" x14ac:dyDescent="0.3"/>
    <row r="231" spans="1:10" x14ac:dyDescent="0.25">
      <c r="A231" s="65" t="s">
        <v>147</v>
      </c>
      <c r="B231" s="66"/>
      <c r="C231" s="66"/>
      <c r="D231" s="67"/>
    </row>
    <row r="232" spans="1:10" x14ac:dyDescent="0.25">
      <c r="A232" s="68"/>
      <c r="B232" s="69"/>
      <c r="C232" s="69"/>
      <c r="D232" s="70"/>
    </row>
    <row r="233" spans="1:10" x14ac:dyDescent="0.25">
      <c r="A233" s="68"/>
      <c r="B233" s="69"/>
      <c r="C233" s="69"/>
      <c r="D233" s="70"/>
    </row>
    <row r="234" spans="1:10" x14ac:dyDescent="0.25">
      <c r="A234" s="68"/>
      <c r="B234" s="69"/>
      <c r="C234" s="69"/>
      <c r="D234" s="70"/>
    </row>
    <row r="235" spans="1:10" ht="15.75" thickBot="1" x14ac:dyDescent="0.3">
      <c r="A235" s="71"/>
      <c r="B235" s="72"/>
      <c r="C235" s="72"/>
      <c r="D235" s="73"/>
    </row>
    <row r="237" spans="1:10" x14ac:dyDescent="0.25">
      <c r="A237" t="s">
        <v>148</v>
      </c>
      <c r="B237" s="18">
        <v>0.12</v>
      </c>
      <c r="C237" t="s">
        <v>126</v>
      </c>
    </row>
    <row r="238" spans="1:10" x14ac:dyDescent="0.25">
      <c r="A238" t="s">
        <v>93</v>
      </c>
      <c r="B238">
        <v>12</v>
      </c>
    </row>
    <row r="239" spans="1:10" x14ac:dyDescent="0.25">
      <c r="A239" t="s">
        <v>98</v>
      </c>
      <c r="B239" s="5">
        <f>1/(1-B237/B238)^B238-1</f>
        <v>0.1281780995019699</v>
      </c>
      <c r="C239" t="s">
        <v>110</v>
      </c>
    </row>
    <row r="241" spans="1:6" x14ac:dyDescent="0.25">
      <c r="A241" t="s">
        <v>149</v>
      </c>
      <c r="B241" s="18">
        <v>0.14000000000000001</v>
      </c>
      <c r="C241" t="s">
        <v>107</v>
      </c>
    </row>
    <row r="242" spans="1:6" x14ac:dyDescent="0.25">
      <c r="A242" t="s">
        <v>93</v>
      </c>
      <c r="B242">
        <v>4</v>
      </c>
      <c r="C242" t="s">
        <v>106</v>
      </c>
    </row>
    <row r="243" spans="1:6" x14ac:dyDescent="0.25">
      <c r="A243" t="s">
        <v>98</v>
      </c>
      <c r="B243" s="5">
        <f>EFFECT(B241,B242)</f>
        <v>0.14752300062499968</v>
      </c>
      <c r="C243" t="s">
        <v>110</v>
      </c>
    </row>
    <row r="244" spans="1:6" x14ac:dyDescent="0.25">
      <c r="B244" s="5"/>
    </row>
    <row r="245" spans="1:6" x14ac:dyDescent="0.25">
      <c r="A245" t="s">
        <v>150</v>
      </c>
      <c r="B245" s="5" t="s">
        <v>98</v>
      </c>
      <c r="C245" s="33">
        <f>(1+B239)*(1+B243)-1</f>
        <v>0.29461031797991</v>
      </c>
    </row>
    <row r="246" spans="1:6" x14ac:dyDescent="0.25">
      <c r="B246" s="5"/>
    </row>
    <row r="247" spans="1:6" x14ac:dyDescent="0.25">
      <c r="A247" t="s">
        <v>145</v>
      </c>
      <c r="B247" s="34">
        <v>49000000</v>
      </c>
    </row>
    <row r="248" spans="1:6" x14ac:dyDescent="0.25">
      <c r="A248" t="s">
        <v>93</v>
      </c>
      <c r="B248" s="34">
        <v>5</v>
      </c>
    </row>
    <row r="249" spans="1:6" x14ac:dyDescent="0.25">
      <c r="A249" t="s">
        <v>100</v>
      </c>
      <c r="B249" s="5">
        <f>D257</f>
        <v>2.175064843377883E-2</v>
      </c>
    </row>
    <row r="250" spans="1:6" x14ac:dyDescent="0.25">
      <c r="A250" t="s">
        <v>146</v>
      </c>
      <c r="B250" s="35">
        <f>FV(B249,B248,,-B247)</f>
        <v>54565820.500545084</v>
      </c>
    </row>
    <row r="251" spans="1:6" x14ac:dyDescent="0.25">
      <c r="B251" s="5"/>
    </row>
    <row r="253" spans="1:6" x14ac:dyDescent="0.25">
      <c r="B253" s="3"/>
      <c r="C253" s="44" t="s">
        <v>78</v>
      </c>
      <c r="D253" s="44"/>
      <c r="E253" s="44" t="s">
        <v>4</v>
      </c>
      <c r="F253" s="44"/>
    </row>
    <row r="254" spans="1:6" x14ac:dyDescent="0.25">
      <c r="B254" s="3" t="s">
        <v>1</v>
      </c>
      <c r="C254" s="3" t="s">
        <v>83</v>
      </c>
      <c r="D254" s="3" t="s">
        <v>84</v>
      </c>
      <c r="E254" s="3" t="s">
        <v>85</v>
      </c>
      <c r="F254" s="3" t="s">
        <v>86</v>
      </c>
    </row>
    <row r="255" spans="1:6" x14ac:dyDescent="0.25">
      <c r="A255">
        <v>360</v>
      </c>
      <c r="B255" s="3" t="s">
        <v>81</v>
      </c>
      <c r="C255" s="12">
        <f>NOMINAL(D$262,A255)</f>
        <v>0.25830235962718717</v>
      </c>
      <c r="D255" s="12">
        <f>NOMINAL(D$262,A255)/A255</f>
        <v>7.1750655451996437E-4</v>
      </c>
      <c r="E255" s="12">
        <f>F255*A255</f>
        <v>0.25811715887386111</v>
      </c>
      <c r="F255" s="12">
        <f>D255/(1+D255)</f>
        <v>7.1699210798294752E-4</v>
      </c>
    </row>
    <row r="256" spans="1:6" x14ac:dyDescent="0.25">
      <c r="A256">
        <v>24</v>
      </c>
      <c r="B256" s="3" t="s">
        <v>82</v>
      </c>
      <c r="C256" s="12">
        <f>NOMINAL(D$262,A256)</f>
        <v>0.25960373744502085</v>
      </c>
      <c r="D256" s="12">
        <f t="shared" ref="D256:D261" si="6">NOMINAL(D$262,A256)/A256</f>
        <v>1.0816822393542536E-2</v>
      </c>
      <c r="E256" s="12">
        <f t="shared" ref="E256:E261" si="7">F256*A256</f>
        <v>0.25682569946778055</v>
      </c>
      <c r="F256" s="12">
        <f t="shared" ref="F256:F261" si="8">D256/(1+D256)</f>
        <v>1.0701070811157523E-2</v>
      </c>
    </row>
    <row r="257" spans="1:10" x14ac:dyDescent="0.25">
      <c r="A257">
        <v>12</v>
      </c>
      <c r="B257" s="3" t="s">
        <v>54</v>
      </c>
      <c r="C257" s="12">
        <f t="shared" ref="C257:C261" si="9">NOMINAL(D$262,A257)</f>
        <v>0.26100778120534596</v>
      </c>
      <c r="D257" s="12">
        <f>NOMINAL(D$262,A257)/A257</f>
        <v>2.175064843377883E-2</v>
      </c>
      <c r="E257" s="12">
        <f t="shared" si="7"/>
        <v>0.25545154446971929</v>
      </c>
      <c r="F257" s="12">
        <f t="shared" si="8"/>
        <v>2.1287628705809941E-2</v>
      </c>
    </row>
    <row r="258" spans="1:10" x14ac:dyDescent="0.25">
      <c r="A258">
        <v>6</v>
      </c>
      <c r="B258" s="3" t="s">
        <v>55</v>
      </c>
      <c r="C258" s="12">
        <f t="shared" si="9"/>
        <v>0.26384632544908371</v>
      </c>
      <c r="D258" s="12">
        <f t="shared" si="6"/>
        <v>4.3974387574847285E-2</v>
      </c>
      <c r="E258" s="12">
        <f t="shared" si="7"/>
        <v>0.25273256565421953</v>
      </c>
      <c r="F258" s="12">
        <f t="shared" si="8"/>
        <v>4.2122094275703251E-2</v>
      </c>
    </row>
    <row r="259" spans="1:10" x14ac:dyDescent="0.25">
      <c r="A259">
        <v>4</v>
      </c>
      <c r="B259" s="3" t="s">
        <v>30</v>
      </c>
      <c r="C259" s="12">
        <f t="shared" si="9"/>
        <v>0.26672602981142912</v>
      </c>
      <c r="D259" s="12">
        <f>NOMINAL(D$262,A259)/A259</f>
        <v>6.668150745285728E-2</v>
      </c>
      <c r="E259" s="12">
        <f>F259*A259</f>
        <v>0.25005217391304335</v>
      </c>
      <c r="F259" s="12">
        <f>D259/(1+D259)</f>
        <v>6.2513043478260838E-2</v>
      </c>
    </row>
    <row r="260" spans="1:10" x14ac:dyDescent="0.25">
      <c r="A260">
        <v>3</v>
      </c>
      <c r="B260" s="3" t="s">
        <v>79</v>
      </c>
      <c r="C260" s="12">
        <f>NOMINAL(D$262,A260)</f>
        <v>0.26964756573683224</v>
      </c>
      <c r="D260" s="12">
        <f>NOMINAL(D$262,A260)/A260</f>
        <v>8.9882521912277413E-2</v>
      </c>
      <c r="E260" s="12">
        <f t="shared" si="7"/>
        <v>0.24740975317570571</v>
      </c>
      <c r="F260" s="12">
        <f t="shared" si="8"/>
        <v>8.2469917725235237E-2</v>
      </c>
    </row>
    <row r="261" spans="1:10" x14ac:dyDescent="0.25">
      <c r="A261">
        <v>2</v>
      </c>
      <c r="B261" s="3" t="s">
        <v>80</v>
      </c>
      <c r="C261" s="12">
        <f t="shared" si="9"/>
        <v>0.27561887668379992</v>
      </c>
      <c r="D261" s="12">
        <f t="shared" si="6"/>
        <v>0.13780943834189996</v>
      </c>
      <c r="E261" s="12">
        <f t="shared" si="7"/>
        <v>0.24223641270321339</v>
      </c>
      <c r="F261" s="12">
        <f t="shared" si="8"/>
        <v>0.12111820635160669</v>
      </c>
    </row>
    <row r="262" spans="1:10" x14ac:dyDescent="0.25">
      <c r="A262">
        <v>1</v>
      </c>
      <c r="B262" s="3" t="s">
        <v>31</v>
      </c>
      <c r="C262" s="12">
        <f>NOMINAL(D$262,A262)</f>
        <v>0.29461031797991</v>
      </c>
      <c r="D262" s="36">
        <v>0.29461031797991</v>
      </c>
      <c r="E262" s="12">
        <f>F262*A262</f>
        <v>0.2275667927933831</v>
      </c>
      <c r="F262" s="12">
        <f>D262/(1+D262)</f>
        <v>0.2275667927933831</v>
      </c>
    </row>
    <row r="264" spans="1:10" x14ac:dyDescent="0.25">
      <c r="B264" s="43" t="s">
        <v>151</v>
      </c>
      <c r="C264" s="43"/>
      <c r="D264" s="43"/>
      <c r="E264" s="43"/>
      <c r="F264" s="43"/>
    </row>
    <row r="265" spans="1:10" x14ac:dyDescent="0.25">
      <c r="B265" s="43"/>
      <c r="C265" s="43"/>
      <c r="D265" s="43"/>
      <c r="E265" s="43"/>
      <c r="F265" s="43"/>
    </row>
    <row r="266" spans="1:10" x14ac:dyDescent="0.25">
      <c r="B266" s="43"/>
      <c r="C266" s="43"/>
      <c r="D266" s="43"/>
      <c r="E266" s="43"/>
      <c r="F266" s="43"/>
    </row>
    <row r="267" spans="1:10" x14ac:dyDescent="0.25">
      <c r="B267" s="43"/>
      <c r="C267" s="43"/>
      <c r="D267" s="43"/>
      <c r="E267" s="43"/>
      <c r="F267" s="43"/>
    </row>
    <row r="268" spans="1:10" x14ac:dyDescent="0.25">
      <c r="B268" s="43"/>
      <c r="C268" s="43"/>
      <c r="D268" s="43"/>
      <c r="E268" s="43"/>
      <c r="F268" s="43"/>
    </row>
    <row r="269" spans="1:10" ht="17.25" x14ac:dyDescent="0.25">
      <c r="B269" s="22"/>
      <c r="C269" s="2" t="s">
        <v>36</v>
      </c>
      <c r="D269" s="22"/>
      <c r="E269" s="22"/>
      <c r="F269" s="22"/>
    </row>
    <row r="270" spans="1:10" x14ac:dyDescent="0.25">
      <c r="F270" s="3"/>
      <c r="G270" s="44" t="s">
        <v>78</v>
      </c>
      <c r="H270" s="44"/>
      <c r="I270" s="44" t="s">
        <v>4</v>
      </c>
      <c r="J270" s="44"/>
    </row>
    <row r="271" spans="1:10" x14ac:dyDescent="0.25">
      <c r="B271" t="s">
        <v>91</v>
      </c>
      <c r="C271" s="8">
        <v>0.14199999999999999</v>
      </c>
      <c r="D271" t="s">
        <v>152</v>
      </c>
      <c r="F271" s="3" t="s">
        <v>1</v>
      </c>
      <c r="G271" s="3" t="s">
        <v>83</v>
      </c>
      <c r="H271" s="3" t="s">
        <v>84</v>
      </c>
      <c r="I271" s="3" t="s">
        <v>85</v>
      </c>
      <c r="J271" s="3" t="s">
        <v>86</v>
      </c>
    </row>
    <row r="272" spans="1:10" x14ac:dyDescent="0.25">
      <c r="B272" t="s">
        <v>153</v>
      </c>
      <c r="C272">
        <v>2</v>
      </c>
      <c r="E272">
        <v>24</v>
      </c>
      <c r="F272" s="3" t="s">
        <v>82</v>
      </c>
      <c r="G272" s="41">
        <f t="shared" ref="G272:G278" si="10">NOMINAL(H$278,E272)</f>
        <v>0.2421735939786398</v>
      </c>
      <c r="H272" s="41">
        <f t="shared" ref="H272:H277" si="11">NOMINAL(H$278,E272)/E272</f>
        <v>1.0090566415776658E-2</v>
      </c>
      <c r="I272" s="41">
        <f t="shared" ref="I272:I274" si="12">J272*E272</f>
        <v>0.23975433691849324</v>
      </c>
      <c r="J272" s="41">
        <f>H272/(1+H272)</f>
        <v>9.9897640382705516E-3</v>
      </c>
    </row>
    <row r="273" spans="2:10" x14ac:dyDescent="0.25">
      <c r="B273" t="s">
        <v>98</v>
      </c>
      <c r="C273" s="37">
        <f>(1+C271/C272)^C272-1</f>
        <v>0.14704099999999998</v>
      </c>
      <c r="E273">
        <v>6</v>
      </c>
      <c r="F273" s="3" t="s">
        <v>55</v>
      </c>
      <c r="G273" s="41">
        <f t="shared" si="10"/>
        <v>0.24586381728488682</v>
      </c>
      <c r="H273" s="41">
        <f t="shared" si="11"/>
        <v>4.097730288081447E-2</v>
      </c>
      <c r="I273" s="41">
        <f t="shared" si="12"/>
        <v>0.2361855696608178</v>
      </c>
      <c r="J273" s="41">
        <f t="shared" ref="J273:J274" si="13">H273/(1+H273)</f>
        <v>3.93642616101363E-2</v>
      </c>
    </row>
    <row r="274" spans="2:10" x14ac:dyDescent="0.25">
      <c r="E274">
        <v>12</v>
      </c>
      <c r="F274" s="3" t="s">
        <v>54</v>
      </c>
      <c r="G274" s="41">
        <f t="shared" si="10"/>
        <v>0.24339542834573535</v>
      </c>
      <c r="H274" s="41">
        <f t="shared" si="11"/>
        <v>2.0282952362144613E-2</v>
      </c>
      <c r="I274" s="41">
        <f t="shared" si="12"/>
        <v>0.23855679229201046</v>
      </c>
      <c r="J274" s="41">
        <f t="shared" si="13"/>
        <v>1.9879732691000872E-2</v>
      </c>
    </row>
    <row r="275" spans="2:10" x14ac:dyDescent="0.25">
      <c r="B275" t="s">
        <v>157</v>
      </c>
      <c r="C275" s="8">
        <v>3.4000000000000002E-2</v>
      </c>
      <c r="D275" t="s">
        <v>158</v>
      </c>
      <c r="E275">
        <v>4</v>
      </c>
      <c r="F275" s="3" t="s">
        <v>30</v>
      </c>
      <c r="G275" s="41">
        <f t="shared" si="10"/>
        <v>0.24836558370087936</v>
      </c>
      <c r="H275" s="41">
        <f t="shared" si="11"/>
        <v>6.2091395925219839E-2</v>
      </c>
      <c r="I275" s="41">
        <f>J275*E275</f>
        <v>0.23384577321099623</v>
      </c>
      <c r="J275" s="41">
        <f>H275/(1+H275)</f>
        <v>5.8461443302749057E-2</v>
      </c>
    </row>
    <row r="276" spans="2:10" x14ac:dyDescent="0.25">
      <c r="B276" t="s">
        <v>153</v>
      </c>
      <c r="C276">
        <v>3</v>
      </c>
      <c r="E276">
        <v>3</v>
      </c>
      <c r="F276" s="3" t="s">
        <v>79</v>
      </c>
      <c r="G276" s="41">
        <f t="shared" si="10"/>
        <v>0.25090123533904474</v>
      </c>
      <c r="H276" s="41">
        <f t="shared" si="11"/>
        <v>8.3633745113014912E-2</v>
      </c>
      <c r="I276" s="41">
        <f t="shared" ref="I276:I277" si="14">J276*E276</f>
        <v>0.23153693438448392</v>
      </c>
      <c r="J276" s="41">
        <f t="shared" ref="J276:J277" si="15">H276/(1+H276)</f>
        <v>7.717897812816131E-2</v>
      </c>
    </row>
    <row r="277" spans="2:10" x14ac:dyDescent="0.25">
      <c r="B277" t="s">
        <v>100</v>
      </c>
      <c r="C277" s="37">
        <f>C275/(1-C275)</f>
        <v>3.5196687370600416E-2</v>
      </c>
      <c r="E277">
        <v>2</v>
      </c>
      <c r="F277" s="3" t="s">
        <v>80</v>
      </c>
      <c r="G277" s="41">
        <f t="shared" si="10"/>
        <v>0.25607626659676441</v>
      </c>
      <c r="H277" s="41">
        <f t="shared" si="11"/>
        <v>0.12803813329838221</v>
      </c>
      <c r="I277" s="41">
        <f t="shared" si="14"/>
        <v>0.22701029250491533</v>
      </c>
      <c r="J277" s="41">
        <f t="shared" si="15"/>
        <v>0.11350514625245767</v>
      </c>
    </row>
    <row r="278" spans="2:10" x14ac:dyDescent="0.25">
      <c r="B278" t="s">
        <v>98</v>
      </c>
      <c r="C278" s="37">
        <f>(1+C277)^C276-1</f>
        <v>0.10935008441311056</v>
      </c>
      <c r="E278">
        <v>1</v>
      </c>
      <c r="F278" s="3" t="s">
        <v>31</v>
      </c>
      <c r="G278" s="41">
        <f t="shared" si="10"/>
        <v>0.27247003017529869</v>
      </c>
      <c r="H278" s="42">
        <f>C280</f>
        <v>0.27247003017529869</v>
      </c>
      <c r="I278" s="41">
        <f>J278*E278</f>
        <v>0.21412687427912352</v>
      </c>
      <c r="J278" s="41">
        <f>H278/(1+H278)</f>
        <v>0.21412687427912352</v>
      </c>
    </row>
    <row r="279" spans="2:10" x14ac:dyDescent="0.25">
      <c r="C279" s="37"/>
      <c r="G279" s="40"/>
      <c r="H279" s="8"/>
      <c r="I279" s="40"/>
      <c r="J279" s="39"/>
    </row>
    <row r="280" spans="2:10" x14ac:dyDescent="0.25">
      <c r="B280" t="s">
        <v>154</v>
      </c>
      <c r="C280" s="8">
        <f>(1+C273)*(1+C278)-1</f>
        <v>0.27247003017529869</v>
      </c>
    </row>
    <row r="282" spans="2:10" x14ac:dyDescent="0.25">
      <c r="B282" t="s">
        <v>155</v>
      </c>
      <c r="C282">
        <v>97000000</v>
      </c>
    </row>
    <row r="283" spans="2:10" x14ac:dyDescent="0.25">
      <c r="B283" t="s">
        <v>93</v>
      </c>
      <c r="C283">
        <v>27</v>
      </c>
    </row>
    <row r="284" spans="2:10" x14ac:dyDescent="0.25">
      <c r="B284" t="s">
        <v>100</v>
      </c>
      <c r="C284" s="8">
        <f>H274</f>
        <v>2.0282952362144613E-2</v>
      </c>
    </row>
    <row r="285" spans="2:10" x14ac:dyDescent="0.25">
      <c r="B285" t="s">
        <v>156</v>
      </c>
      <c r="C285" s="38">
        <f>FV(C284,C283,,-C282,)</f>
        <v>166812560.90806216</v>
      </c>
    </row>
  </sheetData>
  <mergeCells count="26">
    <mergeCell ref="C52:F57"/>
    <mergeCell ref="C60:E63"/>
    <mergeCell ref="C68:E71"/>
    <mergeCell ref="A231:D235"/>
    <mergeCell ref="C78:E81"/>
    <mergeCell ref="C149:E150"/>
    <mergeCell ref="C158:E159"/>
    <mergeCell ref="C166:E168"/>
    <mergeCell ref="G220:H220"/>
    <mergeCell ref="I220:J220"/>
    <mergeCell ref="F204:J206"/>
    <mergeCell ref="C175:E176"/>
    <mergeCell ref="G192:H192"/>
    <mergeCell ref="I192:J192"/>
    <mergeCell ref="E184:G185"/>
    <mergeCell ref="N137:R144"/>
    <mergeCell ref="J150:M152"/>
    <mergeCell ref="J154:M156"/>
    <mergeCell ref="F177:J178"/>
    <mergeCell ref="P172:Q172"/>
    <mergeCell ref="N172:O172"/>
    <mergeCell ref="B264:F268"/>
    <mergeCell ref="G270:H270"/>
    <mergeCell ref="I270:J270"/>
    <mergeCell ref="C253:D253"/>
    <mergeCell ref="E253:F25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Fórmulas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Montes</dc:creator>
  <cp:lastModifiedBy>hp</cp:lastModifiedBy>
  <dcterms:created xsi:type="dcterms:W3CDTF">2021-03-12T15:12:51Z</dcterms:created>
  <dcterms:modified xsi:type="dcterms:W3CDTF">2023-06-01T21:04:42Z</dcterms:modified>
</cp:coreProperties>
</file>