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1CFD5FDA-D10B-48DC-8BD8-01259B1B3C3E}" xr6:coauthVersionLast="47" xr6:coauthVersionMax="47" xr10:uidLastSave="{00000000-0000-0000-0000-000000000000}"/>
  <bookViews>
    <workbookView xWindow="-120" yWindow="-120" windowWidth="20730" windowHeight="11160" activeTab="1" xr2:uid="{AC3885EB-FF90-4F04-9403-DB1126393369}"/>
  </bookViews>
  <sheets>
    <sheet name="Hoja1" sheetId="1" r:id="rId1"/>
    <sheet name="5-06-23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2" l="1"/>
  <c r="C32" i="2"/>
  <c r="C28" i="2"/>
  <c r="D37" i="2"/>
  <c r="C25" i="2"/>
  <c r="D26" i="2" s="1"/>
  <c r="K35" i="2"/>
  <c r="K20" i="2"/>
  <c r="L27" i="2" s="1"/>
  <c r="K19" i="2"/>
  <c r="L26" i="2" s="1"/>
  <c r="K38" i="2"/>
  <c r="K36" i="2"/>
  <c r="K37" i="2"/>
  <c r="K18" i="2"/>
  <c r="L25" i="2" s="1"/>
  <c r="K16" i="2"/>
  <c r="D30" i="2" l="1"/>
  <c r="D34" i="2"/>
  <c r="K40" i="2"/>
  <c r="L39" i="2"/>
  <c r="L40" i="2" s="1"/>
  <c r="L10" i="2" l="1"/>
  <c r="L15" i="2" s="1"/>
  <c r="I34" i="1"/>
  <c r="I33" i="1"/>
  <c r="I32" i="1"/>
  <c r="H28" i="1"/>
  <c r="L11" i="2"/>
  <c r="K5" i="1"/>
  <c r="I25" i="1"/>
  <c r="G5" i="1"/>
  <c r="H5" i="1" s="1"/>
  <c r="K3" i="1"/>
  <c r="J3" i="1"/>
  <c r="I3" i="1"/>
  <c r="H4" i="1"/>
  <c r="H3" i="1"/>
  <c r="G4" i="1"/>
  <c r="G3" i="1"/>
  <c r="L16" i="2" l="1"/>
  <c r="C22" i="2"/>
  <c r="D23" i="2" s="1"/>
  <c r="L32" i="2"/>
  <c r="K32" i="2"/>
  <c r="H18" i="1"/>
  <c r="H17" i="1"/>
  <c r="H16" i="1"/>
  <c r="H8" i="1"/>
  <c r="I21" i="1" s="1"/>
  <c r="G8" i="1"/>
  <c r="F8" i="1"/>
  <c r="E8" i="1"/>
  <c r="D8" i="1"/>
  <c r="B8" i="1"/>
  <c r="J4" i="1"/>
  <c r="K4" i="1" s="1"/>
  <c r="J5" i="1"/>
  <c r="I4" i="1"/>
  <c r="I5" i="1"/>
  <c r="I8" i="1" s="1"/>
  <c r="I22" i="1" s="1"/>
  <c r="D5" i="1"/>
  <c r="D4" i="1"/>
  <c r="D3" i="1"/>
  <c r="B33" i="1" l="1"/>
  <c r="H42" i="1" s="1"/>
  <c r="B26" i="1"/>
  <c r="J8" i="1"/>
  <c r="H43" i="1"/>
  <c r="I47" i="1" s="1"/>
  <c r="H44" i="1"/>
  <c r="I48" i="1" s="1"/>
  <c r="K8" i="1"/>
  <c r="H39" i="1"/>
  <c r="H29" i="1"/>
  <c r="H38" i="1"/>
  <c r="H30" i="1"/>
  <c r="H37" i="1" l="1"/>
  <c r="I40" i="1" s="1"/>
  <c r="H45" i="1"/>
  <c r="I50" i="1" s="1"/>
  <c r="I46" i="1"/>
  <c r="I49" i="1"/>
  <c r="H35" i="1"/>
  <c r="I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H45" authorId="0" shapeId="0" xr:uid="{B2E7DA20-FB75-4041-9CA3-48DAFED52160}">
      <text>
        <r>
          <rPr>
            <b/>
            <sz val="9"/>
            <color indexed="81"/>
            <rFont val="Tahoma"/>
            <family val="2"/>
          </rPr>
          <t xml:space="preserve">AQUÍ SE HACE DIFERENTE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<sst xmlns="http://schemas.openxmlformats.org/spreadsheetml/2006/main" count="115" uniqueCount="73">
  <si>
    <t>DEVENGADO</t>
  </si>
  <si>
    <t>DEDUCCIONES</t>
  </si>
  <si>
    <t>NOMBRE EMPLEADO</t>
  </si>
  <si>
    <t>SUELDO Básico</t>
  </si>
  <si>
    <t>DIAS TRABA</t>
  </si>
  <si>
    <t>SUELDO</t>
  </si>
  <si>
    <t>HORAS EXTRAS</t>
  </si>
  <si>
    <t>AUX. TRANS</t>
  </si>
  <si>
    <t>TOTAL DEVENGADO</t>
  </si>
  <si>
    <t>SALUD 4%</t>
  </si>
  <si>
    <t>PENSION 4%</t>
  </si>
  <si>
    <t>TOTAL DEDUCCIONES</t>
  </si>
  <si>
    <t>NETO A PAGAR</t>
  </si>
  <si>
    <t>PEDRO PEREZ</t>
  </si>
  <si>
    <t>MARIO PEREZ</t>
  </si>
  <si>
    <t>MARTHA PEREZ</t>
  </si>
  <si>
    <t xml:space="preserve">Información adicional </t>
  </si>
  <si>
    <t xml:space="preserve">Horas extras </t>
  </si>
  <si>
    <t>Pedro Pérez</t>
  </si>
  <si>
    <t>Marío Pérez</t>
  </si>
  <si>
    <t xml:space="preserve">Calcular auxilio de transporte a quienes tienen derecho. </t>
  </si>
  <si>
    <t>REGISTROS CONTABLES</t>
  </si>
  <si>
    <t>FECHA</t>
  </si>
  <si>
    <t>CÓDIGO</t>
  </si>
  <si>
    <t>CUENTA</t>
  </si>
  <si>
    <t>DEBE</t>
  </si>
  <si>
    <t>HABER</t>
  </si>
  <si>
    <t>GASTOS DE ADMINISTRACIÓN</t>
  </si>
  <si>
    <t>Sueldos</t>
  </si>
  <si>
    <t>Aux. transporte</t>
  </si>
  <si>
    <t>H. extras</t>
  </si>
  <si>
    <t>EPS</t>
  </si>
  <si>
    <t>RETEN. Y APORTES DE NÓMINA</t>
  </si>
  <si>
    <t>FONDOS DE CESANTÍAS Y PENSIONES</t>
  </si>
  <si>
    <t>Porvenir</t>
  </si>
  <si>
    <t>SALARIOS POR PAGAR</t>
  </si>
  <si>
    <t>EMPRESA</t>
  </si>
  <si>
    <t>SALUD</t>
  </si>
  <si>
    <t>PENSIÓN</t>
  </si>
  <si>
    <t>ARL</t>
  </si>
  <si>
    <t>Registro contable de lo que la empresa le correponde pagar</t>
  </si>
  <si>
    <t>Gastos EPS</t>
  </si>
  <si>
    <t>Gastos ARL</t>
  </si>
  <si>
    <t>Gastos pensión</t>
  </si>
  <si>
    <t>APORTES ARL</t>
  </si>
  <si>
    <t>FONDOS DE CESANTÍAS</t>
  </si>
  <si>
    <t>CAJA DE COMPENSACIÓN</t>
  </si>
  <si>
    <t>ICBF</t>
  </si>
  <si>
    <t>SENA</t>
  </si>
  <si>
    <t>APORTE CAJA DE COMPENSACIÓN</t>
  </si>
  <si>
    <t>APORTE ICBF</t>
  </si>
  <si>
    <t>APORTE SENA</t>
  </si>
  <si>
    <t>PRESTACIONES SOCIALES</t>
  </si>
  <si>
    <t>Cesantías</t>
  </si>
  <si>
    <t>Prima</t>
  </si>
  <si>
    <t>Intere. Cesantías</t>
  </si>
  <si>
    <t>Vacaciones</t>
  </si>
  <si>
    <t>Aportes caja de comp, icbf y sena</t>
  </si>
  <si>
    <t>Gastos cesantías</t>
  </si>
  <si>
    <t>PASIVOS POR BENEFICIOS A EMPLEADOS</t>
  </si>
  <si>
    <t>Fondo de solidaridad pensional</t>
  </si>
  <si>
    <t>Cooperativas</t>
  </si>
  <si>
    <t>Reten. Fuente</t>
  </si>
  <si>
    <t xml:space="preserve">CAUSACIÓN APORTES PATRONALES </t>
  </si>
  <si>
    <t>CAUSACIÓN APORTES PARAFISCALES</t>
  </si>
  <si>
    <t>Int. Cesantía</t>
  </si>
  <si>
    <t>PAGO DE NÓMINA A LOS TRABAJADORES</t>
  </si>
  <si>
    <t>Bancos</t>
  </si>
  <si>
    <t>Salarios por pagar</t>
  </si>
  <si>
    <t>Retención en la fuente por pagar</t>
  </si>
  <si>
    <t>Eps</t>
  </si>
  <si>
    <t>RETENCIONES DE APORTES NÓMINA</t>
  </si>
  <si>
    <t>Pensión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</si>
</sst>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* #,##0_-;\-&quot;$&quot;* #,##0_-;_-&quot;$&quot;* &quot;-&quot;_-;_-@_-"/>
    <numFmt numFmtId="165" formatCode="_-&quot;$&quot;* #,##0_-;\-&quot;$&quot;* #,##0_-;_-&quot;$&quot;* &quot;-&quot;??_-;_-@_-"/>
    <numFmt numFmtId="166" formatCode="_-* #,##0_-;\-* #,##0_-;_-* &quot;-&quot;??_-;_-@_-"/>
    <numFmt numFmtId="167" formatCode="_-&quot;$&quot;\ * #,##0_-;\-&quot;$&quot;\ * #,##0_-;_-&quot;$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2"/>
    <xf numFmtId="0" fontId="5" fillId="4" borderId="1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center" wrapText="1"/>
    </xf>
    <xf numFmtId="0" fontId="6" fillId="5" borderId="1" xfId="2" applyFont="1" applyFill="1" applyBorder="1" applyAlignment="1">
      <alignment horizontal="center" vertical="center" wrapText="1"/>
    </xf>
    <xf numFmtId="0" fontId="3" fillId="4" borderId="1" xfId="2" applyFill="1" applyBorder="1"/>
    <xf numFmtId="164" fontId="3" fillId="4" borderId="1" xfId="3" applyFont="1" applyFill="1" applyBorder="1"/>
    <xf numFmtId="0" fontId="3" fillId="4" borderId="1" xfId="2" applyFill="1" applyBorder="1" applyAlignment="1">
      <alignment horizontal="center"/>
    </xf>
    <xf numFmtId="164" fontId="3" fillId="0" borderId="1" xfId="3" applyFont="1" applyBorder="1"/>
    <xf numFmtId="164" fontId="6" fillId="5" borderId="1" xfId="2" applyNumberFormat="1" applyFont="1" applyFill="1" applyBorder="1"/>
    <xf numFmtId="164" fontId="6" fillId="0" borderId="1" xfId="3" applyFont="1" applyBorder="1"/>
    <xf numFmtId="165" fontId="3" fillId="0" borderId="1" xfId="3" applyNumberFormat="1" applyFont="1" applyBorder="1"/>
    <xf numFmtId="164" fontId="3" fillId="4" borderId="1" xfId="2" applyNumberFormat="1" applyFill="1" applyBorder="1"/>
    <xf numFmtId="0" fontId="6" fillId="4" borderId="1" xfId="2" applyFont="1" applyFill="1" applyBorder="1"/>
    <xf numFmtId="0" fontId="2" fillId="0" borderId="0" xfId="0" applyFont="1"/>
    <xf numFmtId="166" fontId="0" fillId="0" borderId="0" xfId="1" applyNumberFormat="1" applyFont="1"/>
    <xf numFmtId="164" fontId="3" fillId="5" borderId="1" xfId="3" applyFont="1" applyFill="1" applyBorder="1"/>
    <xf numFmtId="0" fontId="2" fillId="0" borderId="1" xfId="0" applyFon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10" fontId="0" fillId="0" borderId="1" xfId="0" applyNumberFormat="1" applyBorder="1"/>
    <xf numFmtId="9" fontId="0" fillId="0" borderId="1" xfId="0" applyNumberFormat="1" applyBorder="1"/>
    <xf numFmtId="44" fontId="0" fillId="0" borderId="0" xfId="0" applyNumberFormat="1"/>
    <xf numFmtId="167" fontId="0" fillId="0" borderId="0" xfId="0" applyNumberFormat="1"/>
    <xf numFmtId="167" fontId="0" fillId="0" borderId="0" xfId="4" applyNumberFormat="1" applyFont="1"/>
    <xf numFmtId="167" fontId="0" fillId="5" borderId="0" xfId="4" applyNumberFormat="1" applyFont="1" applyFill="1"/>
    <xf numFmtId="164" fontId="0" fillId="5" borderId="0" xfId="0" applyNumberFormat="1" applyFill="1"/>
    <xf numFmtId="164" fontId="2" fillId="0" borderId="0" xfId="0" applyNumberFormat="1" applyFont="1"/>
    <xf numFmtId="167" fontId="2" fillId="0" borderId="0" xfId="0" applyNumberFormat="1" applyFont="1"/>
    <xf numFmtId="0" fontId="2" fillId="0" borderId="2" xfId="0" applyFont="1" applyBorder="1" applyAlignment="1">
      <alignment horizontal="center"/>
    </xf>
    <xf numFmtId="166" fontId="0" fillId="0" borderId="0" xfId="1" applyNumberFormat="1" applyFont="1" applyBorder="1"/>
    <xf numFmtId="0" fontId="2" fillId="10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0" borderId="1" xfId="0" applyBorder="1"/>
    <xf numFmtId="0" fontId="4" fillId="2" borderId="1" xfId="2" applyFont="1" applyFill="1" applyBorder="1" applyAlignment="1">
      <alignment horizontal="center"/>
    </xf>
    <xf numFmtId="0" fontId="4" fillId="3" borderId="1" xfId="2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0" fillId="0" borderId="9" xfId="0" applyBorder="1"/>
    <xf numFmtId="0" fontId="0" fillId="0" borderId="0" xfId="0"/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9" borderId="8" xfId="0" applyFont="1" applyFill="1" applyBorder="1" applyAlignment="1">
      <alignment horizontal="center"/>
    </xf>
  </cellXfs>
  <cellStyles count="5">
    <cellStyle name="Millares" xfId="1" builtinId="3"/>
    <cellStyle name="Moneda" xfId="4" builtinId="4"/>
    <cellStyle name="Moneda [0] 3" xfId="3" xr:uid="{0A6188BB-0315-48A1-900E-0CFAB5F84655}"/>
    <cellStyle name="Normal" xfId="0" builtinId="0"/>
    <cellStyle name="Normal 3" xfId="2" xr:uid="{CE9501AF-CA7C-4199-A4FC-ED5E18D83B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114300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6372911E-422E-4237-0F8D-C7F617C4FBDA}"/>
            </a:ext>
          </a:extLst>
        </xdr:cNvPr>
        <xdr:cNvSpPr>
          <a:spLocks noChangeAspect="1" noChangeArrowheads="1"/>
        </xdr:cNvSpPr>
      </xdr:nvSpPr>
      <xdr:spPr bwMode="auto">
        <a:xfrm>
          <a:off x="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171450</xdr:colOff>
      <xdr:row>0</xdr:row>
      <xdr:rowOff>101680</xdr:rowOff>
    </xdr:from>
    <xdr:to>
      <xdr:col>5</xdr:col>
      <xdr:colOff>93726</xdr:colOff>
      <xdr:row>18</xdr:row>
      <xdr:rowOff>165896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17B3A6-9E79-F918-33A6-1BB71C111F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174"/>
        <a:stretch/>
      </xdr:blipFill>
      <xdr:spPr>
        <a:xfrm>
          <a:off x="171450" y="101680"/>
          <a:ext cx="4970526" cy="35313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B876D-785D-4178-BD72-F2FD456EA630}">
  <dimension ref="A1:K50"/>
  <sheetViews>
    <sheetView topLeftCell="A29" workbookViewId="0">
      <selection activeCell="K33" sqref="K33"/>
    </sheetView>
  </sheetViews>
  <sheetFormatPr baseColWidth="10" defaultRowHeight="15" x14ac:dyDescent="0.25"/>
  <cols>
    <col min="1" max="1" width="16.85546875" customWidth="1"/>
    <col min="2" max="2" width="16" customWidth="1"/>
    <col min="3" max="3" width="14.85546875" customWidth="1"/>
    <col min="4" max="4" width="15.140625" customWidth="1"/>
    <col min="7" max="7" width="34.28515625" customWidth="1"/>
    <col min="8" max="8" width="15" bestFit="1" customWidth="1"/>
    <col min="9" max="9" width="14.5703125" bestFit="1" customWidth="1"/>
    <col min="11" max="11" width="14.5703125" customWidth="1"/>
  </cols>
  <sheetData>
    <row r="1" spans="1:11" ht="21" x14ac:dyDescent="0.35">
      <c r="A1" s="1"/>
      <c r="B1" s="1"/>
      <c r="C1" s="1"/>
      <c r="D1" s="36" t="s">
        <v>0</v>
      </c>
      <c r="E1" s="36"/>
      <c r="F1" s="36"/>
      <c r="G1" s="36"/>
      <c r="H1" s="37" t="s">
        <v>1</v>
      </c>
      <c r="I1" s="37"/>
      <c r="J1" s="37"/>
      <c r="K1" s="1"/>
    </row>
    <row r="2" spans="1:11" ht="38.25" x14ac:dyDescent="0.25">
      <c r="A2" s="2" t="s">
        <v>2</v>
      </c>
      <c r="B2" s="2" t="s">
        <v>3</v>
      </c>
      <c r="C2" s="2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4" t="s">
        <v>9</v>
      </c>
      <c r="I2" s="4" t="s">
        <v>10</v>
      </c>
      <c r="J2" s="4" t="s">
        <v>11</v>
      </c>
      <c r="K2" s="5" t="s">
        <v>12</v>
      </c>
    </row>
    <row r="3" spans="1:11" ht="15.75" x14ac:dyDescent="0.25">
      <c r="A3" s="6" t="s">
        <v>13</v>
      </c>
      <c r="B3" s="7">
        <v>3000000</v>
      </c>
      <c r="C3" s="8">
        <v>30</v>
      </c>
      <c r="D3" s="9">
        <f>B3</f>
        <v>3000000</v>
      </c>
      <c r="E3" s="9">
        <v>60000</v>
      </c>
      <c r="F3" s="9"/>
      <c r="G3" s="9">
        <f>SUM(D3:F3)</f>
        <v>3060000</v>
      </c>
      <c r="H3" s="9">
        <f>(G3-F3)*4%</f>
        <v>122400</v>
      </c>
      <c r="I3" s="9">
        <f>(G3-F3)*4%</f>
        <v>122400</v>
      </c>
      <c r="J3" s="9">
        <f>SUM(H3:I3)</f>
        <v>244800</v>
      </c>
      <c r="K3" s="10">
        <f>G3-J3</f>
        <v>2815200</v>
      </c>
    </row>
    <row r="4" spans="1:11" ht="15.75" x14ac:dyDescent="0.25">
      <c r="A4" s="6" t="s">
        <v>14</v>
      </c>
      <c r="B4" s="7">
        <v>1500000</v>
      </c>
      <c r="C4" s="8">
        <v>30</v>
      </c>
      <c r="D4" s="9">
        <f>B4</f>
        <v>1500000</v>
      </c>
      <c r="E4" s="9">
        <v>55000</v>
      </c>
      <c r="F4" s="9">
        <v>140606</v>
      </c>
      <c r="G4" s="9">
        <f>SUM(D4:F4)</f>
        <v>1695606</v>
      </c>
      <c r="H4" s="9">
        <f>(G4-F4)*4%</f>
        <v>62200</v>
      </c>
      <c r="I4" s="9">
        <f t="shared" ref="I4:I5" si="0">(G4-F4)*4%</f>
        <v>62200</v>
      </c>
      <c r="J4" s="9">
        <f t="shared" ref="J4:J5" si="1">SUM(H4:I4)</f>
        <v>124400</v>
      </c>
      <c r="K4" s="10">
        <f t="shared" ref="K4" si="2">G4-J4</f>
        <v>1571206</v>
      </c>
    </row>
    <row r="5" spans="1:11" ht="15.75" x14ac:dyDescent="0.25">
      <c r="A5" s="6" t="s">
        <v>15</v>
      </c>
      <c r="B5" s="7">
        <v>1200000</v>
      </c>
      <c r="C5" s="8">
        <v>30</v>
      </c>
      <c r="D5" s="9">
        <f>B5</f>
        <v>1200000</v>
      </c>
      <c r="E5" s="9"/>
      <c r="F5" s="9">
        <v>140606</v>
      </c>
      <c r="G5" s="9">
        <f>SUM(D5:F5)</f>
        <v>1340606</v>
      </c>
      <c r="H5" s="9">
        <f>(G5-F5)*4%</f>
        <v>48000</v>
      </c>
      <c r="I5" s="9">
        <f t="shared" si="0"/>
        <v>48000</v>
      </c>
      <c r="J5" s="9">
        <f t="shared" si="1"/>
        <v>96000</v>
      </c>
      <c r="K5" s="10">
        <f>G5-J5</f>
        <v>1244606</v>
      </c>
    </row>
    <row r="6" spans="1:11" ht="15.75" x14ac:dyDescent="0.25">
      <c r="A6" s="6"/>
      <c r="B6" s="7"/>
      <c r="C6" s="6"/>
      <c r="D6" s="9"/>
      <c r="E6" s="9"/>
      <c r="F6" s="12"/>
      <c r="G6" s="11"/>
      <c r="H6" s="9"/>
      <c r="I6" s="9"/>
      <c r="J6" s="9"/>
      <c r="K6" s="10"/>
    </row>
    <row r="7" spans="1:11" ht="15.75" x14ac:dyDescent="0.25">
      <c r="A7" s="6"/>
      <c r="B7" s="7"/>
      <c r="C7" s="6"/>
      <c r="D7" s="9"/>
      <c r="E7" s="9"/>
      <c r="F7" s="12"/>
      <c r="G7" s="11"/>
      <c r="H7" s="9"/>
      <c r="I7" s="9"/>
      <c r="J7" s="9"/>
      <c r="K7" s="10"/>
    </row>
    <row r="8" spans="1:11" ht="15.75" x14ac:dyDescent="0.25">
      <c r="A8" s="6"/>
      <c r="B8" s="13">
        <f>SUM(B3:B7)</f>
        <v>5700000</v>
      </c>
      <c r="C8" s="6"/>
      <c r="D8" s="9">
        <f t="shared" ref="D8:K8" si="3">SUM(D3:D5)</f>
        <v>5700000</v>
      </c>
      <c r="E8" s="9">
        <f t="shared" si="3"/>
        <v>115000</v>
      </c>
      <c r="F8" s="9">
        <f t="shared" si="3"/>
        <v>281212</v>
      </c>
      <c r="G8" s="9">
        <f t="shared" si="3"/>
        <v>6096212</v>
      </c>
      <c r="H8" s="9">
        <f t="shared" si="3"/>
        <v>232600</v>
      </c>
      <c r="I8" s="9">
        <f t="shared" si="3"/>
        <v>232600</v>
      </c>
      <c r="J8" s="9">
        <f t="shared" si="3"/>
        <v>465200</v>
      </c>
      <c r="K8" s="17">
        <f t="shared" si="3"/>
        <v>5631012</v>
      </c>
    </row>
    <row r="9" spans="1:11" ht="15.75" x14ac:dyDescent="0.25">
      <c r="A9" s="14"/>
      <c r="B9" s="14"/>
      <c r="C9" s="14"/>
      <c r="D9" s="11"/>
      <c r="E9" s="11"/>
      <c r="F9" s="11"/>
      <c r="G9" s="11"/>
      <c r="H9" s="11"/>
      <c r="I9" s="11"/>
      <c r="J9" s="11"/>
      <c r="K9" s="10"/>
    </row>
    <row r="10" spans="1:11" ht="15.75" x14ac:dyDescent="0.25">
      <c r="A10" s="14"/>
      <c r="B10" s="14"/>
      <c r="C10" s="14"/>
      <c r="D10" s="11"/>
      <c r="E10" s="11"/>
      <c r="F10" s="11"/>
      <c r="G10" s="11"/>
      <c r="H10" s="11"/>
      <c r="I10" s="11"/>
      <c r="J10" s="11"/>
      <c r="K10" s="10"/>
    </row>
    <row r="11" spans="1:11" x14ac:dyDescent="0.25">
      <c r="A11" s="15" t="s">
        <v>16</v>
      </c>
      <c r="B11" s="15"/>
    </row>
    <row r="12" spans="1:11" x14ac:dyDescent="0.25">
      <c r="A12" t="s">
        <v>17</v>
      </c>
      <c r="E12" s="38" t="s">
        <v>21</v>
      </c>
      <c r="F12" s="38"/>
      <c r="G12" s="38"/>
      <c r="H12" s="38"/>
      <c r="I12" s="38"/>
    </row>
    <row r="13" spans="1:11" x14ac:dyDescent="0.25">
      <c r="A13" t="s">
        <v>18</v>
      </c>
      <c r="B13" s="16">
        <v>60000</v>
      </c>
      <c r="E13" s="18" t="s">
        <v>22</v>
      </c>
      <c r="F13" s="18" t="s">
        <v>23</v>
      </c>
      <c r="G13" s="18" t="s">
        <v>24</v>
      </c>
      <c r="H13" s="18" t="s">
        <v>25</v>
      </c>
      <c r="I13" s="18" t="s">
        <v>26</v>
      </c>
    </row>
    <row r="14" spans="1:11" x14ac:dyDescent="0.25">
      <c r="A14" t="s">
        <v>19</v>
      </c>
      <c r="B14" s="16">
        <v>55000</v>
      </c>
      <c r="F14" s="39" t="s">
        <v>0</v>
      </c>
      <c r="G14" s="39"/>
      <c r="H14" s="39"/>
    </row>
    <row r="15" spans="1:11" x14ac:dyDescent="0.25">
      <c r="F15">
        <v>5101</v>
      </c>
      <c r="G15" t="s">
        <v>27</v>
      </c>
      <c r="H15" s="19"/>
    </row>
    <row r="16" spans="1:11" x14ac:dyDescent="0.25">
      <c r="A16" t="s">
        <v>20</v>
      </c>
      <c r="F16">
        <v>510102</v>
      </c>
      <c r="G16" t="s">
        <v>28</v>
      </c>
      <c r="H16" s="19">
        <f>D8</f>
        <v>5700000</v>
      </c>
    </row>
    <row r="17" spans="1:9" x14ac:dyDescent="0.25">
      <c r="F17">
        <v>510108</v>
      </c>
      <c r="G17" t="s">
        <v>29</v>
      </c>
      <c r="H17" s="19">
        <f>F8</f>
        <v>281212</v>
      </c>
    </row>
    <row r="18" spans="1:9" x14ac:dyDescent="0.25">
      <c r="A18" s="33" t="s">
        <v>36</v>
      </c>
      <c r="B18" s="33"/>
      <c r="F18">
        <v>510104</v>
      </c>
      <c r="G18" t="s">
        <v>30</v>
      </c>
      <c r="H18" s="19">
        <f>E8</f>
        <v>115000</v>
      </c>
    </row>
    <row r="19" spans="1:9" x14ac:dyDescent="0.25">
      <c r="A19" s="20" t="s">
        <v>37</v>
      </c>
      <c r="B19" s="21">
        <v>8.5000000000000006E-2</v>
      </c>
      <c r="F19" s="40" t="s">
        <v>1</v>
      </c>
      <c r="G19" s="40"/>
      <c r="H19" s="40"/>
    </row>
    <row r="20" spans="1:9" x14ac:dyDescent="0.25">
      <c r="A20" s="20" t="s">
        <v>38</v>
      </c>
      <c r="B20" s="22">
        <v>0.12</v>
      </c>
      <c r="F20">
        <v>2510</v>
      </c>
      <c r="G20" t="s">
        <v>32</v>
      </c>
    </row>
    <row r="21" spans="1:9" x14ac:dyDescent="0.25">
      <c r="A21" s="20" t="s">
        <v>39</v>
      </c>
      <c r="B21" s="21">
        <v>5.1999999999999998E-3</v>
      </c>
      <c r="F21">
        <v>251001</v>
      </c>
      <c r="G21" t="s">
        <v>31</v>
      </c>
      <c r="I21" s="19">
        <f>H8</f>
        <v>232600</v>
      </c>
    </row>
    <row r="22" spans="1:9" x14ac:dyDescent="0.25">
      <c r="F22">
        <v>2511</v>
      </c>
      <c r="G22" t="s">
        <v>33</v>
      </c>
      <c r="I22" s="19">
        <f>I8</f>
        <v>232600</v>
      </c>
    </row>
    <row r="23" spans="1:9" x14ac:dyDescent="0.25">
      <c r="A23" s="35" t="s">
        <v>46</v>
      </c>
      <c r="B23" s="35"/>
      <c r="C23" s="22">
        <v>0.04</v>
      </c>
      <c r="F23">
        <v>250001</v>
      </c>
      <c r="G23" t="s">
        <v>34</v>
      </c>
    </row>
    <row r="24" spans="1:9" x14ac:dyDescent="0.25">
      <c r="A24" s="35" t="s">
        <v>47</v>
      </c>
      <c r="B24" s="35"/>
      <c r="C24" s="22">
        <v>0.03</v>
      </c>
    </row>
    <row r="25" spans="1:9" x14ac:dyDescent="0.25">
      <c r="A25" s="35" t="s">
        <v>48</v>
      </c>
      <c r="B25" s="35"/>
      <c r="C25" s="22">
        <v>0.02</v>
      </c>
      <c r="F25">
        <v>2501</v>
      </c>
      <c r="G25" t="s">
        <v>35</v>
      </c>
      <c r="I25" s="19">
        <f>K8</f>
        <v>5631012</v>
      </c>
    </row>
    <row r="26" spans="1:9" x14ac:dyDescent="0.25">
      <c r="B26" s="19">
        <f>G8-F8</f>
        <v>5815000</v>
      </c>
    </row>
    <row r="27" spans="1:9" x14ac:dyDescent="0.25">
      <c r="E27" s="34" t="s">
        <v>40</v>
      </c>
      <c r="F27" s="34"/>
      <c r="G27" s="34"/>
      <c r="H27" s="34"/>
      <c r="I27" s="34"/>
    </row>
    <row r="28" spans="1:9" x14ac:dyDescent="0.25">
      <c r="A28" s="32" t="s">
        <v>52</v>
      </c>
      <c r="B28" s="32"/>
      <c r="C28" s="32"/>
      <c r="F28">
        <v>510127</v>
      </c>
      <c r="G28" t="s">
        <v>41</v>
      </c>
      <c r="H28" s="25">
        <f>(G8-F8)*B19</f>
        <v>494275.00000000006</v>
      </c>
      <c r="I28" s="25"/>
    </row>
    <row r="29" spans="1:9" x14ac:dyDescent="0.25">
      <c r="A29" s="20" t="s">
        <v>53</v>
      </c>
      <c r="B29" s="21">
        <v>8.3299999999999999E-2</v>
      </c>
      <c r="C29" s="20"/>
      <c r="F29">
        <v>510128</v>
      </c>
      <c r="G29" t="s">
        <v>43</v>
      </c>
      <c r="H29" s="25">
        <f>(G8-F8)*B20</f>
        <v>697800</v>
      </c>
      <c r="I29" s="25"/>
    </row>
    <row r="30" spans="1:9" x14ac:dyDescent="0.25">
      <c r="A30" s="20" t="s">
        <v>54</v>
      </c>
      <c r="B30" s="21">
        <v>8.3299999999999999E-2</v>
      </c>
      <c r="C30" s="20"/>
      <c r="F30">
        <v>510126</v>
      </c>
      <c r="G30" t="s">
        <v>42</v>
      </c>
      <c r="H30" s="25">
        <f>(G8-F8)*B21</f>
        <v>30238</v>
      </c>
      <c r="I30" s="25"/>
    </row>
    <row r="31" spans="1:9" x14ac:dyDescent="0.25">
      <c r="A31" s="20" t="s">
        <v>55</v>
      </c>
      <c r="B31" s="22">
        <v>0.01</v>
      </c>
      <c r="C31" s="20"/>
      <c r="F31">
        <v>2510</v>
      </c>
      <c r="G31" t="s">
        <v>32</v>
      </c>
      <c r="H31" s="25"/>
      <c r="I31" s="25"/>
    </row>
    <row r="32" spans="1:9" x14ac:dyDescent="0.25">
      <c r="A32" s="20" t="s">
        <v>56</v>
      </c>
      <c r="B32" s="21">
        <v>4.1700000000000001E-2</v>
      </c>
      <c r="C32" s="20"/>
      <c r="F32">
        <v>251001</v>
      </c>
      <c r="G32" t="s">
        <v>31</v>
      </c>
      <c r="H32" s="25"/>
      <c r="I32" s="25">
        <f>H28</f>
        <v>494275.00000000006</v>
      </c>
    </row>
    <row r="33" spans="2:9" x14ac:dyDescent="0.25">
      <c r="B33" s="19">
        <f>G8</f>
        <v>6096212</v>
      </c>
      <c r="F33">
        <v>251002</v>
      </c>
      <c r="G33" t="s">
        <v>44</v>
      </c>
      <c r="H33" s="25"/>
      <c r="I33" s="25">
        <f>H30</f>
        <v>30238</v>
      </c>
    </row>
    <row r="34" spans="2:9" x14ac:dyDescent="0.25">
      <c r="F34">
        <v>2511</v>
      </c>
      <c r="G34" t="s">
        <v>45</v>
      </c>
      <c r="H34" s="25"/>
      <c r="I34" s="25">
        <f>H29</f>
        <v>697800</v>
      </c>
    </row>
    <row r="35" spans="2:9" x14ac:dyDescent="0.25">
      <c r="H35" s="26">
        <f>SUM(H28:H34)</f>
        <v>1222313</v>
      </c>
      <c r="I35" s="26">
        <f>SUM(I28:I34)</f>
        <v>1222313</v>
      </c>
    </row>
    <row r="37" spans="2:9" x14ac:dyDescent="0.25">
      <c r="F37">
        <v>510129</v>
      </c>
      <c r="G37" t="s">
        <v>49</v>
      </c>
      <c r="H37" s="19">
        <f>B26*C23</f>
        <v>232600</v>
      </c>
    </row>
    <row r="38" spans="2:9" x14ac:dyDescent="0.25">
      <c r="F38">
        <v>510130</v>
      </c>
      <c r="G38" t="s">
        <v>50</v>
      </c>
      <c r="H38" s="19">
        <f>B26*C24</f>
        <v>174450</v>
      </c>
    </row>
    <row r="39" spans="2:9" x14ac:dyDescent="0.25">
      <c r="F39">
        <v>510131</v>
      </c>
      <c r="G39" t="s">
        <v>51</v>
      </c>
      <c r="H39" s="19">
        <f>B26*C25</f>
        <v>116300</v>
      </c>
    </row>
    <row r="40" spans="2:9" x14ac:dyDescent="0.25">
      <c r="F40">
        <v>251003</v>
      </c>
      <c r="G40" t="s">
        <v>57</v>
      </c>
      <c r="I40" s="27">
        <f>SUM(H37:H39)</f>
        <v>523350</v>
      </c>
    </row>
    <row r="42" spans="2:9" x14ac:dyDescent="0.25">
      <c r="F42">
        <v>510109</v>
      </c>
      <c r="G42" t="s">
        <v>58</v>
      </c>
      <c r="H42" s="24">
        <f>B33*B29</f>
        <v>507814.4596</v>
      </c>
    </row>
    <row r="43" spans="2:9" x14ac:dyDescent="0.25">
      <c r="F43">
        <v>510110</v>
      </c>
      <c r="G43" t="s">
        <v>55</v>
      </c>
      <c r="H43" s="19">
        <f>B33*B31</f>
        <v>60962.12</v>
      </c>
    </row>
    <row r="44" spans="2:9" x14ac:dyDescent="0.25">
      <c r="F44">
        <v>510111</v>
      </c>
      <c r="G44" t="s">
        <v>54</v>
      </c>
      <c r="H44" s="24">
        <f>B33*B30</f>
        <v>507814.4596</v>
      </c>
    </row>
    <row r="45" spans="2:9" x14ac:dyDescent="0.25">
      <c r="F45">
        <v>510112</v>
      </c>
      <c r="G45" t="s">
        <v>56</v>
      </c>
      <c r="H45" s="24">
        <f>B26*B32</f>
        <v>242485.5</v>
      </c>
    </row>
    <row r="46" spans="2:9" x14ac:dyDescent="0.25">
      <c r="F46">
        <v>25</v>
      </c>
      <c r="G46" t="s">
        <v>59</v>
      </c>
      <c r="I46" s="23">
        <f>SUM(H42:H45)</f>
        <v>1319076.5392</v>
      </c>
    </row>
    <row r="47" spans="2:9" x14ac:dyDescent="0.25">
      <c r="F47">
        <v>2503</v>
      </c>
      <c r="G47" t="s">
        <v>55</v>
      </c>
      <c r="I47" s="19">
        <f>H43</f>
        <v>60962.12</v>
      </c>
    </row>
    <row r="48" spans="2:9" x14ac:dyDescent="0.25">
      <c r="F48">
        <v>2504</v>
      </c>
      <c r="G48" t="s">
        <v>54</v>
      </c>
      <c r="I48" s="24">
        <f>H44</f>
        <v>507814.4596</v>
      </c>
    </row>
    <row r="49" spans="7:9" x14ac:dyDescent="0.25">
      <c r="G49" t="s">
        <v>53</v>
      </c>
      <c r="I49" s="23">
        <f>H42</f>
        <v>507814.4596</v>
      </c>
    </row>
    <row r="50" spans="7:9" x14ac:dyDescent="0.25">
      <c r="G50" t="s">
        <v>56</v>
      </c>
      <c r="I50" s="24">
        <f>H45</f>
        <v>242485.5</v>
      </c>
    </row>
  </sheetData>
  <mergeCells count="11">
    <mergeCell ref="D1:G1"/>
    <mergeCell ref="H1:J1"/>
    <mergeCell ref="E12:I12"/>
    <mergeCell ref="F14:H14"/>
    <mergeCell ref="F19:H19"/>
    <mergeCell ref="A28:C28"/>
    <mergeCell ref="A18:B18"/>
    <mergeCell ref="E27:I27"/>
    <mergeCell ref="A23:B23"/>
    <mergeCell ref="A24:B24"/>
    <mergeCell ref="A25:B25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94F42-894E-4C3D-A514-193D07ECA200}">
  <dimension ref="A2:M40"/>
  <sheetViews>
    <sheetView tabSelected="1" topLeftCell="A15" workbookViewId="0">
      <selection activeCell="F20" sqref="F20"/>
    </sheetView>
  </sheetViews>
  <sheetFormatPr baseColWidth="10" defaultRowHeight="15" x14ac:dyDescent="0.25"/>
  <cols>
    <col min="2" max="2" width="27.7109375" customWidth="1"/>
    <col min="3" max="4" width="12.5703125" bestFit="1" customWidth="1"/>
    <col min="10" max="10" width="36.85546875" customWidth="1"/>
    <col min="11" max="11" width="17.42578125" customWidth="1"/>
    <col min="12" max="12" width="18.42578125" customWidth="1"/>
    <col min="13" max="13" width="12.5703125" bestFit="1" customWidth="1"/>
  </cols>
  <sheetData>
    <row r="2" spans="8:12" x14ac:dyDescent="0.25">
      <c r="H2" s="38" t="s">
        <v>21</v>
      </c>
      <c r="I2" s="38"/>
      <c r="J2" s="38"/>
      <c r="K2" s="38"/>
      <c r="L2" s="38"/>
    </row>
    <row r="3" spans="8:12" ht="15.75" thickBot="1" x14ac:dyDescent="0.3">
      <c r="H3" s="30" t="s">
        <v>22</v>
      </c>
      <c r="I3" s="30" t="s">
        <v>23</v>
      </c>
      <c r="J3" s="30" t="s">
        <v>24</v>
      </c>
      <c r="K3" s="30" t="s">
        <v>25</v>
      </c>
      <c r="L3" s="30" t="s">
        <v>26</v>
      </c>
    </row>
    <row r="4" spans="8:12" ht="15.75" thickBot="1" x14ac:dyDescent="0.3">
      <c r="H4" s="46" t="s">
        <v>0</v>
      </c>
      <c r="I4" s="47"/>
      <c r="J4" s="47"/>
      <c r="K4" s="47"/>
      <c r="L4" s="48"/>
    </row>
    <row r="5" spans="8:12" x14ac:dyDescent="0.25">
      <c r="I5">
        <v>5101</v>
      </c>
      <c r="J5" t="s">
        <v>27</v>
      </c>
      <c r="K5" s="19"/>
    </row>
    <row r="6" spans="8:12" x14ac:dyDescent="0.25">
      <c r="I6">
        <v>510102</v>
      </c>
      <c r="J6" t="s">
        <v>28</v>
      </c>
      <c r="K6" s="19">
        <v>12000000</v>
      </c>
    </row>
    <row r="7" spans="8:12" x14ac:dyDescent="0.25">
      <c r="I7">
        <v>510108</v>
      </c>
      <c r="J7" t="s">
        <v>29</v>
      </c>
      <c r="K7" s="19">
        <v>421818</v>
      </c>
    </row>
    <row r="8" spans="8:12" x14ac:dyDescent="0.25">
      <c r="I8">
        <v>510104</v>
      </c>
      <c r="J8" t="s">
        <v>30</v>
      </c>
      <c r="K8" s="19">
        <v>100000</v>
      </c>
    </row>
    <row r="10" spans="8:12" x14ac:dyDescent="0.25">
      <c r="I10">
        <v>251001</v>
      </c>
      <c r="J10" t="s">
        <v>31</v>
      </c>
      <c r="L10" s="19">
        <f>((K6+K8)*4%)</f>
        <v>484000</v>
      </c>
    </row>
    <row r="11" spans="8:12" x14ac:dyDescent="0.25">
      <c r="I11">
        <v>2511</v>
      </c>
      <c r="J11" t="s">
        <v>33</v>
      </c>
      <c r="L11" s="19">
        <f>((K6+K8)*4%)</f>
        <v>484000</v>
      </c>
    </row>
    <row r="12" spans="8:12" x14ac:dyDescent="0.25">
      <c r="J12" t="s">
        <v>60</v>
      </c>
      <c r="L12" s="25">
        <v>50000</v>
      </c>
    </row>
    <row r="13" spans="8:12" x14ac:dyDescent="0.25">
      <c r="J13" t="s">
        <v>61</v>
      </c>
      <c r="L13" s="25">
        <v>500000</v>
      </c>
    </row>
    <row r="14" spans="8:12" x14ac:dyDescent="0.25">
      <c r="J14" t="s">
        <v>62</v>
      </c>
      <c r="L14" s="25">
        <v>70000</v>
      </c>
    </row>
    <row r="15" spans="8:12" x14ac:dyDescent="0.25">
      <c r="I15">
        <v>2501</v>
      </c>
      <c r="J15" t="s">
        <v>35</v>
      </c>
      <c r="L15" s="19">
        <f>(SUM(K6:K8)-(SUM(L10:L14)))</f>
        <v>10933818</v>
      </c>
    </row>
    <row r="16" spans="8:12" ht="15.75" thickBot="1" x14ac:dyDescent="0.3">
      <c r="K16" s="28">
        <f>SUM(K5:K15)</f>
        <v>12521818</v>
      </c>
      <c r="L16" s="28">
        <f>SUM(L5:L15)</f>
        <v>12521818</v>
      </c>
    </row>
    <row r="17" spans="1:13" ht="15.75" thickBot="1" x14ac:dyDescent="0.3">
      <c r="H17" s="49" t="s">
        <v>64</v>
      </c>
      <c r="I17" s="50"/>
      <c r="J17" s="50"/>
      <c r="K17" s="50"/>
      <c r="L17" s="51"/>
    </row>
    <row r="18" spans="1:13" x14ac:dyDescent="0.25">
      <c r="I18">
        <v>510127</v>
      </c>
      <c r="J18" t="s">
        <v>41</v>
      </c>
      <c r="K18" s="25">
        <f>(K6+K8)*8.5%</f>
        <v>1028500.0000000001</v>
      </c>
      <c r="L18" s="25"/>
    </row>
    <row r="19" spans="1:13" x14ac:dyDescent="0.25">
      <c r="I19">
        <v>510128</v>
      </c>
      <c r="J19" t="s">
        <v>43</v>
      </c>
      <c r="K19" s="25">
        <f>(K6+K8)*12%</f>
        <v>1452000</v>
      </c>
      <c r="L19" s="25"/>
    </row>
    <row r="20" spans="1:13" ht="15.75" thickBot="1" x14ac:dyDescent="0.3">
      <c r="J20" t="s">
        <v>42</v>
      </c>
      <c r="K20" s="25">
        <f>(K6+K8)*0.52%</f>
        <v>62920</v>
      </c>
      <c r="L20" s="25"/>
    </row>
    <row r="21" spans="1:13" ht="15.75" thickBot="1" x14ac:dyDescent="0.3">
      <c r="A21" s="41" t="s">
        <v>66</v>
      </c>
      <c r="B21" s="42"/>
      <c r="C21" s="42"/>
      <c r="D21" s="42"/>
      <c r="E21" s="43"/>
      <c r="K21" s="24"/>
      <c r="M21" s="19"/>
    </row>
    <row r="22" spans="1:13" x14ac:dyDescent="0.25">
      <c r="A22" s="44" t="s">
        <v>68</v>
      </c>
      <c r="B22" s="44"/>
      <c r="C22" s="19">
        <f>L15</f>
        <v>10933818</v>
      </c>
      <c r="K22" s="24"/>
      <c r="M22" s="19"/>
    </row>
    <row r="23" spans="1:13" x14ac:dyDescent="0.25">
      <c r="A23" s="45" t="s">
        <v>67</v>
      </c>
      <c r="B23" s="45"/>
      <c r="D23" s="19">
        <f>C22</f>
        <v>10933818</v>
      </c>
      <c r="K23" s="24"/>
      <c r="M23" s="19"/>
    </row>
    <row r="24" spans="1:13" x14ac:dyDescent="0.25">
      <c r="J24" t="s">
        <v>32</v>
      </c>
      <c r="K24" s="24"/>
      <c r="M24" s="19"/>
    </row>
    <row r="25" spans="1:13" x14ac:dyDescent="0.25">
      <c r="A25" t="s">
        <v>69</v>
      </c>
      <c r="C25" s="24">
        <f>L14</f>
        <v>70000</v>
      </c>
      <c r="I25">
        <v>510127</v>
      </c>
      <c r="J25" t="s">
        <v>41</v>
      </c>
      <c r="L25" s="19">
        <f>K18</f>
        <v>1028500.0000000001</v>
      </c>
    </row>
    <row r="26" spans="1:13" x14ac:dyDescent="0.25">
      <c r="A26" t="s">
        <v>67</v>
      </c>
      <c r="D26" s="24">
        <f>C25</f>
        <v>70000</v>
      </c>
      <c r="I26">
        <v>510128</v>
      </c>
      <c r="J26" t="s">
        <v>43</v>
      </c>
      <c r="L26" s="25">
        <f>K19</f>
        <v>1452000</v>
      </c>
    </row>
    <row r="27" spans="1:13" x14ac:dyDescent="0.25">
      <c r="J27" t="s">
        <v>42</v>
      </c>
      <c r="L27" s="25">
        <f>K20</f>
        <v>62920</v>
      </c>
    </row>
    <row r="28" spans="1:13" x14ac:dyDescent="0.25">
      <c r="A28" t="s">
        <v>71</v>
      </c>
      <c r="C28" s="24">
        <f>K18+K20+L10</f>
        <v>1575420</v>
      </c>
      <c r="L28" s="24"/>
    </row>
    <row r="29" spans="1:13" x14ac:dyDescent="0.25">
      <c r="A29" t="s">
        <v>70</v>
      </c>
      <c r="C29" s="24"/>
      <c r="L29" s="24"/>
    </row>
    <row r="30" spans="1:13" x14ac:dyDescent="0.25">
      <c r="A30" t="s">
        <v>67</v>
      </c>
      <c r="D30" s="24">
        <f>C28</f>
        <v>1575420</v>
      </c>
      <c r="L30" s="24"/>
    </row>
    <row r="31" spans="1:13" x14ac:dyDescent="0.25">
      <c r="L31" s="24"/>
    </row>
    <row r="32" spans="1:13" x14ac:dyDescent="0.25">
      <c r="A32" t="s">
        <v>71</v>
      </c>
      <c r="C32" s="24">
        <f>K19</f>
        <v>1452000</v>
      </c>
      <c r="K32" s="29">
        <f>SUM(K18:K31)</f>
        <v>2543420</v>
      </c>
      <c r="L32" s="29">
        <f>SUM(L18:L31)</f>
        <v>2543420</v>
      </c>
      <c r="M32" s="24"/>
    </row>
    <row r="33" spans="1:13" ht="15.75" thickBot="1" x14ac:dyDescent="0.3">
      <c r="A33" t="s">
        <v>72</v>
      </c>
      <c r="C33" s="24"/>
      <c r="K33" s="29"/>
      <c r="L33" s="29"/>
      <c r="M33" s="24"/>
    </row>
    <row r="34" spans="1:13" ht="15.75" thickBot="1" x14ac:dyDescent="0.3">
      <c r="A34" t="s">
        <v>67</v>
      </c>
      <c r="D34" s="24">
        <f>C32</f>
        <v>1452000</v>
      </c>
      <c r="H34" s="41" t="s">
        <v>63</v>
      </c>
      <c r="I34" s="42"/>
      <c r="J34" s="42"/>
      <c r="K34" s="42"/>
      <c r="L34" s="43"/>
    </row>
    <row r="35" spans="1:13" x14ac:dyDescent="0.25">
      <c r="I35">
        <v>510109</v>
      </c>
      <c r="J35" s="31" t="s">
        <v>58</v>
      </c>
      <c r="K35" s="19">
        <f>(K6+K8+K7)*8.33%</f>
        <v>1043067.4394</v>
      </c>
    </row>
    <row r="36" spans="1:13" x14ac:dyDescent="0.25">
      <c r="A36" t="s">
        <v>61</v>
      </c>
      <c r="C36" s="24">
        <f>L13</f>
        <v>500000</v>
      </c>
      <c r="I36">
        <v>510110</v>
      </c>
      <c r="J36" s="31" t="s">
        <v>65</v>
      </c>
      <c r="K36" s="19">
        <f>(K6+K8+K7)*1%</f>
        <v>125218.18000000001</v>
      </c>
    </row>
    <row r="37" spans="1:13" x14ac:dyDescent="0.25">
      <c r="A37" t="s">
        <v>67</v>
      </c>
      <c r="D37" s="24">
        <f>C36</f>
        <v>500000</v>
      </c>
      <c r="I37">
        <v>510111</v>
      </c>
      <c r="J37" s="31" t="s">
        <v>54</v>
      </c>
      <c r="K37" s="24">
        <f>(K6+K8+K7)*8.33%</f>
        <v>1043067.4394</v>
      </c>
    </row>
    <row r="38" spans="1:13" x14ac:dyDescent="0.25">
      <c r="I38">
        <v>510112</v>
      </c>
      <c r="J38" s="31" t="s">
        <v>56</v>
      </c>
      <c r="K38" s="24">
        <f>(K6+K8)*4.17%</f>
        <v>504570</v>
      </c>
    </row>
    <row r="39" spans="1:13" x14ac:dyDescent="0.25">
      <c r="I39">
        <v>25</v>
      </c>
      <c r="J39" s="31" t="s">
        <v>59</v>
      </c>
      <c r="L39" s="19">
        <f>K35+K36+K37+K38</f>
        <v>2715923.0587999998</v>
      </c>
    </row>
    <row r="40" spans="1:13" x14ac:dyDescent="0.25">
      <c r="K40" s="28">
        <f>SUM(K35:K39)</f>
        <v>2715923.0587999998</v>
      </c>
      <c r="L40" s="28">
        <f>SUM(L35:L39)</f>
        <v>2715923.0587999998</v>
      </c>
    </row>
  </sheetData>
  <mergeCells count="7">
    <mergeCell ref="H34:L34"/>
    <mergeCell ref="A21:E21"/>
    <mergeCell ref="A22:B22"/>
    <mergeCell ref="A23:B23"/>
    <mergeCell ref="H2:L2"/>
    <mergeCell ref="H4:L4"/>
    <mergeCell ref="H17:L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5-06-23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Isabel Gutierrez</dc:creator>
  <cp:lastModifiedBy>hp</cp:lastModifiedBy>
  <dcterms:created xsi:type="dcterms:W3CDTF">2023-05-29T22:51:03Z</dcterms:created>
  <dcterms:modified xsi:type="dcterms:W3CDTF">2023-06-07T21:40:12Z</dcterms:modified>
</cp:coreProperties>
</file>