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2E39559-142F-4FA3-A31B-BB6AC9AF46FC}" xr6:coauthVersionLast="47" xr6:coauthVersionMax="47" xr10:uidLastSave="{00000000-0000-0000-0000-000000000000}"/>
  <bookViews>
    <workbookView xWindow="-120" yWindow="-120" windowWidth="20730" windowHeight="11160" xr2:uid="{AC3885EB-FF90-4F04-9403-DB11263933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3" i="1"/>
  <c r="H4" i="1"/>
  <c r="H3" i="1"/>
  <c r="G3" i="1"/>
  <c r="G26" i="1" l="1"/>
  <c r="H30" i="1"/>
  <c r="K5" i="1"/>
  <c r="H22" i="1"/>
  <c r="H21" i="1"/>
  <c r="H5" i="1"/>
  <c r="H19" i="1"/>
  <c r="H18" i="1"/>
  <c r="G28" i="1"/>
  <c r="B43" i="1"/>
  <c r="G43" i="1"/>
  <c r="G42" i="1"/>
  <c r="G41" i="1"/>
  <c r="G49" i="1"/>
  <c r="H49" i="1"/>
  <c r="G40" i="1"/>
  <c r="G27" i="1"/>
  <c r="E6" i="1" l="1"/>
  <c r="G16" i="1" s="1"/>
  <c r="F6" i="1"/>
  <c r="G15" i="1" s="1"/>
  <c r="D3" i="1"/>
  <c r="D5" i="1"/>
  <c r="G5" i="1" s="1"/>
  <c r="D4" i="1"/>
  <c r="D6" i="1" l="1"/>
  <c r="G14" i="1" s="1"/>
  <c r="G22" i="1" s="1"/>
  <c r="I5" i="1"/>
  <c r="G4" i="1"/>
  <c r="G6" i="1" s="1"/>
  <c r="B8" i="1"/>
  <c r="J5" i="1" l="1"/>
  <c r="D39" i="1"/>
  <c r="H32" i="1"/>
  <c r="D33" i="1"/>
  <c r="H31" i="1"/>
  <c r="I4" i="1"/>
  <c r="I6" i="1" s="1"/>
  <c r="J4" i="1"/>
  <c r="K4" i="1" s="1"/>
  <c r="G33" i="1" l="1"/>
  <c r="H33" i="1"/>
  <c r="G34" i="1"/>
  <c r="G36" i="1"/>
  <c r="G35" i="1"/>
  <c r="J6" i="1"/>
  <c r="K6" i="1"/>
  <c r="H6" i="1"/>
  <c r="H44" i="1" l="1"/>
  <c r="H37" i="1"/>
</calcChain>
</file>

<file path=xl/sharedStrings.xml><?xml version="1.0" encoding="utf-8"?>
<sst xmlns="http://schemas.openxmlformats.org/spreadsheetml/2006/main" count="67" uniqueCount="61">
  <si>
    <t>DEVENGADO</t>
  </si>
  <si>
    <t>DEDUCCIONES</t>
  </si>
  <si>
    <t>NOMBRE EMPLEADO</t>
  </si>
  <si>
    <t>SUELDO Básico</t>
  </si>
  <si>
    <t>DIAS TRABA</t>
  </si>
  <si>
    <t>SUELDO</t>
  </si>
  <si>
    <t>HORAS EXTRAS</t>
  </si>
  <si>
    <t>AUX. TRANS</t>
  </si>
  <si>
    <t>TOTAL DEVENGADO</t>
  </si>
  <si>
    <t>SALUD 4%</t>
  </si>
  <si>
    <t>PENSION 4%</t>
  </si>
  <si>
    <t>TOTAL DEDUCCIONES</t>
  </si>
  <si>
    <t>NETO A PAGAR</t>
  </si>
  <si>
    <t>PEDRO PEREZ</t>
  </si>
  <si>
    <t>MARIO PEREZ</t>
  </si>
  <si>
    <t>MARTHA PEREZ</t>
  </si>
  <si>
    <t xml:space="preserve">Información adicional </t>
  </si>
  <si>
    <t xml:space="preserve">Horas extras </t>
  </si>
  <si>
    <t>Pedro Pérez</t>
  </si>
  <si>
    <t>Marío Pérez</t>
  </si>
  <si>
    <t xml:space="preserve">GASTOS DE ADMINISTRACIÓN </t>
  </si>
  <si>
    <t>Sueldos</t>
  </si>
  <si>
    <t>Aux. transp</t>
  </si>
  <si>
    <t>H. extras</t>
  </si>
  <si>
    <t>RETENC. Y APORTES DE NÓMINA</t>
  </si>
  <si>
    <t>EPS</t>
  </si>
  <si>
    <t>FONDOS DE CESANTÍAS Y PENSIONES</t>
  </si>
  <si>
    <t>Porvenir</t>
  </si>
  <si>
    <t>SALARIOS POR PAGAR</t>
  </si>
  <si>
    <t>salud</t>
  </si>
  <si>
    <t>pensión</t>
  </si>
  <si>
    <t>ARL</t>
  </si>
  <si>
    <t>Gastos EPS</t>
  </si>
  <si>
    <t>Gastos ARL</t>
  </si>
  <si>
    <t>RET. Y APORTES DE NÓMINA</t>
  </si>
  <si>
    <t xml:space="preserve">Gastos Pensión </t>
  </si>
  <si>
    <t>FONDOS DE CESANTÍAS</t>
  </si>
  <si>
    <t>APORTES ARL</t>
  </si>
  <si>
    <t>cajas compensa</t>
  </si>
  <si>
    <t>ICBF</t>
  </si>
  <si>
    <t>SENA</t>
  </si>
  <si>
    <t>base</t>
  </si>
  <si>
    <t>APORTE CAJACOMPENSACIÓN</t>
  </si>
  <si>
    <t>APORTE ICBF</t>
  </si>
  <si>
    <t>PRESTACIONES SOCIALES</t>
  </si>
  <si>
    <t>Cesantías</t>
  </si>
  <si>
    <t>Prima</t>
  </si>
  <si>
    <t>Int. Cesantía</t>
  </si>
  <si>
    <t>Vacaciones</t>
  </si>
  <si>
    <t>Aportes cajas de comp, sena, icbf</t>
  </si>
  <si>
    <t>Gastos cesantías</t>
  </si>
  <si>
    <t>Total devengado</t>
  </si>
  <si>
    <t>PASIVOS POR BENEFICIOS A EMPLEADOS</t>
  </si>
  <si>
    <t>Interes sobre cesantia</t>
  </si>
  <si>
    <t>cesantias</t>
  </si>
  <si>
    <t>vacaciones</t>
  </si>
  <si>
    <t xml:space="preserve">CAUSACIÓN NÓMINA </t>
  </si>
  <si>
    <t xml:space="preserve">CAUSACIÓN APORTES PARAFISCALES </t>
  </si>
  <si>
    <t xml:space="preserve">CAUSACIÓN APORTES PATRONALES </t>
  </si>
  <si>
    <t xml:space="preserve">Sumas Iguales </t>
  </si>
  <si>
    <t xml:space="preserve">Empresa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</si>
</sst>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_-;\-&quot;$&quot;* #,##0_-;_-&quot;$&quot;* &quot;-&quot;??_-;_-@_-"/>
    <numFmt numFmtId="166" formatCode="_-* #,##0_-;\-* #,##0_-;_-* &quot;-&quot;??_-;_-@_-"/>
    <numFmt numFmtId="167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2"/>
    <xf numFmtId="0" fontId="5" fillId="4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3" fillId="4" borderId="1" xfId="2" applyFill="1" applyBorder="1"/>
    <xf numFmtId="164" fontId="3" fillId="4" borderId="1" xfId="3" applyFont="1" applyFill="1" applyBorder="1"/>
    <xf numFmtId="0" fontId="3" fillId="4" borderId="1" xfId="2" applyFill="1" applyBorder="1" applyAlignment="1">
      <alignment horizontal="center"/>
    </xf>
    <xf numFmtId="164" fontId="3" fillId="0" borderId="1" xfId="3" applyFont="1" applyBorder="1"/>
    <xf numFmtId="164" fontId="6" fillId="5" borderId="1" xfId="2" applyNumberFormat="1" applyFont="1" applyFill="1" applyBorder="1"/>
    <xf numFmtId="164" fontId="6" fillId="0" borderId="1" xfId="3" applyFont="1" applyBorder="1"/>
    <xf numFmtId="165" fontId="3" fillId="0" borderId="1" xfId="3" applyNumberFormat="1" applyFont="1" applyBorder="1"/>
    <xf numFmtId="164" fontId="3" fillId="4" borderId="1" xfId="2" applyNumberFormat="1" applyFill="1" applyBorder="1"/>
    <xf numFmtId="0" fontId="6" fillId="4" borderId="1" xfId="2" applyFont="1" applyFill="1" applyBorder="1"/>
    <xf numFmtId="0" fontId="2" fillId="0" borderId="0" xfId="0" applyFont="1"/>
    <xf numFmtId="166" fontId="0" fillId="0" borderId="0" xfId="1" applyNumberFormat="1" applyFont="1"/>
    <xf numFmtId="164" fontId="3" fillId="5" borderId="1" xfId="2" applyNumberFormat="1" applyFill="1" applyBorder="1"/>
    <xf numFmtId="164" fontId="0" fillId="0" borderId="0" xfId="0" applyNumberFormat="1"/>
    <xf numFmtId="0" fontId="2" fillId="0" borderId="1" xfId="0" applyFont="1" applyBorder="1"/>
    <xf numFmtId="10" fontId="2" fillId="0" borderId="1" xfId="0" applyNumberFormat="1" applyFont="1" applyBorder="1"/>
    <xf numFmtId="0" fontId="0" fillId="0" borderId="1" xfId="0" applyBorder="1"/>
    <xf numFmtId="166" fontId="0" fillId="0" borderId="1" xfId="1" applyNumberFormat="1" applyFont="1" applyBorder="1"/>
    <xf numFmtId="166" fontId="0" fillId="0" borderId="1" xfId="1" applyNumberFormat="1" applyFont="1" applyBorder="1" applyAlignment="1"/>
    <xf numFmtId="166" fontId="2" fillId="0" borderId="1" xfId="1" applyNumberFormat="1" applyFont="1" applyBorder="1"/>
    <xf numFmtId="166" fontId="0" fillId="0" borderId="0" xfId="1" applyNumberFormat="1" applyFont="1" applyBorder="1"/>
    <xf numFmtId="166" fontId="2" fillId="0" borderId="0" xfId="1" applyNumberFormat="1" applyFont="1" applyBorder="1"/>
    <xf numFmtId="10" fontId="2" fillId="0" borderId="3" xfId="0" applyNumberFormat="1" applyFont="1" applyBorder="1"/>
    <xf numFmtId="9" fontId="2" fillId="0" borderId="3" xfId="0" applyNumberFormat="1" applyFont="1" applyBorder="1"/>
    <xf numFmtId="9" fontId="0" fillId="0" borderId="3" xfId="0" applyNumberFormat="1" applyBorder="1"/>
    <xf numFmtId="10" fontId="0" fillId="0" borderId="3" xfId="0" applyNumberFormat="1" applyBorder="1"/>
    <xf numFmtId="164" fontId="0" fillId="0" borderId="1" xfId="0" applyNumberFormat="1" applyBorder="1"/>
    <xf numFmtId="167" fontId="0" fillId="0" borderId="1" xfId="0" applyNumberFormat="1" applyBorder="1"/>
    <xf numFmtId="0" fontId="0" fillId="0" borderId="4" xfId="0" applyBorder="1"/>
    <xf numFmtId="10" fontId="2" fillId="0" borderId="0" xfId="0" applyNumberFormat="1" applyFont="1"/>
    <xf numFmtId="166" fontId="2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</cellXfs>
  <cellStyles count="4">
    <cellStyle name="Millares" xfId="1" builtinId="3"/>
    <cellStyle name="Moneda [0] 3" xfId="3" xr:uid="{0A6188BB-0315-48A1-900E-0CFAB5F84655}"/>
    <cellStyle name="Normal" xfId="0" builtinId="0"/>
    <cellStyle name="Normal 3" xfId="2" xr:uid="{CE9501AF-CA7C-4199-A4FC-ED5E18D83B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876D-785D-4178-BD72-F2FD456EA630}">
  <dimension ref="A1:K49"/>
  <sheetViews>
    <sheetView tabSelected="1" topLeftCell="A15" workbookViewId="0">
      <selection activeCell="K4" sqref="K4"/>
    </sheetView>
  </sheetViews>
  <sheetFormatPr baseColWidth="10" defaultRowHeight="15" x14ac:dyDescent="0.25"/>
  <cols>
    <col min="1" max="1" width="16.85546875" customWidth="1"/>
    <col min="2" max="2" width="16" customWidth="1"/>
    <col min="3" max="3" width="14.85546875" customWidth="1"/>
    <col min="4" max="4" width="15.140625" customWidth="1"/>
    <col min="6" max="6" width="38" customWidth="1"/>
    <col min="7" max="7" width="16.140625" customWidth="1"/>
    <col min="8" max="8" width="13.140625" bestFit="1" customWidth="1"/>
    <col min="11" max="11" width="14.5703125" customWidth="1"/>
  </cols>
  <sheetData>
    <row r="1" spans="1:11" ht="21" x14ac:dyDescent="0.35">
      <c r="A1" s="1"/>
      <c r="B1" s="1"/>
      <c r="C1" s="1"/>
      <c r="D1" s="37" t="s">
        <v>0</v>
      </c>
      <c r="E1" s="37"/>
      <c r="F1" s="37"/>
      <c r="G1" s="37"/>
      <c r="H1" s="38" t="s">
        <v>1</v>
      </c>
      <c r="I1" s="38"/>
      <c r="J1" s="38"/>
      <c r="K1" s="1"/>
    </row>
    <row r="2" spans="1:11" ht="38.25" x14ac:dyDescent="0.25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4" t="s">
        <v>10</v>
      </c>
      <c r="J2" s="4" t="s">
        <v>11</v>
      </c>
      <c r="K2" s="5" t="s">
        <v>12</v>
      </c>
    </row>
    <row r="3" spans="1:11" ht="15.75" x14ac:dyDescent="0.25">
      <c r="A3" s="6" t="s">
        <v>13</v>
      </c>
      <c r="B3" s="7">
        <v>3000000</v>
      </c>
      <c r="C3" s="8">
        <v>30</v>
      </c>
      <c r="D3" s="9">
        <f>B3</f>
        <v>3000000</v>
      </c>
      <c r="E3" s="9">
        <v>60000</v>
      </c>
      <c r="F3" s="9"/>
      <c r="G3" s="9">
        <f>D3+E3</f>
        <v>3060000</v>
      </c>
      <c r="H3" s="9">
        <f>(G3-F3)*4%</f>
        <v>122400</v>
      </c>
      <c r="I3" s="9">
        <f>(G3-F3)*4%</f>
        <v>122400</v>
      </c>
      <c r="J3" s="9">
        <f>H3+I3</f>
        <v>244800</v>
      </c>
      <c r="K3" s="17">
        <f>G3-J3</f>
        <v>2815200</v>
      </c>
    </row>
    <row r="4" spans="1:11" ht="15.75" x14ac:dyDescent="0.25">
      <c r="A4" s="6" t="s">
        <v>14</v>
      </c>
      <c r="B4" s="7">
        <v>1500000</v>
      </c>
      <c r="C4" s="8">
        <v>30</v>
      </c>
      <c r="D4" s="9">
        <f>B4</f>
        <v>1500000</v>
      </c>
      <c r="E4" s="9">
        <v>55000</v>
      </c>
      <c r="F4" s="9">
        <v>140606</v>
      </c>
      <c r="G4" s="9">
        <f>D4+E4+F4</f>
        <v>1695606</v>
      </c>
      <c r="H4" s="9">
        <f>(G4-F4)*4%</f>
        <v>62200</v>
      </c>
      <c r="I4" s="9">
        <f t="shared" ref="I4:I5" si="0">(G4-F4)*4%</f>
        <v>62200</v>
      </c>
      <c r="J4" s="9">
        <f t="shared" ref="J4:J5" si="1">H4+I4</f>
        <v>124400</v>
      </c>
      <c r="K4" s="17">
        <f t="shared" ref="K4" si="2">G4-J4</f>
        <v>1571206</v>
      </c>
    </row>
    <row r="5" spans="1:11" ht="15.75" x14ac:dyDescent="0.25">
      <c r="A5" s="6" t="s">
        <v>15</v>
      </c>
      <c r="B5" s="7">
        <v>1200000</v>
      </c>
      <c r="C5" s="8">
        <v>30</v>
      </c>
      <c r="D5" s="9">
        <f>B5</f>
        <v>1200000</v>
      </c>
      <c r="E5" s="9"/>
      <c r="F5" s="9">
        <v>140606</v>
      </c>
      <c r="G5" s="9">
        <f>D5+E5+F5</f>
        <v>1340606</v>
      </c>
      <c r="H5" s="9">
        <f>(G5-F5)*4%</f>
        <v>48000</v>
      </c>
      <c r="I5" s="9">
        <f t="shared" si="0"/>
        <v>48000</v>
      </c>
      <c r="J5" s="9">
        <f t="shared" si="1"/>
        <v>96000</v>
      </c>
      <c r="K5" s="17">
        <f>G5-J5</f>
        <v>1244606</v>
      </c>
    </row>
    <row r="6" spans="1:11" ht="15.75" x14ac:dyDescent="0.25">
      <c r="A6" s="6"/>
      <c r="B6" s="7"/>
      <c r="C6" s="6"/>
      <c r="D6" s="9">
        <f t="shared" ref="D6:K6" si="3">SUM(D3:D5)</f>
        <v>5700000</v>
      </c>
      <c r="E6" s="9">
        <f t="shared" si="3"/>
        <v>115000</v>
      </c>
      <c r="F6" s="12">
        <f t="shared" si="3"/>
        <v>281212</v>
      </c>
      <c r="G6" s="11">
        <f t="shared" si="3"/>
        <v>6096212</v>
      </c>
      <c r="H6" s="9">
        <f t="shared" si="3"/>
        <v>232600</v>
      </c>
      <c r="I6" s="9">
        <f t="shared" si="3"/>
        <v>232600</v>
      </c>
      <c r="J6" s="9">
        <f t="shared" si="3"/>
        <v>465200</v>
      </c>
      <c r="K6" s="10">
        <f t="shared" si="3"/>
        <v>5631012</v>
      </c>
    </row>
    <row r="7" spans="1:11" ht="15.75" x14ac:dyDescent="0.25">
      <c r="A7" s="6"/>
      <c r="B7" s="7"/>
      <c r="C7" s="6"/>
      <c r="D7" s="9"/>
      <c r="E7" s="9"/>
      <c r="F7" s="12"/>
      <c r="G7" s="11"/>
      <c r="H7" s="9"/>
      <c r="I7" s="9"/>
      <c r="J7" s="9"/>
      <c r="K7" s="10"/>
    </row>
    <row r="8" spans="1:11" ht="15.75" x14ac:dyDescent="0.25">
      <c r="A8" s="6"/>
      <c r="B8" s="13">
        <f>SUM(B3:B7)</f>
        <v>5700000</v>
      </c>
      <c r="C8" s="6"/>
      <c r="D8" s="9"/>
      <c r="E8" s="9"/>
      <c r="F8" s="9"/>
      <c r="G8" s="11"/>
      <c r="H8" s="9"/>
      <c r="I8" s="9"/>
      <c r="J8" s="9"/>
      <c r="K8" s="10"/>
    </row>
    <row r="9" spans="1:11" ht="15.75" x14ac:dyDescent="0.25">
      <c r="A9" s="14"/>
      <c r="B9" s="14"/>
      <c r="C9" s="14"/>
      <c r="D9" s="11"/>
      <c r="E9" s="11"/>
      <c r="F9" s="11"/>
      <c r="G9" s="11"/>
      <c r="H9" s="11"/>
      <c r="I9" s="11"/>
      <c r="J9" s="11"/>
      <c r="K9" s="10"/>
    </row>
    <row r="10" spans="1:11" ht="15.75" x14ac:dyDescent="0.25">
      <c r="A10" s="14"/>
      <c r="B10" s="14"/>
      <c r="C10" s="14"/>
      <c r="D10" s="11"/>
      <c r="E10" s="11"/>
      <c r="F10" s="11"/>
      <c r="G10" s="11"/>
      <c r="H10" s="11"/>
      <c r="I10" s="11"/>
      <c r="J10" s="11"/>
      <c r="K10" s="10"/>
    </row>
    <row r="12" spans="1:11" x14ac:dyDescent="0.25">
      <c r="B12" s="15" t="s">
        <v>16</v>
      </c>
      <c r="C12" s="15"/>
      <c r="E12" s="40" t="s">
        <v>56</v>
      </c>
      <c r="F12" s="40"/>
      <c r="G12" s="40"/>
      <c r="H12" s="40"/>
    </row>
    <row r="13" spans="1:11" x14ac:dyDescent="0.25">
      <c r="B13" t="s">
        <v>17</v>
      </c>
      <c r="E13" s="21">
        <v>5101</v>
      </c>
      <c r="F13" s="39" t="s">
        <v>20</v>
      </c>
      <c r="G13" s="39"/>
      <c r="H13" s="21"/>
    </row>
    <row r="14" spans="1:11" x14ac:dyDescent="0.25">
      <c r="B14" t="s">
        <v>18</v>
      </c>
      <c r="C14" s="16">
        <v>60000</v>
      </c>
      <c r="E14" s="21">
        <v>510102</v>
      </c>
      <c r="F14" s="22" t="s">
        <v>21</v>
      </c>
      <c r="G14" s="22">
        <f>D6</f>
        <v>5700000</v>
      </c>
      <c r="H14" s="22"/>
    </row>
    <row r="15" spans="1:11" x14ac:dyDescent="0.25">
      <c r="B15" t="s">
        <v>19</v>
      </c>
      <c r="C15" s="16">
        <v>55000</v>
      </c>
      <c r="E15" s="21">
        <v>510108</v>
      </c>
      <c r="F15" s="22" t="s">
        <v>22</v>
      </c>
      <c r="G15" s="22">
        <f>F6</f>
        <v>281212</v>
      </c>
      <c r="H15" s="22"/>
    </row>
    <row r="16" spans="1:11" x14ac:dyDescent="0.25">
      <c r="E16" s="21">
        <v>510104</v>
      </c>
      <c r="F16" s="22" t="s">
        <v>23</v>
      </c>
      <c r="G16" s="22">
        <f>E6</f>
        <v>115000</v>
      </c>
      <c r="H16" s="22"/>
    </row>
    <row r="17" spans="3:8" x14ac:dyDescent="0.25">
      <c r="E17" s="21">
        <v>2510</v>
      </c>
      <c r="F17" s="22" t="s">
        <v>24</v>
      </c>
      <c r="G17" s="22"/>
      <c r="H17" s="22"/>
    </row>
    <row r="18" spans="3:8" x14ac:dyDescent="0.25">
      <c r="E18" s="21">
        <v>251001</v>
      </c>
      <c r="F18" s="22" t="s">
        <v>25</v>
      </c>
      <c r="G18" s="22"/>
      <c r="H18" s="22">
        <f>H6</f>
        <v>232600</v>
      </c>
    </row>
    <row r="19" spans="3:8" x14ac:dyDescent="0.25">
      <c r="E19" s="21">
        <v>2511</v>
      </c>
      <c r="F19" s="23" t="s">
        <v>26</v>
      </c>
      <c r="G19" s="23"/>
      <c r="H19" s="22">
        <f>I6</f>
        <v>232600</v>
      </c>
    </row>
    <row r="20" spans="3:8" x14ac:dyDescent="0.25">
      <c r="E20" s="21">
        <v>250001</v>
      </c>
      <c r="F20" s="22" t="s">
        <v>27</v>
      </c>
      <c r="G20" s="22"/>
      <c r="H20" s="22"/>
    </row>
    <row r="21" spans="3:8" x14ac:dyDescent="0.25">
      <c r="E21" s="21">
        <v>2501</v>
      </c>
      <c r="F21" s="22" t="s">
        <v>28</v>
      </c>
      <c r="G21" s="22"/>
      <c r="H21" s="22">
        <f>K6</f>
        <v>5631012</v>
      </c>
    </row>
    <row r="22" spans="3:8" x14ac:dyDescent="0.25">
      <c r="E22" s="21"/>
      <c r="F22" s="22"/>
      <c r="G22" s="24">
        <f>SUM(G14:G21)</f>
        <v>6096212</v>
      </c>
      <c r="H22" s="24">
        <f>SUM(H14:H21)</f>
        <v>6096212</v>
      </c>
    </row>
    <row r="23" spans="3:8" x14ac:dyDescent="0.25">
      <c r="F23" s="25"/>
      <c r="G23" s="26"/>
      <c r="H23" s="26"/>
    </row>
    <row r="24" spans="3:8" x14ac:dyDescent="0.25">
      <c r="F24" s="35" t="s">
        <v>57</v>
      </c>
      <c r="G24" s="35"/>
      <c r="H24" s="26"/>
    </row>
    <row r="25" spans="3:8" x14ac:dyDescent="0.25">
      <c r="C25" t="s">
        <v>60</v>
      </c>
      <c r="F25" s="16"/>
      <c r="G25" s="16"/>
      <c r="H25" s="16"/>
    </row>
    <row r="26" spans="3:8" x14ac:dyDescent="0.25">
      <c r="C26" s="19" t="s">
        <v>29</v>
      </c>
      <c r="D26" s="27">
        <v>8.5000000000000006E-2</v>
      </c>
      <c r="E26" s="21">
        <v>510127</v>
      </c>
      <c r="F26" s="22" t="s">
        <v>32</v>
      </c>
      <c r="G26" s="22">
        <f>(G6-F6)*8.5%</f>
        <v>494275.00000000006</v>
      </c>
      <c r="H26" s="22"/>
    </row>
    <row r="27" spans="3:8" x14ac:dyDescent="0.25">
      <c r="C27" s="19" t="s">
        <v>30</v>
      </c>
      <c r="D27" s="28">
        <v>0.12</v>
      </c>
      <c r="E27" s="21">
        <v>510128</v>
      </c>
      <c r="F27" s="22" t="s">
        <v>35</v>
      </c>
      <c r="G27" s="22">
        <f>(G6-F6)*12%</f>
        <v>697800</v>
      </c>
      <c r="H27" s="22"/>
    </row>
    <row r="28" spans="3:8" x14ac:dyDescent="0.25">
      <c r="C28" s="19" t="s">
        <v>31</v>
      </c>
      <c r="D28" s="20">
        <v>5.2199999999999998E-3</v>
      </c>
      <c r="E28" s="21">
        <v>510126</v>
      </c>
      <c r="F28" s="22" t="s">
        <v>33</v>
      </c>
      <c r="G28" s="22">
        <f>(G6-F6)*0.522%</f>
        <v>30354.3</v>
      </c>
      <c r="H28" s="22"/>
    </row>
    <row r="29" spans="3:8" x14ac:dyDescent="0.25">
      <c r="C29" s="15"/>
      <c r="D29" s="34"/>
      <c r="E29" s="33">
        <v>2510</v>
      </c>
      <c r="F29" s="22" t="s">
        <v>34</v>
      </c>
      <c r="G29" s="22"/>
      <c r="H29" s="22"/>
    </row>
    <row r="30" spans="3:8" x14ac:dyDescent="0.25">
      <c r="E30" s="21">
        <v>251001</v>
      </c>
      <c r="F30" s="22" t="s">
        <v>25</v>
      </c>
      <c r="G30" s="22"/>
      <c r="H30" s="22">
        <f>G26</f>
        <v>494275.00000000006</v>
      </c>
    </row>
    <row r="31" spans="3:8" x14ac:dyDescent="0.25">
      <c r="E31" s="21">
        <v>251002</v>
      </c>
      <c r="F31" s="22" t="s">
        <v>37</v>
      </c>
      <c r="G31" s="22"/>
      <c r="H31" s="22">
        <f>G28</f>
        <v>30354.3</v>
      </c>
    </row>
    <row r="32" spans="3:8" x14ac:dyDescent="0.25">
      <c r="E32" s="21">
        <v>2511</v>
      </c>
      <c r="F32" s="22" t="s">
        <v>36</v>
      </c>
      <c r="G32" s="22"/>
      <c r="H32" s="22">
        <f>G27</f>
        <v>697800</v>
      </c>
    </row>
    <row r="33" spans="2:8" x14ac:dyDescent="0.25">
      <c r="C33" t="s">
        <v>41</v>
      </c>
      <c r="D33" s="18">
        <f>G6-F6</f>
        <v>5815000</v>
      </c>
      <c r="E33" s="21"/>
      <c r="F33" s="22"/>
      <c r="G33" s="24">
        <f>SUM(G26:G32)</f>
        <v>1222429.3</v>
      </c>
      <c r="H33" s="24">
        <f>SUM(H26:H32)</f>
        <v>1222429.3</v>
      </c>
    </row>
    <row r="34" spans="2:8" x14ac:dyDescent="0.25">
      <c r="C34" s="21" t="s">
        <v>38</v>
      </c>
      <c r="D34" s="29">
        <v>0.04</v>
      </c>
      <c r="E34" s="21">
        <v>510129</v>
      </c>
      <c r="F34" s="22" t="s">
        <v>42</v>
      </c>
      <c r="G34" s="22">
        <f>D33*D34</f>
        <v>232600</v>
      </c>
      <c r="H34" s="22"/>
    </row>
    <row r="35" spans="2:8" x14ac:dyDescent="0.25">
      <c r="C35" s="21" t="s">
        <v>39</v>
      </c>
      <c r="D35" s="29">
        <v>0.03</v>
      </c>
      <c r="E35" s="21">
        <v>510130</v>
      </c>
      <c r="F35" s="22" t="s">
        <v>43</v>
      </c>
      <c r="G35" s="22">
        <f>D33*3%</f>
        <v>174450</v>
      </c>
      <c r="H35" s="22"/>
    </row>
    <row r="36" spans="2:8" x14ac:dyDescent="0.25">
      <c r="C36" s="21" t="s">
        <v>40</v>
      </c>
      <c r="D36" s="29">
        <v>0.02</v>
      </c>
      <c r="E36" s="21">
        <v>510131</v>
      </c>
      <c r="F36" s="22" t="s">
        <v>40</v>
      </c>
      <c r="G36" s="22">
        <f>D33*D36</f>
        <v>116300</v>
      </c>
      <c r="H36" s="22"/>
    </row>
    <row r="37" spans="2:8" x14ac:dyDescent="0.25">
      <c r="C37" t="s">
        <v>44</v>
      </c>
      <c r="E37" s="21">
        <v>251003</v>
      </c>
      <c r="F37" s="22" t="s">
        <v>49</v>
      </c>
      <c r="G37" s="22"/>
      <c r="H37" s="22">
        <f>G34+G35+G36</f>
        <v>523350</v>
      </c>
    </row>
    <row r="38" spans="2:8" x14ac:dyDescent="0.25">
      <c r="F38" s="25"/>
      <c r="G38" s="25"/>
      <c r="H38" s="25"/>
    </row>
    <row r="39" spans="2:8" x14ac:dyDescent="0.25">
      <c r="B39" t="s">
        <v>51</v>
      </c>
      <c r="D39" s="18">
        <f>G6</f>
        <v>6096212</v>
      </c>
      <c r="E39" s="36" t="s">
        <v>58</v>
      </c>
      <c r="F39" s="36"/>
      <c r="G39" s="36"/>
    </row>
    <row r="40" spans="2:8" x14ac:dyDescent="0.25">
      <c r="C40" s="21" t="s">
        <v>45</v>
      </c>
      <c r="D40" s="30">
        <v>8.3299999999999999E-2</v>
      </c>
      <c r="E40" s="21">
        <v>510109</v>
      </c>
      <c r="F40" s="22" t="s">
        <v>50</v>
      </c>
      <c r="G40" s="31">
        <f>D39*8.33%</f>
        <v>507814.4596</v>
      </c>
      <c r="H40" s="21"/>
    </row>
    <row r="41" spans="2:8" x14ac:dyDescent="0.25">
      <c r="C41" s="21" t="s">
        <v>46</v>
      </c>
      <c r="D41" s="30">
        <v>8.3299999999999999E-2</v>
      </c>
      <c r="E41" s="21">
        <v>510110</v>
      </c>
      <c r="F41" s="22" t="s">
        <v>47</v>
      </c>
      <c r="G41" s="31">
        <f>D39*D42</f>
        <v>60962.12</v>
      </c>
      <c r="H41" s="21"/>
    </row>
    <row r="42" spans="2:8" x14ac:dyDescent="0.25">
      <c r="C42" s="21" t="s">
        <v>47</v>
      </c>
      <c r="D42" s="29">
        <v>0.01</v>
      </c>
      <c r="E42" s="21">
        <v>510111</v>
      </c>
      <c r="F42" s="22" t="s">
        <v>46</v>
      </c>
      <c r="G42" s="32">
        <f>D39*D41</f>
        <v>507814.4596</v>
      </c>
      <c r="H42" s="21"/>
    </row>
    <row r="43" spans="2:8" x14ac:dyDescent="0.25">
      <c r="B43" s="18">
        <f>D33</f>
        <v>5815000</v>
      </c>
      <c r="C43" s="21" t="s">
        <v>48</v>
      </c>
      <c r="D43" s="30">
        <v>4.1700000000000001E-2</v>
      </c>
      <c r="E43" s="21">
        <v>510112</v>
      </c>
      <c r="F43" s="22" t="s">
        <v>48</v>
      </c>
      <c r="G43" s="32">
        <f>B43*D43</f>
        <v>242485.5</v>
      </c>
      <c r="H43" s="21"/>
    </row>
    <row r="44" spans="2:8" x14ac:dyDescent="0.25">
      <c r="E44" s="21">
        <v>25</v>
      </c>
      <c r="F44" s="22" t="s">
        <v>52</v>
      </c>
      <c r="G44" s="21"/>
      <c r="H44" s="31">
        <f>G40+G41+G42+G43</f>
        <v>1319076.5392</v>
      </c>
    </row>
    <row r="45" spans="2:8" x14ac:dyDescent="0.25">
      <c r="E45" s="21">
        <v>2503</v>
      </c>
      <c r="F45" s="22" t="s">
        <v>53</v>
      </c>
      <c r="G45" s="21"/>
      <c r="H45" s="21"/>
    </row>
    <row r="46" spans="2:8" x14ac:dyDescent="0.25">
      <c r="E46" s="21">
        <v>2504</v>
      </c>
      <c r="F46" s="22" t="s">
        <v>46</v>
      </c>
      <c r="G46" s="21"/>
      <c r="H46" s="21"/>
    </row>
    <row r="47" spans="2:8" x14ac:dyDescent="0.25">
      <c r="E47" s="21"/>
      <c r="F47" s="22" t="s">
        <v>54</v>
      </c>
      <c r="G47" s="21"/>
      <c r="H47" s="21"/>
    </row>
    <row r="48" spans="2:8" x14ac:dyDescent="0.25">
      <c r="E48" s="21"/>
      <c r="F48" s="22" t="s">
        <v>55</v>
      </c>
      <c r="G48" s="21"/>
      <c r="H48" s="21"/>
    </row>
    <row r="49" spans="5:8" x14ac:dyDescent="0.25">
      <c r="E49" s="21"/>
      <c r="F49" s="21" t="s">
        <v>59</v>
      </c>
      <c r="G49" s="31">
        <f>SUM(G40:G48)</f>
        <v>1319076.5392</v>
      </c>
      <c r="H49" s="22">
        <f>SUM(H40:H48)</f>
        <v>1319076.5392</v>
      </c>
    </row>
  </sheetData>
  <mergeCells count="6">
    <mergeCell ref="F24:G24"/>
    <mergeCell ref="E39:G39"/>
    <mergeCell ref="D1:G1"/>
    <mergeCell ref="H1:J1"/>
    <mergeCell ref="F13:G13"/>
    <mergeCell ref="E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 Gutierrez</dc:creator>
  <cp:lastModifiedBy>hp</cp:lastModifiedBy>
  <dcterms:created xsi:type="dcterms:W3CDTF">2023-05-29T22:51:03Z</dcterms:created>
  <dcterms:modified xsi:type="dcterms:W3CDTF">2023-06-07T21:39:56Z</dcterms:modified>
</cp:coreProperties>
</file>