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79AD878F-E492-43CE-A948-53481BF6DF1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MEDIO PONDERADO" sheetId="1" r:id="rId1"/>
    <sheet name="REGISTROS CONTABLES " sheetId="2" r:id="rId2"/>
    <sheet name="PEPS " sheetId="3" r:id="rId3"/>
  </sheets>
  <calcPr calcId="191029" concurrentCalc="0"/>
  <extLst>
    <ext uri="GoogleSheetsCustomDataVersion2">
      <go:sheetsCustomData xmlns:go="http://customooxmlschemas.google.com/" r:id="rId7" roundtripDataChecksum="AIemcDb59fhIfSlHt8M2bYTEiqS7Rcg4aRwb+pGXav0="/>
    </ext>
  </extLst>
</workbook>
</file>

<file path=xl/calcChain.xml><?xml version="1.0" encoding="utf-8"?>
<calcChain xmlns="http://schemas.openxmlformats.org/spreadsheetml/2006/main">
  <c r="M9" i="3" l="1"/>
  <c r="L9" i="3"/>
  <c r="M8" i="1"/>
  <c r="M7" i="1"/>
  <c r="L11" i="1"/>
  <c r="M11" i="1"/>
  <c r="M10" i="1"/>
  <c r="K8" i="1"/>
  <c r="L8" i="1"/>
  <c r="K11" i="1"/>
  <c r="G13" i="1"/>
  <c r="J13" i="1"/>
  <c r="M9" i="1"/>
  <c r="J8" i="1"/>
  <c r="M12" i="1"/>
  <c r="H16" i="3"/>
  <c r="E16" i="3"/>
  <c r="L14" i="3"/>
  <c r="K14" i="3"/>
  <c r="L13" i="3"/>
  <c r="I15" i="3"/>
  <c r="J15" i="3"/>
  <c r="K13" i="3"/>
  <c r="M13" i="3"/>
  <c r="I13" i="3"/>
  <c r="J13" i="3"/>
  <c r="M11" i="3"/>
  <c r="M14" i="3"/>
  <c r="G11" i="3"/>
  <c r="M10" i="3"/>
  <c r="I12" i="3"/>
  <c r="J12" i="3"/>
  <c r="K9" i="3"/>
  <c r="K12" i="3"/>
  <c r="J9" i="3"/>
  <c r="I9" i="3"/>
  <c r="L8" i="3"/>
  <c r="M8" i="3"/>
  <c r="G8" i="3"/>
  <c r="M7" i="3"/>
  <c r="C27" i="2"/>
  <c r="D27" i="2"/>
  <c r="D26" i="2"/>
  <c r="D3" i="2"/>
  <c r="D2" i="2"/>
  <c r="D4" i="2"/>
  <c r="G12" i="1"/>
  <c r="G11" i="1"/>
  <c r="L10" i="1"/>
  <c r="J10" i="1"/>
  <c r="L9" i="1"/>
  <c r="J9" i="1"/>
  <c r="K9" i="1"/>
  <c r="K10" i="1"/>
  <c r="K12" i="1"/>
  <c r="G7" i="1"/>
  <c r="D10" i="2"/>
  <c r="D8" i="2"/>
  <c r="E14" i="2"/>
  <c r="D7" i="2"/>
  <c r="E13" i="2"/>
  <c r="D5" i="2"/>
  <c r="E4" i="2"/>
  <c r="J16" i="3"/>
  <c r="M15" i="3"/>
  <c r="M12" i="3"/>
  <c r="L12" i="1"/>
  <c r="K15" i="3"/>
  <c r="D11" i="2"/>
  <c r="D6" i="2"/>
  <c r="E12" i="2"/>
  <c r="E15" i="2"/>
  <c r="D19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ID#AAAAvsyW2rI
Kelly Johana Camacho    (2023-04-27 01:49:37)
se coloca el valor de la compra.</t>
        </r>
      </text>
    </comment>
    <comment ref="K1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ID#AAAAvsyW2rQ
Kelly Camacho    (2023-04-27 01:54:17)
se suma porque estoy comprando</t>
        </r>
      </text>
    </comment>
    <comment ref="L1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ID#AAAAvsyW2rU
Kelly Camacho    (2023-04-27 01:55:35)
se divide valor total entre cantidad</t>
        </r>
      </text>
    </comment>
    <comment ref="J1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ID#AAAAvsyW2rY
Kelly Camacho    (2023-04-27 01:59:18)
se suma valor total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D5RGETSQRtjEw+aKNjUve/JMXw=="/>
    </ext>
  </extLst>
</comments>
</file>

<file path=xl/sharedStrings.xml><?xml version="1.0" encoding="utf-8"?>
<sst xmlns="http://schemas.openxmlformats.org/spreadsheetml/2006/main" count="90" uniqueCount="57">
  <si>
    <t>PRODUCTO</t>
  </si>
  <si>
    <t xml:space="preserve">Camisetas </t>
  </si>
  <si>
    <t>Ubicación</t>
  </si>
  <si>
    <t xml:space="preserve">Método de valoración </t>
  </si>
  <si>
    <t xml:space="preserve">PROMEDIO PONDERADO </t>
  </si>
  <si>
    <t>REFERENCIA</t>
  </si>
  <si>
    <t xml:space="preserve">Cantidad máxima </t>
  </si>
  <si>
    <t xml:space="preserve">Mínimo </t>
  </si>
  <si>
    <t>ENTRADAS  (compras)</t>
  </si>
  <si>
    <t>SALIDAS (ventas)</t>
  </si>
  <si>
    <t xml:space="preserve">SALDOS </t>
  </si>
  <si>
    <t>FECHA</t>
  </si>
  <si>
    <t>DETALLE</t>
  </si>
  <si>
    <t>CANTIDAD</t>
  </si>
  <si>
    <t>VALOR UNITARIO</t>
  </si>
  <si>
    <t xml:space="preserve">V. TOTAL </t>
  </si>
  <si>
    <t>Compra fra No. 25</t>
  </si>
  <si>
    <t>venta fra 90.</t>
  </si>
  <si>
    <t>venta fra 100</t>
  </si>
  <si>
    <t>venta fra 105</t>
  </si>
  <si>
    <t>compra no. 68</t>
  </si>
  <si>
    <t>compra no. 70</t>
  </si>
  <si>
    <t>unidades</t>
  </si>
  <si>
    <t>costo unitario</t>
  </si>
  <si>
    <t>Nuevo costo unitario</t>
  </si>
  <si>
    <t>Mercancía</t>
  </si>
  <si>
    <r>
      <rPr>
        <b/>
        <sz val="11"/>
        <color theme="1"/>
        <rFont val="Calibri"/>
        <family val="2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</rPr>
      <t>La empresa XW, constituida como Responsable gran contribuyentes tiene en el inventario 10 unidades de lavadoras a $1.800.000 unidad.  Durante el mes efectúa las siguientes transacciones:</t>
    </r>
  </si>
  <si>
    <t>Descuento</t>
  </si>
  <si>
    <t>Costo merca</t>
  </si>
  <si>
    <t>IVA</t>
  </si>
  <si>
    <r>
      <rPr>
        <b/>
        <sz val="11"/>
        <color theme="1"/>
        <rFont val="Calibri"/>
        <family val="2"/>
      </rPr>
      <t>a.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</rPr>
      <t xml:space="preserve">Compra a responsable de IVA de 12 lavadoras a 1.820.000 unidad, descuento del 5% por pago de contado. </t>
    </r>
  </si>
  <si>
    <t>reteiva</t>
  </si>
  <si>
    <r>
      <rPr>
        <b/>
        <sz val="11"/>
        <color theme="1"/>
        <rFont val="Calibri"/>
        <family val="2"/>
      </rPr>
      <t>b.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</rPr>
      <t xml:space="preserve">Vende 8 unidades a responsable de IVA a $2.600.000 para pagar en 30 días </t>
    </r>
  </si>
  <si>
    <t>Retefuente</t>
  </si>
  <si>
    <r>
      <rPr>
        <b/>
        <sz val="11"/>
        <color theme="1"/>
        <rFont val="Calibri"/>
        <family val="2"/>
      </rPr>
      <t>c.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</rPr>
      <t>Compra a gran contribuyente autoretenedor 15 lavadoras a $1.850.000 para pagar en 30 días</t>
    </r>
  </si>
  <si>
    <t>Reteica</t>
  </si>
  <si>
    <t>2/1000</t>
  </si>
  <si>
    <r>
      <rPr>
        <b/>
        <sz val="11"/>
        <color theme="1"/>
        <rFont val="Calibri"/>
        <family val="2"/>
      </rPr>
      <t>d.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Calibri"/>
        <family val="2"/>
      </rPr>
      <t xml:space="preserve">Vende 9 lavadoras a responsable de IVA a un valor unitario de $2.800.000 con pago mediante transferencia electrónica. </t>
    </r>
  </si>
  <si>
    <r>
      <rPr>
        <b/>
        <sz val="11"/>
        <color theme="1"/>
        <rFont val="Calibri"/>
        <family val="2"/>
      </rPr>
      <t>e.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</rPr>
      <t>Vende 5 lavadoras a régimen simple a un valor unitario de $2.850.000, pago en 30 días</t>
    </r>
  </si>
  <si>
    <t>Mercancias</t>
  </si>
  <si>
    <r>
      <rPr>
        <b/>
        <sz val="11"/>
        <color theme="1"/>
        <rFont val="Calibri"/>
        <family val="2"/>
      </rPr>
      <t>f.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Calibri"/>
        <family val="2"/>
      </rPr>
      <t xml:space="preserve">Vencido el plazo la empresa efectúa el pago de las lavadoras. </t>
    </r>
  </si>
  <si>
    <t>Reteiva</t>
  </si>
  <si>
    <t>Proveedores</t>
  </si>
  <si>
    <t xml:space="preserve">Registramos compra 12 lavadoras a XXX  a crédito 30 dias </t>
  </si>
  <si>
    <t>Bancos</t>
  </si>
  <si>
    <t xml:space="preserve">VR. Cancelación fra No…. Por compra mercancias al contado. </t>
  </si>
  <si>
    <t xml:space="preserve">2. </t>
  </si>
  <si>
    <t>vende 8 unidades a responsable de IVA, costo unitario $2.600.000</t>
  </si>
  <si>
    <t>Ventas</t>
  </si>
  <si>
    <t>Precio de venta</t>
  </si>
  <si>
    <t>costo de venta</t>
  </si>
  <si>
    <t>LAVADORAS</t>
  </si>
  <si>
    <t>PROMEDIO</t>
  </si>
  <si>
    <t>Saldo inicial</t>
  </si>
  <si>
    <t>Compra</t>
  </si>
  <si>
    <t>Venta</t>
  </si>
  <si>
    <t xml:space="preserve">inventario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</si>
</sst>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 $]#,##0"/>
    <numFmt numFmtId="165" formatCode="_-* #,##0_-;\-* #,##0_-;_-* &quot;-&quot;??_-;_-@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165" fontId="3" fillId="0" borderId="0" xfId="0" applyNumberFormat="1" applyFont="1"/>
    <xf numFmtId="0" fontId="1" fillId="0" borderId="0" xfId="0" applyFont="1" applyAlignment="1">
      <alignment horizontal="left" vertical="center"/>
    </xf>
    <xf numFmtId="9" fontId="3" fillId="0" borderId="0" xfId="0" applyNumberFormat="1" applyFont="1"/>
    <xf numFmtId="0" fontId="1" fillId="0" borderId="0" xfId="0" applyFont="1" applyAlignment="1">
      <alignment vertical="center"/>
    </xf>
    <xf numFmtId="10" fontId="3" fillId="0" borderId="0" xfId="0" applyNumberFormat="1" applyFont="1"/>
    <xf numFmtId="165" fontId="3" fillId="0" borderId="1" xfId="0" applyNumberFormat="1" applyFont="1" applyBorder="1"/>
    <xf numFmtId="164" fontId="2" fillId="0" borderId="0" xfId="0" applyNumberFormat="1" applyFont="1"/>
    <xf numFmtId="165" fontId="3" fillId="2" borderId="1" xfId="0" applyNumberFormat="1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000"/>
  <sheetViews>
    <sheetView workbookViewId="0">
      <selection activeCell="G8" sqref="G8"/>
    </sheetView>
  </sheetViews>
  <sheetFormatPr baseColWidth="10" defaultColWidth="14.42578125" defaultRowHeight="15" customHeight="1" x14ac:dyDescent="0.25"/>
  <cols>
    <col min="1" max="3" width="10.7109375" customWidth="1"/>
    <col min="4" max="4" width="20.5703125" customWidth="1"/>
    <col min="5" max="5" width="10.7109375" customWidth="1"/>
    <col min="6" max="6" width="18.5703125" customWidth="1"/>
    <col min="7" max="7" width="15.140625" customWidth="1"/>
    <col min="8" max="9" width="10.7109375" customWidth="1"/>
    <col min="10" max="10" width="12.7109375" customWidth="1"/>
    <col min="11" max="11" width="10.7109375" customWidth="1"/>
    <col min="12" max="12" width="14" customWidth="1"/>
    <col min="13" max="13" width="15.140625" customWidth="1"/>
    <col min="14" max="26" width="10.7109375" customWidth="1"/>
  </cols>
  <sheetData>
    <row r="2" spans="3:13" x14ac:dyDescent="0.25">
      <c r="C2" s="1" t="s">
        <v>0</v>
      </c>
      <c r="D2" s="2" t="s">
        <v>1</v>
      </c>
      <c r="G2" s="2" t="s">
        <v>2</v>
      </c>
      <c r="J2" s="2" t="s">
        <v>3</v>
      </c>
      <c r="L2" s="2" t="s">
        <v>4</v>
      </c>
    </row>
    <row r="3" spans="3:13" x14ac:dyDescent="0.25">
      <c r="D3" s="2" t="s">
        <v>5</v>
      </c>
      <c r="G3" s="2" t="s">
        <v>6</v>
      </c>
    </row>
    <row r="4" spans="3:13" x14ac:dyDescent="0.25">
      <c r="G4" s="2" t="s">
        <v>7</v>
      </c>
    </row>
    <row r="5" spans="3:13" x14ac:dyDescent="0.25">
      <c r="C5" s="3"/>
      <c r="D5" s="3"/>
      <c r="E5" s="17" t="s">
        <v>8</v>
      </c>
      <c r="F5" s="18"/>
      <c r="G5" s="19"/>
      <c r="H5" s="17" t="s">
        <v>9</v>
      </c>
      <c r="I5" s="18"/>
      <c r="J5" s="19"/>
      <c r="K5" s="17" t="s">
        <v>10</v>
      </c>
      <c r="L5" s="18"/>
      <c r="M5" s="19"/>
    </row>
    <row r="6" spans="3:13" x14ac:dyDescent="0.25"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13</v>
      </c>
      <c r="I6" s="3" t="s">
        <v>14</v>
      </c>
      <c r="J6" s="3" t="s">
        <v>15</v>
      </c>
      <c r="K6" s="3" t="s">
        <v>13</v>
      </c>
      <c r="L6" s="3" t="s">
        <v>14</v>
      </c>
      <c r="M6" s="3" t="s">
        <v>15</v>
      </c>
    </row>
    <row r="7" spans="3:13" x14ac:dyDescent="0.25">
      <c r="C7" s="4">
        <v>37681</v>
      </c>
      <c r="D7" s="3" t="s">
        <v>16</v>
      </c>
      <c r="E7" s="5">
        <v>200</v>
      </c>
      <c r="F7" s="5">
        <v>18000</v>
      </c>
      <c r="G7" s="5">
        <f>E7*F7</f>
        <v>3600000</v>
      </c>
      <c r="H7" s="5"/>
      <c r="I7" s="5"/>
      <c r="J7" s="5"/>
      <c r="K7" s="5">
        <v>200</v>
      </c>
      <c r="L7" s="5">
        <v>18000</v>
      </c>
      <c r="M7" s="5">
        <f>K7*L7</f>
        <v>3600000</v>
      </c>
    </row>
    <row r="8" spans="3:13" x14ac:dyDescent="0.25">
      <c r="C8" s="4"/>
      <c r="D8" s="3" t="s">
        <v>17</v>
      </c>
      <c r="E8" s="5"/>
      <c r="F8" s="5"/>
      <c r="G8" s="5"/>
      <c r="H8" s="5">
        <v>100</v>
      </c>
      <c r="I8" s="5">
        <v>18000</v>
      </c>
      <c r="J8" s="5">
        <f>H8*I8</f>
        <v>1800000</v>
      </c>
      <c r="K8" s="5">
        <f>K7-H8</f>
        <v>100</v>
      </c>
      <c r="L8" s="5">
        <f>I8</f>
        <v>18000</v>
      </c>
      <c r="M8" s="5">
        <f>M7-J8</f>
        <v>1800000</v>
      </c>
    </row>
    <row r="9" spans="3:13" x14ac:dyDescent="0.25">
      <c r="C9" s="4"/>
      <c r="D9" s="3" t="s">
        <v>18</v>
      </c>
      <c r="E9" s="5"/>
      <c r="F9" s="5"/>
      <c r="G9" s="5"/>
      <c r="H9" s="5">
        <v>50</v>
      </c>
      <c r="I9" s="5">
        <v>18000</v>
      </c>
      <c r="J9" s="5">
        <f t="shared" ref="J9:J10" si="0">H9*I9</f>
        <v>900000</v>
      </c>
      <c r="K9" s="5">
        <f t="shared" ref="K9:K10" si="1">K8-H9</f>
        <v>50</v>
      </c>
      <c r="L9" s="5">
        <f t="shared" ref="L9:L10" si="2">I9</f>
        <v>18000</v>
      </c>
      <c r="M9" s="5">
        <f>M8-J9</f>
        <v>900000</v>
      </c>
    </row>
    <row r="10" spans="3:13" x14ac:dyDescent="0.25">
      <c r="C10" s="4"/>
      <c r="D10" s="3" t="s">
        <v>19</v>
      </c>
      <c r="E10" s="5"/>
      <c r="F10" s="5"/>
      <c r="G10" s="5"/>
      <c r="H10" s="5">
        <v>40</v>
      </c>
      <c r="I10" s="5">
        <v>18000</v>
      </c>
      <c r="J10" s="5">
        <f t="shared" si="0"/>
        <v>720000</v>
      </c>
      <c r="K10" s="5">
        <f t="shared" si="1"/>
        <v>10</v>
      </c>
      <c r="L10" s="5">
        <f t="shared" si="2"/>
        <v>18000</v>
      </c>
      <c r="M10" s="5">
        <f>M9-J10</f>
        <v>180000</v>
      </c>
    </row>
    <row r="11" spans="3:13" x14ac:dyDescent="0.25">
      <c r="C11" s="4"/>
      <c r="D11" s="3" t="s">
        <v>20</v>
      </c>
      <c r="E11" s="5">
        <v>80</v>
      </c>
      <c r="F11" s="5">
        <v>35000</v>
      </c>
      <c r="G11" s="5">
        <f t="shared" ref="G11:G12" si="3">E11*F11</f>
        <v>2800000</v>
      </c>
      <c r="H11" s="5"/>
      <c r="I11" s="5"/>
      <c r="J11" s="5"/>
      <c r="K11" s="5">
        <f>K10+E11</f>
        <v>90</v>
      </c>
      <c r="L11" s="5">
        <f>M11/K11</f>
        <v>33111.111111111109</v>
      </c>
      <c r="M11" s="5">
        <f>M10+G11</f>
        <v>2980000</v>
      </c>
    </row>
    <row r="12" spans="3:13" x14ac:dyDescent="0.25">
      <c r="C12" s="4"/>
      <c r="D12" s="3" t="s">
        <v>21</v>
      </c>
      <c r="E12" s="5">
        <v>20</v>
      </c>
      <c r="F12" s="5">
        <v>36000</v>
      </c>
      <c r="G12" s="5">
        <f t="shared" si="3"/>
        <v>720000</v>
      </c>
      <c r="H12" s="5"/>
      <c r="I12" s="5"/>
      <c r="J12" s="5"/>
      <c r="K12" s="5">
        <f t="shared" ref="K12" si="4">K11+E12</f>
        <v>110</v>
      </c>
      <c r="L12" s="5">
        <f t="shared" ref="L12" si="5">M12/K12</f>
        <v>33636.36363636364</v>
      </c>
      <c r="M12" s="5">
        <f>M11+G12</f>
        <v>3700000</v>
      </c>
    </row>
    <row r="13" spans="3:13" x14ac:dyDescent="0.25">
      <c r="C13" s="3"/>
      <c r="D13" s="3"/>
      <c r="E13" s="5">
        <v>300</v>
      </c>
      <c r="F13" s="5"/>
      <c r="G13" s="5">
        <f>M11+G12</f>
        <v>3700000</v>
      </c>
      <c r="H13" s="5"/>
      <c r="I13" s="5"/>
      <c r="J13" s="6">
        <f>SUM(J7:J12)</f>
        <v>3420000</v>
      </c>
      <c r="K13" s="5"/>
      <c r="L13" s="5"/>
      <c r="M13" s="5"/>
    </row>
    <row r="14" spans="3:13" x14ac:dyDescent="0.25"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</row>
    <row r="15" spans="3:13" x14ac:dyDescent="0.25"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</row>
    <row r="16" spans="3:13" x14ac:dyDescent="0.25">
      <c r="C16" s="3"/>
      <c r="D16" s="3"/>
      <c r="E16" s="5"/>
      <c r="F16" s="5"/>
      <c r="G16" s="5"/>
      <c r="H16" s="5"/>
      <c r="I16" s="5"/>
      <c r="J16" s="5"/>
      <c r="K16" s="5"/>
      <c r="L16" s="5"/>
      <c r="M16" s="5"/>
    </row>
    <row r="17" spans="3:13" x14ac:dyDescent="0.25"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</row>
    <row r="18" spans="3:13" x14ac:dyDescent="0.25">
      <c r="C18" s="3"/>
      <c r="D18" s="3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ht="15.75" customHeight="1" x14ac:dyDescent="0.25"/>
    <row r="22" spans="3:13" ht="15.75" customHeight="1" x14ac:dyDescent="0.25"/>
    <row r="23" spans="3:13" ht="15.75" customHeight="1" x14ac:dyDescent="0.25"/>
    <row r="24" spans="3:13" ht="15.75" customHeight="1" x14ac:dyDescent="0.25"/>
    <row r="25" spans="3:13" ht="15.75" customHeight="1" x14ac:dyDescent="0.25"/>
    <row r="26" spans="3:13" ht="15.75" customHeight="1" x14ac:dyDescent="0.25"/>
    <row r="27" spans="3:13" ht="15.75" customHeight="1" x14ac:dyDescent="0.25"/>
    <row r="28" spans="3:13" ht="15.75" customHeight="1" x14ac:dyDescent="0.25"/>
    <row r="29" spans="3:13" ht="15.75" customHeight="1" x14ac:dyDescent="0.25"/>
    <row r="30" spans="3:13" ht="15.75" customHeight="1" x14ac:dyDescent="0.25"/>
    <row r="31" spans="3:13" ht="15.75" customHeight="1" x14ac:dyDescent="0.25"/>
    <row r="32" spans="3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5:G5"/>
    <mergeCell ref="H5:J5"/>
    <mergeCell ref="K5:M5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N16" sqref="N16"/>
    </sheetView>
  </sheetViews>
  <sheetFormatPr baseColWidth="10" defaultColWidth="14.42578125" defaultRowHeight="15" customHeight="1" x14ac:dyDescent="0.25"/>
  <cols>
    <col min="1" max="3" width="10.7109375" customWidth="1"/>
    <col min="4" max="4" width="14.42578125" customWidth="1"/>
    <col min="5" max="5" width="18.140625" customWidth="1"/>
    <col min="6" max="26" width="10.7109375" customWidth="1"/>
  </cols>
  <sheetData>
    <row r="1" spans="1:9" x14ac:dyDescent="0.25">
      <c r="B1" s="2" t="s">
        <v>22</v>
      </c>
      <c r="C1" s="2" t="s">
        <v>23</v>
      </c>
      <c r="E1" s="2" t="s">
        <v>24</v>
      </c>
    </row>
    <row r="2" spans="1:9" x14ac:dyDescent="0.25">
      <c r="A2" s="2" t="s">
        <v>25</v>
      </c>
      <c r="B2" s="2">
        <v>12</v>
      </c>
      <c r="C2" s="2">
        <v>1820000</v>
      </c>
      <c r="D2" s="7">
        <f>B2*C2</f>
        <v>21840000</v>
      </c>
      <c r="I2" s="8" t="s">
        <v>26</v>
      </c>
    </row>
    <row r="3" spans="1:9" x14ac:dyDescent="0.25">
      <c r="A3" s="2" t="s">
        <v>27</v>
      </c>
      <c r="B3" s="9">
        <v>0.05</v>
      </c>
      <c r="D3" s="7">
        <f>D2*B3</f>
        <v>1092000</v>
      </c>
      <c r="I3" s="10"/>
    </row>
    <row r="4" spans="1:9" x14ac:dyDescent="0.25">
      <c r="A4" s="2" t="s">
        <v>28</v>
      </c>
      <c r="D4" s="7">
        <f>D2-D3</f>
        <v>20748000</v>
      </c>
      <c r="E4" s="7">
        <f>D4/12</f>
        <v>1729000</v>
      </c>
      <c r="I4" s="10"/>
    </row>
    <row r="5" spans="1:9" x14ac:dyDescent="0.25">
      <c r="A5" s="2" t="s">
        <v>29</v>
      </c>
      <c r="B5" s="9">
        <v>0.19</v>
      </c>
      <c r="D5" s="7">
        <f>D4*19%</f>
        <v>3942120</v>
      </c>
      <c r="I5" s="8" t="s">
        <v>30</v>
      </c>
    </row>
    <row r="6" spans="1:9" x14ac:dyDescent="0.25">
      <c r="A6" s="2" t="s">
        <v>31</v>
      </c>
      <c r="B6" s="9">
        <v>0.15</v>
      </c>
      <c r="D6" s="7">
        <f>D5*15%</f>
        <v>591318</v>
      </c>
      <c r="I6" s="8" t="s">
        <v>32</v>
      </c>
    </row>
    <row r="7" spans="1:9" x14ac:dyDescent="0.25">
      <c r="A7" s="2" t="s">
        <v>33</v>
      </c>
      <c r="B7" s="11">
        <v>2.5000000000000001E-2</v>
      </c>
      <c r="D7" s="7">
        <f>D4*2.5%</f>
        <v>518700</v>
      </c>
      <c r="I7" s="8" t="s">
        <v>34</v>
      </c>
    </row>
    <row r="8" spans="1:9" x14ac:dyDescent="0.25">
      <c r="A8" s="2" t="s">
        <v>35</v>
      </c>
      <c r="B8" s="2" t="s">
        <v>36</v>
      </c>
      <c r="D8" s="7">
        <f>D4*2/1000</f>
        <v>41496</v>
      </c>
      <c r="I8" s="8" t="s">
        <v>37</v>
      </c>
    </row>
    <row r="9" spans="1:9" x14ac:dyDescent="0.25">
      <c r="D9" s="7"/>
      <c r="I9" s="8" t="s">
        <v>38</v>
      </c>
    </row>
    <row r="10" spans="1:9" x14ac:dyDescent="0.25">
      <c r="B10" s="3">
        <v>1408</v>
      </c>
      <c r="C10" s="3" t="s">
        <v>39</v>
      </c>
      <c r="D10" s="12">
        <f t="shared" ref="D10:D11" si="0">D4</f>
        <v>20748000</v>
      </c>
      <c r="E10" s="3"/>
      <c r="I10" s="8" t="s">
        <v>40</v>
      </c>
    </row>
    <row r="11" spans="1:9" x14ac:dyDescent="0.25">
      <c r="B11" s="3">
        <v>2404</v>
      </c>
      <c r="C11" s="3" t="s">
        <v>29</v>
      </c>
      <c r="D11" s="12">
        <f t="shared" si="0"/>
        <v>3942120</v>
      </c>
      <c r="E11" s="3"/>
    </row>
    <row r="12" spans="1:9" x14ac:dyDescent="0.25">
      <c r="B12" s="3">
        <v>2423</v>
      </c>
      <c r="C12" s="3" t="s">
        <v>41</v>
      </c>
      <c r="D12" s="3"/>
      <c r="E12" s="12">
        <f t="shared" ref="E12:E14" si="1">D6</f>
        <v>591318</v>
      </c>
    </row>
    <row r="13" spans="1:9" x14ac:dyDescent="0.25">
      <c r="B13" s="3">
        <v>242208</v>
      </c>
      <c r="C13" s="3" t="s">
        <v>33</v>
      </c>
      <c r="D13" s="3"/>
      <c r="E13" s="12">
        <f t="shared" si="1"/>
        <v>518700</v>
      </c>
    </row>
    <row r="14" spans="1:9" x14ac:dyDescent="0.25">
      <c r="B14" s="3">
        <v>2368</v>
      </c>
      <c r="C14" s="3" t="s">
        <v>35</v>
      </c>
      <c r="D14" s="3"/>
      <c r="E14" s="12">
        <f t="shared" si="1"/>
        <v>41496</v>
      </c>
    </row>
    <row r="15" spans="1:9" x14ac:dyDescent="0.25">
      <c r="B15" s="3">
        <v>2205</v>
      </c>
      <c r="C15" s="3" t="s">
        <v>42</v>
      </c>
      <c r="D15" s="3"/>
      <c r="E15" s="12">
        <f>D10+D11-E12-E13-E14</f>
        <v>23538606</v>
      </c>
    </row>
    <row r="16" spans="1:9" x14ac:dyDescent="0.25">
      <c r="B16" s="20" t="s">
        <v>43</v>
      </c>
      <c r="C16" s="21"/>
      <c r="D16" s="21"/>
      <c r="E16" s="21"/>
    </row>
    <row r="17" spans="1:5" ht="15" customHeight="1" x14ac:dyDescent="0.25">
      <c r="B17" s="22"/>
      <c r="C17" s="22"/>
      <c r="D17" s="22"/>
      <c r="E17" s="22"/>
    </row>
    <row r="19" spans="1:5" x14ac:dyDescent="0.25">
      <c r="B19" s="3">
        <v>2205</v>
      </c>
      <c r="C19" s="3" t="s">
        <v>42</v>
      </c>
      <c r="D19" s="12">
        <f>E15</f>
        <v>23538606</v>
      </c>
      <c r="E19" s="3"/>
    </row>
    <row r="20" spans="1:5" x14ac:dyDescent="0.25">
      <c r="B20" s="3">
        <v>1102</v>
      </c>
      <c r="C20" s="3" t="s">
        <v>44</v>
      </c>
      <c r="D20" s="3"/>
      <c r="E20" s="12">
        <f>D19</f>
        <v>23538606</v>
      </c>
    </row>
    <row r="21" spans="1:5" ht="15.75" customHeight="1" x14ac:dyDescent="0.25">
      <c r="B21" s="23" t="s">
        <v>45</v>
      </c>
      <c r="C21" s="21"/>
      <c r="D21" s="21"/>
      <c r="E21" s="21"/>
    </row>
    <row r="22" spans="1:5" ht="15.75" customHeight="1" x14ac:dyDescent="0.25">
      <c r="B22" s="24"/>
      <c r="C22" s="24"/>
      <c r="D22" s="24"/>
      <c r="E22" s="24"/>
    </row>
    <row r="23" spans="1:5" ht="15.75" customHeight="1" x14ac:dyDescent="0.25"/>
    <row r="24" spans="1:5" ht="15.75" customHeight="1" x14ac:dyDescent="0.25">
      <c r="A24" s="2" t="s">
        <v>46</v>
      </c>
      <c r="B24" s="2" t="s">
        <v>47</v>
      </c>
    </row>
    <row r="25" spans="1:5" ht="15.75" customHeight="1" x14ac:dyDescent="0.25"/>
    <row r="26" spans="1:5" ht="15.75" customHeight="1" x14ac:dyDescent="0.25">
      <c r="A26" s="2" t="s">
        <v>48</v>
      </c>
      <c r="B26" s="2">
        <v>8</v>
      </c>
      <c r="C26" s="2">
        <v>2600000</v>
      </c>
      <c r="D26" s="2">
        <f t="shared" ref="D26:D27" si="2">B26*C26</f>
        <v>20800000</v>
      </c>
      <c r="E26" s="2" t="s">
        <v>49</v>
      </c>
    </row>
    <row r="27" spans="1:5" ht="15.75" customHeight="1" x14ac:dyDescent="0.25">
      <c r="A27" s="2" t="s">
        <v>29</v>
      </c>
      <c r="B27" s="2">
        <v>8</v>
      </c>
      <c r="C27" s="13">
        <f>'PROMEDIO PONDERADO'!I9</f>
        <v>18000</v>
      </c>
      <c r="D27" s="13">
        <f t="shared" si="2"/>
        <v>144000</v>
      </c>
      <c r="E27" s="2" t="s">
        <v>50</v>
      </c>
    </row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6:E17"/>
    <mergeCell ref="B21:E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1000"/>
  <sheetViews>
    <sheetView tabSelected="1" workbookViewId="0">
      <selection activeCell="K15" sqref="K15"/>
    </sheetView>
  </sheetViews>
  <sheetFormatPr baseColWidth="10" defaultColWidth="14.42578125" defaultRowHeight="15" customHeight="1" x14ac:dyDescent="0.25"/>
  <cols>
    <col min="1" max="6" width="10.7109375" customWidth="1"/>
    <col min="7" max="7" width="13.7109375" customWidth="1"/>
    <col min="8" max="9" width="10.7109375" customWidth="1"/>
    <col min="10" max="10" width="12.5703125" customWidth="1"/>
    <col min="11" max="12" width="10.7109375" customWidth="1"/>
    <col min="13" max="13" width="12.5703125" customWidth="1"/>
    <col min="14" max="26" width="10.7109375" customWidth="1"/>
  </cols>
  <sheetData>
    <row r="2" spans="3:14" x14ac:dyDescent="0.25">
      <c r="C2" s="1" t="s">
        <v>0</v>
      </c>
      <c r="D2" s="2" t="s">
        <v>51</v>
      </c>
      <c r="G2" s="2" t="s">
        <v>2</v>
      </c>
      <c r="J2" s="2" t="s">
        <v>3</v>
      </c>
      <c r="L2" s="2" t="s">
        <v>52</v>
      </c>
    </row>
    <row r="3" spans="3:14" x14ac:dyDescent="0.25">
      <c r="D3" s="2" t="s">
        <v>5</v>
      </c>
      <c r="G3" s="2" t="s">
        <v>6</v>
      </c>
    </row>
    <row r="4" spans="3:14" x14ac:dyDescent="0.25">
      <c r="G4" s="2" t="s">
        <v>7</v>
      </c>
    </row>
    <row r="5" spans="3:14" x14ac:dyDescent="0.25">
      <c r="C5" s="3"/>
      <c r="D5" s="3"/>
      <c r="E5" s="17" t="s">
        <v>8</v>
      </c>
      <c r="F5" s="18"/>
      <c r="G5" s="19"/>
      <c r="H5" s="17" t="s">
        <v>9</v>
      </c>
      <c r="I5" s="18"/>
      <c r="J5" s="19"/>
      <c r="K5" s="17" t="s">
        <v>10</v>
      </c>
      <c r="L5" s="18"/>
      <c r="M5" s="19"/>
    </row>
    <row r="6" spans="3:14" x14ac:dyDescent="0.25"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13</v>
      </c>
      <c r="I6" s="3" t="s">
        <v>14</v>
      </c>
      <c r="J6" s="3" t="s">
        <v>15</v>
      </c>
      <c r="K6" s="3" t="s">
        <v>13</v>
      </c>
      <c r="L6" s="3" t="s">
        <v>14</v>
      </c>
      <c r="M6" s="3" t="s">
        <v>15</v>
      </c>
    </row>
    <row r="7" spans="3:14" x14ac:dyDescent="0.25">
      <c r="C7" s="4">
        <v>37681</v>
      </c>
      <c r="D7" s="3" t="s">
        <v>53</v>
      </c>
      <c r="E7" s="3"/>
      <c r="F7" s="3"/>
      <c r="G7" s="3"/>
      <c r="H7" s="3"/>
      <c r="I7" s="3"/>
      <c r="J7" s="3"/>
      <c r="K7" s="3">
        <v>10</v>
      </c>
      <c r="L7" s="12">
        <v>1800000</v>
      </c>
      <c r="M7" s="12">
        <f t="shared" ref="M7:M11" si="0">K7*L7</f>
        <v>18000000</v>
      </c>
    </row>
    <row r="8" spans="3:14" x14ac:dyDescent="0.25">
      <c r="C8" s="4">
        <v>38047</v>
      </c>
      <c r="D8" s="3" t="s">
        <v>54</v>
      </c>
      <c r="E8" s="3">
        <v>12</v>
      </c>
      <c r="F8" s="12">
        <v>1729000</v>
      </c>
      <c r="G8" s="12">
        <f>E8*F8</f>
        <v>20748000</v>
      </c>
      <c r="H8" s="3"/>
      <c r="I8" s="3"/>
      <c r="J8" s="12"/>
      <c r="K8" s="3">
        <v>12</v>
      </c>
      <c r="L8" s="14">
        <f>F8</f>
        <v>1729000</v>
      </c>
      <c r="M8" s="14">
        <f t="shared" si="0"/>
        <v>20748000</v>
      </c>
    </row>
    <row r="9" spans="3:14" x14ac:dyDescent="0.25">
      <c r="C9" s="4">
        <v>38412</v>
      </c>
      <c r="D9" s="3" t="s">
        <v>55</v>
      </c>
      <c r="E9" s="3"/>
      <c r="F9" s="12"/>
      <c r="G9" s="12"/>
      <c r="H9" s="3">
        <v>8</v>
      </c>
      <c r="I9" s="12">
        <f>L7</f>
        <v>1800000</v>
      </c>
      <c r="J9" s="12">
        <f>H9*I9</f>
        <v>14400000</v>
      </c>
      <c r="K9" s="15">
        <f>K7-H9</f>
        <v>2</v>
      </c>
      <c r="L9" s="16">
        <f>L7</f>
        <v>1800000</v>
      </c>
      <c r="M9" s="16">
        <f>K9*L9</f>
        <v>3600000</v>
      </c>
    </row>
    <row r="10" spans="3:14" x14ac:dyDescent="0.25">
      <c r="C10" s="4"/>
      <c r="D10" s="3"/>
      <c r="E10" s="3"/>
      <c r="F10" s="12"/>
      <c r="G10" s="12"/>
      <c r="H10" s="3"/>
      <c r="I10" s="3"/>
      <c r="J10" s="12"/>
      <c r="K10" s="15">
        <v>12</v>
      </c>
      <c r="L10" s="16">
        <v>1729000</v>
      </c>
      <c r="M10" s="16">
        <f t="shared" si="0"/>
        <v>20748000</v>
      </c>
    </row>
    <row r="11" spans="3:14" x14ac:dyDescent="0.25">
      <c r="C11" s="4">
        <v>38777</v>
      </c>
      <c r="D11" s="3" t="s">
        <v>54</v>
      </c>
      <c r="E11" s="3">
        <v>15</v>
      </c>
      <c r="F11" s="12">
        <v>1850000</v>
      </c>
      <c r="G11" s="12">
        <f>E11*F11</f>
        <v>27750000</v>
      </c>
      <c r="H11" s="3"/>
      <c r="I11" s="12"/>
      <c r="J11" s="12"/>
      <c r="K11" s="15">
        <v>15</v>
      </c>
      <c r="L11" s="16">
        <v>1850000</v>
      </c>
      <c r="M11" s="16">
        <f t="shared" si="0"/>
        <v>27750000</v>
      </c>
    </row>
    <row r="12" spans="3:14" x14ac:dyDescent="0.25">
      <c r="C12" s="4">
        <v>39142</v>
      </c>
      <c r="D12" s="3" t="s">
        <v>55</v>
      </c>
      <c r="E12" s="3"/>
      <c r="F12" s="12"/>
      <c r="G12" s="12"/>
      <c r="H12" s="3">
        <v>2</v>
      </c>
      <c r="I12" s="12">
        <f t="shared" ref="I12:I13" si="1">L9</f>
        <v>1800000</v>
      </c>
      <c r="J12" s="12">
        <f t="shared" ref="J12:J13" si="2">H12*I12</f>
        <v>3600000</v>
      </c>
      <c r="K12" s="3">
        <f t="shared" ref="K12:K13" si="3">K9-H12</f>
        <v>0</v>
      </c>
      <c r="L12" s="12"/>
      <c r="M12" s="12">
        <f>M9-J12</f>
        <v>0</v>
      </c>
    </row>
    <row r="13" spans="3:14" x14ac:dyDescent="0.25">
      <c r="C13" s="3"/>
      <c r="D13" s="3"/>
      <c r="E13" s="3"/>
      <c r="F13" s="12"/>
      <c r="G13" s="12"/>
      <c r="H13" s="3">
        <v>7</v>
      </c>
      <c r="I13" s="12">
        <f t="shared" si="1"/>
        <v>1729000</v>
      </c>
      <c r="J13" s="12">
        <f t="shared" si="2"/>
        <v>12103000</v>
      </c>
      <c r="K13" s="15">
        <f t="shared" si="3"/>
        <v>5</v>
      </c>
      <c r="L13" s="16">
        <f>L10</f>
        <v>1729000</v>
      </c>
      <c r="M13" s="16">
        <f>K13*L13</f>
        <v>8645000</v>
      </c>
    </row>
    <row r="14" spans="3:14" x14ac:dyDescent="0.25">
      <c r="C14" s="3"/>
      <c r="D14" s="3"/>
      <c r="E14" s="3"/>
      <c r="F14" s="12"/>
      <c r="G14" s="12"/>
      <c r="H14" s="3"/>
      <c r="I14" s="3"/>
      <c r="J14" s="12"/>
      <c r="K14" s="15">
        <f t="shared" ref="K14:M14" si="4">K11</f>
        <v>15</v>
      </c>
      <c r="L14" s="16">
        <f t="shared" si="4"/>
        <v>1850000</v>
      </c>
      <c r="M14" s="16">
        <f t="shared" si="4"/>
        <v>27750000</v>
      </c>
      <c r="N14" s="2" t="s">
        <v>56</v>
      </c>
    </row>
    <row r="15" spans="3:14" x14ac:dyDescent="0.25">
      <c r="C15" s="3"/>
      <c r="D15" s="3"/>
      <c r="E15" s="3"/>
      <c r="F15" s="3"/>
      <c r="G15" s="3"/>
      <c r="H15" s="3">
        <v>5</v>
      </c>
      <c r="I15" s="12">
        <f>L13</f>
        <v>1729000</v>
      </c>
      <c r="J15" s="12">
        <f>H15*I15</f>
        <v>8645000</v>
      </c>
      <c r="K15" s="3">
        <f>K13-H15</f>
        <v>0</v>
      </c>
      <c r="L15" s="12"/>
      <c r="M15" s="12">
        <f>M13-J15</f>
        <v>0</v>
      </c>
    </row>
    <row r="16" spans="3:14" x14ac:dyDescent="0.25">
      <c r="C16" s="3"/>
      <c r="D16" s="3"/>
      <c r="E16" s="3">
        <f>SUM(E8:E15)</f>
        <v>27</v>
      </c>
      <c r="F16" s="3"/>
      <c r="G16" s="3"/>
      <c r="H16" s="3">
        <f>SUM(H8:H15)</f>
        <v>22</v>
      </c>
      <c r="I16" s="3"/>
      <c r="J16" s="12">
        <f>SUM(J8:J15)</f>
        <v>38748000</v>
      </c>
      <c r="K16" s="3"/>
      <c r="L16" s="3"/>
      <c r="M16" s="3"/>
    </row>
    <row r="17" spans="3:1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3:13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ht="15.75" customHeight="1" x14ac:dyDescent="0.25"/>
    <row r="22" spans="3:13" ht="15.75" customHeight="1" x14ac:dyDescent="0.25"/>
    <row r="23" spans="3:13" ht="15.75" customHeight="1" x14ac:dyDescent="0.25"/>
    <row r="24" spans="3:13" ht="15.75" customHeight="1" x14ac:dyDescent="0.25"/>
    <row r="25" spans="3:13" ht="15.75" customHeight="1" x14ac:dyDescent="0.25"/>
    <row r="26" spans="3:13" ht="15.75" customHeight="1" x14ac:dyDescent="0.25"/>
    <row r="27" spans="3:13" ht="15.75" customHeight="1" x14ac:dyDescent="0.25"/>
    <row r="28" spans="3:13" ht="15.75" customHeight="1" x14ac:dyDescent="0.25"/>
    <row r="29" spans="3:13" ht="15.75" customHeight="1" x14ac:dyDescent="0.25"/>
    <row r="30" spans="3:13" ht="15.75" customHeight="1" x14ac:dyDescent="0.25"/>
    <row r="31" spans="3:13" ht="15.75" customHeight="1" x14ac:dyDescent="0.25"/>
    <row r="32" spans="3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5:G5"/>
    <mergeCell ref="H5:J5"/>
    <mergeCell ref="K5:M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PROMEDIO PONDERADO</vt:lpstr>
      <vt:lpstr>REGISTROS CONTABLES </vt:lpstr>
      <vt:lpstr>PEPS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2022-03-29T23:39:53Z</dcterms:created>
  <dcterms:modified xsi:type="dcterms:W3CDTF">2023-06-09T20:55:03Z</dcterms:modified>
</cp:coreProperties>
</file>