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PROCESOS CONTABLES I\"/>
    </mc:Choice>
  </mc:AlternateContent>
  <xr:revisionPtr revIDLastSave="0" documentId="13_ncr:1_{862B557E-A0DC-470F-BDEB-F557D5234BB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JA" sheetId="1" r:id="rId1"/>
    <sheet name="CONCILIACIÓN BANCARI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23" i="1"/>
  <c r="J7" i="1"/>
  <c r="M49" i="2"/>
  <c r="M48" i="2"/>
  <c r="M45" i="2"/>
  <c r="M46" i="2"/>
  <c r="M41" i="2"/>
  <c r="L43" i="2"/>
  <c r="M42" i="2"/>
  <c r="E46" i="2"/>
  <c r="E39" i="2"/>
  <c r="F40" i="2"/>
  <c r="D34" i="2"/>
  <c r="E36" i="2"/>
  <c r="D30" i="2"/>
  <c r="E31" i="2"/>
  <c r="D26" i="2"/>
  <c r="E27" i="2"/>
  <c r="R31" i="2"/>
  <c r="R24" i="2"/>
  <c r="R32" i="2"/>
  <c r="R33" i="2"/>
  <c r="R34" i="2"/>
  <c r="K24" i="2"/>
  <c r="K26" i="2"/>
  <c r="K30" i="2"/>
  <c r="K31" i="2"/>
  <c r="K32" i="2"/>
  <c r="K33" i="2"/>
  <c r="K28" i="2"/>
  <c r="K29" i="2"/>
  <c r="K27" i="2"/>
  <c r="K34" i="2"/>
  <c r="Q25" i="2"/>
  <c r="Q26" i="2"/>
  <c r="Q27" i="2"/>
  <c r="Q28" i="2"/>
  <c r="Q29" i="2"/>
  <c r="Q30" i="2"/>
  <c r="Q34" i="2"/>
  <c r="J26" i="1"/>
  <c r="K27" i="1"/>
  <c r="F14" i="1"/>
  <c r="E15" i="1"/>
  <c r="K11" i="1"/>
  <c r="F10" i="1"/>
  <c r="E11" i="1"/>
  <c r="K8" i="1"/>
  <c r="E7" i="1"/>
  <c r="F8" i="1"/>
  <c r="K5" i="1"/>
  <c r="E4" i="1"/>
  <c r="F5" i="1"/>
</calcChain>
</file>

<file path=xl/sharedStrings.xml><?xml version="1.0" encoding="utf-8"?>
<sst xmlns="http://schemas.openxmlformats.org/spreadsheetml/2006/main" count="171" uniqueCount="118">
  <si>
    <t xml:space="preserve">Registros contables </t>
  </si>
  <si>
    <t>Códigos</t>
  </si>
  <si>
    <t>Cuentas</t>
  </si>
  <si>
    <t>Débitos</t>
  </si>
  <si>
    <t>Créditos</t>
  </si>
  <si>
    <t xml:space="preserve">Cuentas por cobrar a trabajadores </t>
  </si>
  <si>
    <t>Caja menor</t>
  </si>
  <si>
    <t>Caja General</t>
  </si>
  <si>
    <t>Bancos</t>
  </si>
  <si>
    <t>Registra faltante mayor en caja según arqueo de la auditoría interna</t>
  </si>
  <si>
    <t>Registra constitución de caja menor</t>
  </si>
  <si>
    <t>Caja general</t>
  </si>
  <si>
    <t>Registra aumento de caja menor en 30%</t>
  </si>
  <si>
    <t>Acreedores varios: Otros</t>
  </si>
  <si>
    <t>Caja Menor</t>
  </si>
  <si>
    <t>Registra sobrante mayor en caja según arqueo de la auditoría interna</t>
  </si>
  <si>
    <t>Registra disminución de caja menor en 10%</t>
  </si>
  <si>
    <t>Sobrantes de Caja</t>
  </si>
  <si>
    <t xml:space="preserve">Servicios </t>
  </si>
  <si>
    <t xml:space="preserve">Correo, porte y telegramas </t>
  </si>
  <si>
    <t>Registra sobrante menor en caja según arqueo de la auditoría interna</t>
  </si>
  <si>
    <t>Transporte, fletes y acarreos</t>
  </si>
  <si>
    <t>Pasajes terrestres</t>
  </si>
  <si>
    <t>Diversos</t>
  </si>
  <si>
    <t>Elementos de aseo y cafetería</t>
  </si>
  <si>
    <t xml:space="preserve">Costos y gastos por pagar </t>
  </si>
  <si>
    <t xml:space="preserve">Registra nota de contabilidad para reembolso de caja menor </t>
  </si>
  <si>
    <t xml:space="preserve">Registra emisión de cheque para reembolso de caja menor </t>
  </si>
  <si>
    <t>Útiles, papelería y fotocopias</t>
  </si>
  <si>
    <t>EXTRACTO BANCARIO BANCO DAVIVENDA</t>
  </si>
  <si>
    <t>Desde 01/08/2021hasta 30 de Agosto de 2021</t>
  </si>
  <si>
    <t>Saldo Actual: $5.996.480</t>
  </si>
  <si>
    <t>Fecha</t>
  </si>
  <si>
    <t>Descripción</t>
  </si>
  <si>
    <t>Sucursal</t>
  </si>
  <si>
    <t>Documento</t>
  </si>
  <si>
    <t>Valor</t>
  </si>
  <si>
    <t>Saldo</t>
  </si>
  <si>
    <t>Pago cheque</t>
  </si>
  <si>
    <t>Laureles</t>
  </si>
  <si>
    <t>4 X 1000</t>
  </si>
  <si>
    <t xml:space="preserve">Pago cheque </t>
  </si>
  <si>
    <t>Consignación Nal</t>
  </si>
  <si>
    <t>Armenia</t>
  </si>
  <si>
    <t>ND Comisión Consignación Nal</t>
  </si>
  <si>
    <t>Transferencia</t>
  </si>
  <si>
    <t>ND Comisión Transferencia</t>
  </si>
  <si>
    <t>ND Cobro Chequera</t>
  </si>
  <si>
    <t>Consignación local</t>
  </si>
  <si>
    <t>América</t>
  </si>
  <si>
    <t>NC préstamo</t>
  </si>
  <si>
    <t>ND Pago Préstamo</t>
  </si>
  <si>
    <t>1110 bancos</t>
  </si>
  <si>
    <r>
      <t xml:space="preserve">11100501 Moneda Nacional: Banco </t>
    </r>
    <r>
      <rPr>
        <u/>
        <sz val="10"/>
        <color theme="1"/>
        <rFont val="Verdana"/>
        <family val="2"/>
      </rPr>
      <t>Davivienda</t>
    </r>
  </si>
  <si>
    <t>Agosto/01 de 2021 hasta Agosto 30 de 2021</t>
  </si>
  <si>
    <t>Detalle</t>
  </si>
  <si>
    <t>Débito</t>
  </si>
  <si>
    <t>Crédito</t>
  </si>
  <si>
    <t>Saldo Inicial</t>
  </si>
  <si>
    <t>Pago cheque 3020</t>
  </si>
  <si>
    <t>Consignación</t>
  </si>
  <si>
    <t>Transferencia Cliente</t>
  </si>
  <si>
    <t>Cheque 3022</t>
  </si>
  <si>
    <t>Pago de cheque 3021</t>
  </si>
  <si>
    <t>Consignación Pago cliente</t>
  </si>
  <si>
    <t>Pago cheque 3023</t>
  </si>
  <si>
    <t>Cheque 3024</t>
  </si>
  <si>
    <t>Consignación Nacional</t>
  </si>
  <si>
    <t>Conciliación bancaria</t>
  </si>
  <si>
    <t>Banco Davivienda</t>
  </si>
  <si>
    <t>Cuenta no. 4876438768945</t>
  </si>
  <si>
    <t>Conciliación individual</t>
  </si>
  <si>
    <t>Saldo según libros</t>
  </si>
  <si>
    <t>(+)Cheques girados y no cobrados</t>
  </si>
  <si>
    <t xml:space="preserve">(-)Remesas en transito </t>
  </si>
  <si>
    <t>(-) 4x1.000</t>
  </si>
  <si>
    <t>(-) Comisiones</t>
  </si>
  <si>
    <t>(-)Gastos bancarios de chequera</t>
  </si>
  <si>
    <t xml:space="preserve">Saldo según extacto bancario </t>
  </si>
  <si>
    <t>Elaborado por</t>
  </si>
  <si>
    <t xml:space="preserve">Revisado por </t>
  </si>
  <si>
    <t xml:space="preserve">Del 1 al 31 de Agosto del 2021 </t>
  </si>
  <si>
    <t>(+) Préstamos</t>
  </si>
  <si>
    <t>(-) Pago de préstamos</t>
  </si>
  <si>
    <t>(+)Consignaciones giradas y no cobradas</t>
  </si>
  <si>
    <t xml:space="preserve">Roxana Maestre </t>
  </si>
  <si>
    <t>Hellen Castellar</t>
  </si>
  <si>
    <t>Conciliación conjunta</t>
  </si>
  <si>
    <t xml:space="preserve">Saldo según extracto bancario </t>
  </si>
  <si>
    <t>(-)Cheques girados y no cobrados</t>
  </si>
  <si>
    <t xml:space="preserve">(+)Remesas en transito </t>
  </si>
  <si>
    <t>Del 1 al 31 de Agosto del 2021</t>
  </si>
  <si>
    <t>DEBE</t>
  </si>
  <si>
    <t>HABER</t>
  </si>
  <si>
    <t>(-)Consignaciones giradas y no cobradas</t>
  </si>
  <si>
    <t>(-) Préstamos</t>
  </si>
  <si>
    <t>(+) Pago de préstamos</t>
  </si>
  <si>
    <t>Se registra nota débito por comisión de consignación según extracto DAVIVIENDA</t>
  </si>
  <si>
    <t>Comisiones</t>
  </si>
  <si>
    <t>Se registra nota débito por comisión de transferencia según extracto DAVIVIENDA</t>
  </si>
  <si>
    <t>Se registra nota débito por cobro de chequera según extracto DAVIVIENDA</t>
  </si>
  <si>
    <t>Gastos bancarios</t>
  </si>
  <si>
    <t>Gastos financieros</t>
  </si>
  <si>
    <t>Banco de Colombia</t>
  </si>
  <si>
    <t>Obligaciones financieras</t>
  </si>
  <si>
    <t>Se registra nota crédito por préstamo según extracto DAVIVIENDA</t>
  </si>
  <si>
    <t>Se registra nota débito por pago de préstamo según extracto DAVIVIENDA</t>
  </si>
  <si>
    <t>Costos por préstamos</t>
  </si>
  <si>
    <t>Intereses</t>
  </si>
  <si>
    <t xml:space="preserve">REGISTRO CONTABLE </t>
  </si>
  <si>
    <t>FECHA</t>
  </si>
  <si>
    <t>CÓDIGO</t>
  </si>
  <si>
    <t>CUENTA</t>
  </si>
  <si>
    <t xml:space="preserve">HABER </t>
  </si>
  <si>
    <t>Cuentas de ahorro</t>
  </si>
  <si>
    <t>CDT</t>
  </si>
  <si>
    <t>4x1000</t>
  </si>
  <si>
    <t>3sw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</si>
</sst>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0"/>
      <color theme="1"/>
      <name val="Verdana"/>
      <family val="2"/>
    </font>
    <font>
      <sz val="18"/>
      <color theme="1"/>
      <name val="Brush Script MT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0" fontId="0" fillId="0" borderId="1" xfId="0" applyBorder="1"/>
    <xf numFmtId="6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164" fontId="0" fillId="0" borderId="1" xfId="0" applyNumberFormat="1" applyBorder="1"/>
    <xf numFmtId="0" fontId="3" fillId="0" borderId="1" xfId="0" applyFont="1" applyBorder="1" applyAlignment="1">
      <alignment horizontal="justify"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14" fontId="4" fillId="0" borderId="1" xfId="0" applyNumberFormat="1" applyFont="1" applyBorder="1" applyAlignment="1">
      <alignment horizontal="right"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6" fontId="0" fillId="0" borderId="0" xfId="0" applyNumberFormat="1"/>
    <xf numFmtId="6" fontId="4" fillId="0" borderId="1" xfId="0" applyNumberFormat="1" applyFont="1" applyBorder="1" applyAlignment="1">
      <alignment horizontal="justify" vertical="center" wrapText="1"/>
    </xf>
    <xf numFmtId="6" fontId="0" fillId="0" borderId="1" xfId="1" applyNumberFormat="1" applyFont="1" applyBorder="1"/>
    <xf numFmtId="44" fontId="0" fillId="0" borderId="1" xfId="1" applyFont="1" applyBorder="1"/>
    <xf numFmtId="8" fontId="0" fillId="0" borderId="1" xfId="0" applyNumberFormat="1" applyBorder="1"/>
    <xf numFmtId="0" fontId="6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8" fontId="0" fillId="2" borderId="1" xfId="0" applyNumberFormat="1" applyFill="1" applyBorder="1"/>
    <xf numFmtId="164" fontId="4" fillId="0" borderId="1" xfId="1" applyNumberFormat="1" applyFont="1" applyFill="1" applyBorder="1" applyAlignment="1">
      <alignment horizontal="right" vertical="center" wrapText="1"/>
    </xf>
    <xf numFmtId="14" fontId="4" fillId="0" borderId="1" xfId="0" applyNumberFormat="1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2" fillId="0" borderId="0" xfId="0" applyFont="1"/>
    <xf numFmtId="0" fontId="6" fillId="0" borderId="1" xfId="0" applyFont="1" applyBorder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0" fontId="2" fillId="3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justify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29"/>
  <sheetViews>
    <sheetView zoomScale="98" zoomScaleNormal="98" workbookViewId="0">
      <selection activeCell="N13" sqref="N13"/>
    </sheetView>
  </sheetViews>
  <sheetFormatPr baseColWidth="10" defaultColWidth="9.140625" defaultRowHeight="15" x14ac:dyDescent="0.25"/>
  <cols>
    <col min="4" max="4" width="17.7109375" customWidth="1"/>
    <col min="5" max="5" width="12.7109375" customWidth="1"/>
    <col min="6" max="6" width="13.42578125" customWidth="1"/>
    <col min="9" max="9" width="22.7109375" customWidth="1"/>
    <col min="10" max="11" width="12.5703125" customWidth="1"/>
  </cols>
  <sheetData>
    <row r="2" spans="3:11" x14ac:dyDescent="0.25">
      <c r="C2" s="37" t="s">
        <v>0</v>
      </c>
      <c r="D2" s="37"/>
      <c r="E2" s="37"/>
      <c r="F2" s="37"/>
      <c r="H2" s="37" t="s">
        <v>0</v>
      </c>
      <c r="I2" s="37"/>
      <c r="J2" s="37"/>
      <c r="K2" s="37"/>
    </row>
    <row r="3" spans="3:11" x14ac:dyDescent="0.25">
      <c r="C3" s="1" t="s">
        <v>1</v>
      </c>
      <c r="D3" s="1" t="s">
        <v>2</v>
      </c>
      <c r="E3" s="1" t="s">
        <v>3</v>
      </c>
      <c r="F3" s="1" t="s">
        <v>4</v>
      </c>
      <c r="H3" s="2" t="s">
        <v>1</v>
      </c>
      <c r="I3" s="2" t="s">
        <v>2</v>
      </c>
      <c r="J3" s="2" t="s">
        <v>3</v>
      </c>
      <c r="K3" s="2" t="s">
        <v>4</v>
      </c>
    </row>
    <row r="4" spans="3:11" ht="33.75" customHeight="1" x14ac:dyDescent="0.25">
      <c r="C4" s="3">
        <v>1314</v>
      </c>
      <c r="D4" s="3" t="s">
        <v>5</v>
      </c>
      <c r="E4" s="4">
        <f>2300000-2110000</f>
        <v>190000</v>
      </c>
      <c r="F4" s="3"/>
      <c r="H4" s="5">
        <v>110102</v>
      </c>
      <c r="I4" s="5" t="s">
        <v>6</v>
      </c>
      <c r="J4" s="6">
        <v>300000</v>
      </c>
      <c r="K4" s="5"/>
    </row>
    <row r="5" spans="3:11" ht="15.75" customHeight="1" x14ac:dyDescent="0.25">
      <c r="C5" s="3">
        <v>110101</v>
      </c>
      <c r="D5" s="3" t="s">
        <v>7</v>
      </c>
      <c r="E5" s="3"/>
      <c r="F5" s="4">
        <f>E4</f>
        <v>190000</v>
      </c>
      <c r="H5" s="5">
        <v>110202</v>
      </c>
      <c r="I5" s="5" t="s">
        <v>8</v>
      </c>
      <c r="J5" s="5"/>
      <c r="K5" s="6">
        <f>J4</f>
        <v>300000</v>
      </c>
    </row>
    <row r="6" spans="3:11" ht="29.25" customHeight="1" x14ac:dyDescent="0.25">
      <c r="C6" s="38" t="s">
        <v>9</v>
      </c>
      <c r="D6" s="38"/>
      <c r="E6" s="38"/>
      <c r="F6" s="38"/>
      <c r="H6" s="39" t="s">
        <v>10</v>
      </c>
      <c r="I6" s="39"/>
      <c r="J6" s="39"/>
      <c r="K6" s="39"/>
    </row>
    <row r="7" spans="3:11" ht="26.25" customHeight="1" x14ac:dyDescent="0.25">
      <c r="C7" s="3">
        <v>1314</v>
      </c>
      <c r="D7" s="3" t="s">
        <v>5</v>
      </c>
      <c r="E7" s="4">
        <f>3010000-3004500</f>
        <v>5500</v>
      </c>
      <c r="F7" s="3"/>
      <c r="H7" s="5">
        <v>110102</v>
      </c>
      <c r="I7" s="5" t="s">
        <v>6</v>
      </c>
      <c r="J7" s="7">
        <f>J4*30%</f>
        <v>90000</v>
      </c>
      <c r="K7" s="7"/>
    </row>
    <row r="8" spans="3:11" ht="18" customHeight="1" x14ac:dyDescent="0.25">
      <c r="C8" s="3">
        <v>110101</v>
      </c>
      <c r="D8" s="3" t="s">
        <v>7</v>
      </c>
      <c r="E8" s="3"/>
      <c r="F8" s="4">
        <f>E7</f>
        <v>5500</v>
      </c>
      <c r="H8" s="5">
        <v>110101</v>
      </c>
      <c r="I8" s="5" t="s">
        <v>11</v>
      </c>
      <c r="J8" s="7"/>
      <c r="K8" s="7">
        <f>J7</f>
        <v>90000</v>
      </c>
    </row>
    <row r="9" spans="3:11" ht="27.75" customHeight="1" x14ac:dyDescent="0.25">
      <c r="C9" s="38" t="s">
        <v>9</v>
      </c>
      <c r="D9" s="38"/>
      <c r="E9" s="38"/>
      <c r="F9" s="38"/>
      <c r="H9" s="39" t="s">
        <v>12</v>
      </c>
      <c r="I9" s="39"/>
      <c r="J9" s="39"/>
      <c r="K9" s="39"/>
    </row>
    <row r="10" spans="3:11" ht="27.75" customHeight="1" x14ac:dyDescent="0.25">
      <c r="C10" s="5">
        <v>238095</v>
      </c>
      <c r="D10" s="8" t="s">
        <v>13</v>
      </c>
      <c r="E10" s="5"/>
      <c r="F10" s="6">
        <f>750000-600000</f>
        <v>150000</v>
      </c>
      <c r="H10" s="5">
        <v>110101</v>
      </c>
      <c r="I10" s="5" t="s">
        <v>7</v>
      </c>
      <c r="J10" s="7">
        <f>J7*10%</f>
        <v>9000</v>
      </c>
      <c r="K10" s="7"/>
    </row>
    <row r="11" spans="3:11" x14ac:dyDescent="0.25">
      <c r="C11" s="5">
        <v>110101</v>
      </c>
      <c r="D11" s="5" t="s">
        <v>7</v>
      </c>
      <c r="E11" s="6">
        <f>F10</f>
        <v>150000</v>
      </c>
      <c r="F11" s="5"/>
      <c r="H11" s="5">
        <v>110202</v>
      </c>
      <c r="I11" s="5" t="s">
        <v>14</v>
      </c>
      <c r="J11" s="7"/>
      <c r="K11" s="7">
        <f>J10</f>
        <v>9000</v>
      </c>
    </row>
    <row r="12" spans="3:11" x14ac:dyDescent="0.25">
      <c r="C12" s="40" t="s">
        <v>15</v>
      </c>
      <c r="D12" s="40"/>
      <c r="E12" s="40"/>
      <c r="F12" s="40"/>
      <c r="H12" s="41" t="s">
        <v>16</v>
      </c>
      <c r="I12" s="41"/>
      <c r="J12" s="41"/>
      <c r="K12" s="41"/>
    </row>
    <row r="13" spans="3:11" x14ac:dyDescent="0.25">
      <c r="C13" s="40"/>
      <c r="D13" s="40"/>
      <c r="E13" s="40"/>
      <c r="F13" s="40"/>
      <c r="H13" s="41"/>
      <c r="I13" s="41"/>
      <c r="J13" s="41"/>
      <c r="K13" s="41"/>
    </row>
    <row r="14" spans="3:11" x14ac:dyDescent="0.25">
      <c r="C14" s="5">
        <v>429553</v>
      </c>
      <c r="D14" s="5" t="s">
        <v>17</v>
      </c>
      <c r="E14" s="5"/>
      <c r="F14" s="6">
        <f>2205000-2200000</f>
        <v>5000</v>
      </c>
      <c r="H14" s="5">
        <v>510708</v>
      </c>
      <c r="I14" s="5" t="s">
        <v>18</v>
      </c>
      <c r="J14" s="7">
        <v>80000</v>
      </c>
      <c r="K14" s="5"/>
    </row>
    <row r="15" spans="3:11" ht="34.5" customHeight="1" x14ac:dyDescent="0.25">
      <c r="C15" s="5">
        <v>110101</v>
      </c>
      <c r="D15" s="5" t="s">
        <v>7</v>
      </c>
      <c r="E15" s="6">
        <f>F14</f>
        <v>5000</v>
      </c>
      <c r="F15" s="5"/>
      <c r="H15" s="5"/>
      <c r="I15" s="8" t="s">
        <v>19</v>
      </c>
      <c r="J15" s="7"/>
      <c r="K15" s="7"/>
    </row>
    <row r="16" spans="3:11" x14ac:dyDescent="0.25">
      <c r="C16" s="40" t="s">
        <v>20</v>
      </c>
      <c r="D16" s="40"/>
      <c r="E16" s="40"/>
      <c r="F16" s="40"/>
      <c r="H16" s="5">
        <v>510710</v>
      </c>
      <c r="I16" s="5" t="s">
        <v>18</v>
      </c>
      <c r="J16" s="7">
        <v>90000</v>
      </c>
      <c r="K16" s="7"/>
    </row>
    <row r="17" spans="3:11" ht="31.5" customHeight="1" x14ac:dyDescent="0.25">
      <c r="C17" s="40"/>
      <c r="D17" s="40"/>
      <c r="E17" s="40"/>
      <c r="F17" s="40"/>
      <c r="H17" s="5"/>
      <c r="I17" s="8" t="s">
        <v>21</v>
      </c>
      <c r="J17" s="7"/>
      <c r="K17" s="7"/>
    </row>
    <row r="18" spans="3:11" ht="18" customHeight="1" x14ac:dyDescent="0.25">
      <c r="H18" s="9">
        <v>511104</v>
      </c>
      <c r="I18" s="8" t="s">
        <v>22</v>
      </c>
      <c r="J18" s="7">
        <v>60000</v>
      </c>
      <c r="K18" s="5"/>
    </row>
    <row r="19" spans="3:11" x14ac:dyDescent="0.25">
      <c r="H19" s="5">
        <v>5114</v>
      </c>
      <c r="I19" s="8" t="s">
        <v>23</v>
      </c>
      <c r="J19" s="7">
        <v>30000</v>
      </c>
      <c r="K19" s="5"/>
    </row>
    <row r="20" spans="3:11" ht="30" x14ac:dyDescent="0.25">
      <c r="H20" s="9">
        <v>511406</v>
      </c>
      <c r="I20" s="8" t="s">
        <v>28</v>
      </c>
      <c r="J20" s="5"/>
      <c r="K20" s="5"/>
    </row>
    <row r="21" spans="3:11" x14ac:dyDescent="0.25">
      <c r="H21" s="5">
        <v>5114</v>
      </c>
      <c r="I21" s="8" t="s">
        <v>23</v>
      </c>
      <c r="J21" s="7">
        <v>20000</v>
      </c>
      <c r="K21" s="5"/>
    </row>
    <row r="22" spans="3:11" ht="30" x14ac:dyDescent="0.25">
      <c r="H22" s="9">
        <v>511405</v>
      </c>
      <c r="I22" s="8" t="s">
        <v>24</v>
      </c>
      <c r="J22" s="5"/>
      <c r="K22" s="5"/>
    </row>
    <row r="23" spans="3:11" ht="17.25" customHeight="1" x14ac:dyDescent="0.25">
      <c r="H23" s="9">
        <v>2211</v>
      </c>
      <c r="I23" s="8" t="s">
        <v>25</v>
      </c>
      <c r="J23" s="5"/>
      <c r="K23" s="10">
        <f>SUM(J14:J21)</f>
        <v>280000</v>
      </c>
    </row>
    <row r="24" spans="3:11" x14ac:dyDescent="0.25">
      <c r="H24" s="38" t="s">
        <v>26</v>
      </c>
      <c r="I24" s="38"/>
      <c r="J24" s="38"/>
      <c r="K24" s="38"/>
    </row>
    <row r="25" spans="3:11" x14ac:dyDescent="0.25">
      <c r="H25" s="38"/>
      <c r="I25" s="38"/>
      <c r="J25" s="38"/>
      <c r="K25" s="38"/>
    </row>
    <row r="26" spans="3:11" ht="17.25" customHeight="1" x14ac:dyDescent="0.25">
      <c r="H26" s="9">
        <v>2211</v>
      </c>
      <c r="I26" s="8" t="s">
        <v>25</v>
      </c>
      <c r="J26" s="10">
        <f>K23</f>
        <v>280000</v>
      </c>
      <c r="K26" s="5"/>
    </row>
    <row r="27" spans="3:11" x14ac:dyDescent="0.25">
      <c r="H27" s="5">
        <v>110202</v>
      </c>
      <c r="I27" s="5" t="s">
        <v>8</v>
      </c>
      <c r="J27" s="5"/>
      <c r="K27" s="10">
        <f>J26</f>
        <v>280000</v>
      </c>
    </row>
    <row r="28" spans="3:11" x14ac:dyDescent="0.25">
      <c r="H28" s="38" t="s">
        <v>27</v>
      </c>
      <c r="I28" s="38"/>
      <c r="J28" s="38"/>
      <c r="K28" s="38"/>
    </row>
    <row r="29" spans="3:11" x14ac:dyDescent="0.25">
      <c r="H29" s="38"/>
      <c r="I29" s="38"/>
      <c r="J29" s="38"/>
      <c r="K29" s="38"/>
    </row>
  </sheetData>
  <mergeCells count="11">
    <mergeCell ref="C12:F13"/>
    <mergeCell ref="H12:K13"/>
    <mergeCell ref="C16:F17"/>
    <mergeCell ref="H24:K25"/>
    <mergeCell ref="H28:K29"/>
    <mergeCell ref="C2:F2"/>
    <mergeCell ref="H2:K2"/>
    <mergeCell ref="C6:F6"/>
    <mergeCell ref="H6:K6"/>
    <mergeCell ref="C9:F9"/>
    <mergeCell ref="H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0FD2-7316-4B42-AF37-CC7613D506B5}">
  <dimension ref="B2:S49"/>
  <sheetViews>
    <sheetView tabSelected="1" workbookViewId="0">
      <selection activeCell="A9" sqref="A9"/>
    </sheetView>
  </sheetViews>
  <sheetFormatPr baseColWidth="10" defaultRowHeight="15" x14ac:dyDescent="0.25"/>
  <cols>
    <col min="2" max="2" width="13" customWidth="1"/>
    <col min="3" max="3" width="18.140625" customWidth="1"/>
    <col min="4" max="5" width="13" bestFit="1" customWidth="1"/>
    <col min="6" max="7" width="16.85546875" bestFit="1" customWidth="1"/>
    <col min="8" max="8" width="4.7109375" customWidth="1"/>
    <col min="9" max="9" width="13.7109375" customWidth="1"/>
    <col min="10" max="10" width="23.85546875" customWidth="1"/>
    <col min="11" max="11" width="15.140625" customWidth="1"/>
    <col min="12" max="12" width="13.42578125" customWidth="1"/>
    <col min="13" max="13" width="13.28515625" customWidth="1"/>
    <col min="14" max="14" width="2.7109375" customWidth="1"/>
    <col min="16" max="16" width="32.7109375" customWidth="1"/>
    <col min="17" max="17" width="17.85546875" customWidth="1"/>
    <col min="18" max="18" width="16.85546875" customWidth="1"/>
  </cols>
  <sheetData>
    <row r="2" spans="2:15" x14ac:dyDescent="0.25">
      <c r="B2" s="42" t="s">
        <v>29</v>
      </c>
      <c r="C2" s="42"/>
      <c r="D2" s="42"/>
      <c r="E2" s="42"/>
      <c r="F2" s="42"/>
      <c r="G2" s="42"/>
      <c r="I2" s="47" t="s">
        <v>52</v>
      </c>
      <c r="J2" s="47"/>
      <c r="K2" s="47"/>
      <c r="L2" s="47"/>
      <c r="M2" s="47"/>
    </row>
    <row r="3" spans="2:15" x14ac:dyDescent="0.25">
      <c r="B3" s="42" t="s">
        <v>30</v>
      </c>
      <c r="C3" s="42"/>
      <c r="D3" s="42"/>
      <c r="E3" s="42"/>
      <c r="F3" s="42"/>
      <c r="G3" s="42"/>
      <c r="I3" s="47" t="s">
        <v>53</v>
      </c>
      <c r="J3" s="47"/>
      <c r="K3" s="47"/>
      <c r="L3" s="47"/>
      <c r="M3" s="47"/>
    </row>
    <row r="4" spans="2:15" x14ac:dyDescent="0.25">
      <c r="B4" s="43" t="s">
        <v>31</v>
      </c>
      <c r="C4" s="43"/>
      <c r="D4" s="43"/>
      <c r="E4" s="43"/>
      <c r="F4" s="43"/>
      <c r="G4" s="43"/>
      <c r="I4" s="48" t="s">
        <v>54</v>
      </c>
      <c r="J4" s="48"/>
      <c r="K4" s="48"/>
      <c r="L4" s="48"/>
      <c r="M4" s="48"/>
    </row>
    <row r="5" spans="2:15" ht="25.5" x14ac:dyDescent="0.25">
      <c r="B5" s="11" t="s">
        <v>32</v>
      </c>
      <c r="C5" s="11" t="s">
        <v>33</v>
      </c>
      <c r="D5" s="11" t="s">
        <v>34</v>
      </c>
      <c r="E5" s="11" t="s">
        <v>35</v>
      </c>
      <c r="F5" s="11" t="s">
        <v>36</v>
      </c>
      <c r="G5" s="11" t="s">
        <v>37</v>
      </c>
      <c r="I5" s="11" t="s">
        <v>32</v>
      </c>
      <c r="J5" s="11" t="s">
        <v>55</v>
      </c>
      <c r="K5" s="11" t="s">
        <v>56</v>
      </c>
      <c r="L5" s="11" t="s">
        <v>57</v>
      </c>
      <c r="M5" s="11" t="s">
        <v>37</v>
      </c>
    </row>
    <row r="6" spans="2:15" ht="25.5" x14ac:dyDescent="0.25">
      <c r="B6" s="12">
        <v>44409</v>
      </c>
      <c r="C6" s="13" t="s">
        <v>38</v>
      </c>
      <c r="D6" s="14" t="s">
        <v>39</v>
      </c>
      <c r="E6" s="14">
        <v>3020</v>
      </c>
      <c r="F6" s="26">
        <v>750000</v>
      </c>
      <c r="G6" s="26">
        <v>4250000</v>
      </c>
      <c r="I6" s="14"/>
      <c r="J6" s="14" t="s">
        <v>58</v>
      </c>
      <c r="K6" s="18">
        <v>5000000</v>
      </c>
      <c r="L6" s="14"/>
      <c r="M6" s="18">
        <v>5000000</v>
      </c>
    </row>
    <row r="7" spans="2:15" ht="38.25" x14ac:dyDescent="0.25">
      <c r="B7" s="12">
        <v>44409</v>
      </c>
      <c r="C7" s="13" t="s">
        <v>40</v>
      </c>
      <c r="D7" s="11"/>
      <c r="E7" s="11"/>
      <c r="F7" s="26">
        <v>3000</v>
      </c>
      <c r="G7" s="26">
        <v>4247000</v>
      </c>
      <c r="I7" s="27">
        <v>44409</v>
      </c>
      <c r="J7" s="14" t="s">
        <v>59</v>
      </c>
      <c r="K7" s="14"/>
      <c r="L7" s="18">
        <v>750000</v>
      </c>
      <c r="M7" s="18">
        <v>4250000</v>
      </c>
      <c r="O7" s="17"/>
    </row>
    <row r="8" spans="2:15" x14ac:dyDescent="0.25">
      <c r="B8" s="12">
        <v>44410</v>
      </c>
      <c r="C8" s="13" t="s">
        <v>41</v>
      </c>
      <c r="D8" s="11" t="s">
        <v>39</v>
      </c>
      <c r="E8" s="11">
        <v>3021</v>
      </c>
      <c r="F8" s="26">
        <v>500000</v>
      </c>
      <c r="G8" s="26">
        <v>3747000</v>
      </c>
      <c r="I8" s="27">
        <v>44322</v>
      </c>
      <c r="J8" s="14" t="s">
        <v>60</v>
      </c>
      <c r="K8" s="18">
        <v>500000</v>
      </c>
      <c r="L8" s="14"/>
      <c r="M8" s="18">
        <v>4750000</v>
      </c>
      <c r="O8" s="17"/>
    </row>
    <row r="9" spans="2:15" ht="25.5" x14ac:dyDescent="0.25">
      <c r="B9" s="12">
        <v>44410</v>
      </c>
      <c r="C9" s="13" t="s">
        <v>40</v>
      </c>
      <c r="D9" s="11"/>
      <c r="E9" s="11"/>
      <c r="F9" s="26">
        <v>2000</v>
      </c>
      <c r="G9" s="26">
        <v>3745000</v>
      </c>
      <c r="I9" s="27">
        <v>44415</v>
      </c>
      <c r="J9" s="14" t="s">
        <v>61</v>
      </c>
      <c r="K9" s="18">
        <v>1000000</v>
      </c>
      <c r="L9" s="14"/>
      <c r="M9" s="18">
        <v>5750000</v>
      </c>
      <c r="O9" s="17"/>
    </row>
    <row r="10" spans="2:15" x14ac:dyDescent="0.25">
      <c r="B10" s="12">
        <v>44413</v>
      </c>
      <c r="C10" s="13" t="s">
        <v>42</v>
      </c>
      <c r="D10" s="14" t="s">
        <v>43</v>
      </c>
      <c r="E10" s="11"/>
      <c r="F10" s="26">
        <v>500000</v>
      </c>
      <c r="G10" s="26">
        <v>4245000</v>
      </c>
      <c r="I10" s="27">
        <v>44423</v>
      </c>
      <c r="J10" s="14" t="s">
        <v>62</v>
      </c>
      <c r="K10" s="14"/>
      <c r="L10" s="18">
        <v>1000000</v>
      </c>
      <c r="M10" s="18">
        <v>4750000</v>
      </c>
      <c r="O10" s="17"/>
    </row>
    <row r="11" spans="2:15" ht="25.5" x14ac:dyDescent="0.25">
      <c r="B11" s="12">
        <v>44413</v>
      </c>
      <c r="C11" s="13" t="s">
        <v>44</v>
      </c>
      <c r="D11" s="11"/>
      <c r="E11" s="11"/>
      <c r="F11" s="26">
        <v>5500</v>
      </c>
      <c r="G11" s="26">
        <v>4239500</v>
      </c>
      <c r="I11" s="27">
        <v>44428</v>
      </c>
      <c r="J11" s="14" t="s">
        <v>63</v>
      </c>
      <c r="K11" s="14"/>
      <c r="L11" s="18">
        <v>500000</v>
      </c>
      <c r="M11" s="18">
        <v>4250000</v>
      </c>
      <c r="O11" s="17"/>
    </row>
    <row r="12" spans="2:15" ht="25.5" x14ac:dyDescent="0.25">
      <c r="B12" s="12">
        <v>44415</v>
      </c>
      <c r="C12" s="13" t="s">
        <v>45</v>
      </c>
      <c r="D12" s="14" t="s">
        <v>39</v>
      </c>
      <c r="E12" s="11"/>
      <c r="F12" s="26">
        <v>1000000</v>
      </c>
      <c r="G12" s="26">
        <v>5239500</v>
      </c>
      <c r="I12" s="27">
        <v>44433</v>
      </c>
      <c r="J12" s="14" t="s">
        <v>64</v>
      </c>
      <c r="K12" s="18">
        <v>900000</v>
      </c>
      <c r="L12" s="14"/>
      <c r="M12" s="18">
        <v>5150000</v>
      </c>
      <c r="O12" s="17"/>
    </row>
    <row r="13" spans="2:15" x14ac:dyDescent="0.25">
      <c r="B13" s="44">
        <v>44423</v>
      </c>
      <c r="C13" s="45" t="s">
        <v>38</v>
      </c>
      <c r="D13" s="11"/>
      <c r="E13" s="11"/>
      <c r="F13" s="46">
        <v>1200000</v>
      </c>
      <c r="G13" s="46">
        <v>4039500</v>
      </c>
      <c r="I13" s="27">
        <v>44435</v>
      </c>
      <c r="J13" s="14" t="s">
        <v>65</v>
      </c>
      <c r="K13" s="14"/>
      <c r="L13" s="18">
        <v>1200000</v>
      </c>
      <c r="M13" s="18">
        <v>3950000</v>
      </c>
      <c r="O13" s="17"/>
    </row>
    <row r="14" spans="2:15" x14ac:dyDescent="0.25">
      <c r="B14" s="44"/>
      <c r="C14" s="45"/>
      <c r="D14" s="11" t="s">
        <v>39</v>
      </c>
      <c r="E14" s="11">
        <v>3023</v>
      </c>
      <c r="F14" s="46"/>
      <c r="G14" s="46"/>
      <c r="I14" s="27">
        <v>44436</v>
      </c>
      <c r="J14" s="14" t="s">
        <v>66</v>
      </c>
      <c r="K14" s="14"/>
      <c r="L14" s="18">
        <v>800000</v>
      </c>
      <c r="M14" s="18">
        <v>3150000</v>
      </c>
      <c r="O14" s="17"/>
    </row>
    <row r="15" spans="2:15" x14ac:dyDescent="0.25">
      <c r="B15" s="12">
        <v>44423</v>
      </c>
      <c r="C15" s="13" t="s">
        <v>40</v>
      </c>
      <c r="D15" s="11"/>
      <c r="E15" s="11"/>
      <c r="F15" s="26">
        <v>4800</v>
      </c>
      <c r="G15" s="26">
        <v>4234700</v>
      </c>
      <c r="I15" s="27">
        <v>44438</v>
      </c>
      <c r="J15" s="14" t="s">
        <v>67</v>
      </c>
      <c r="K15" s="18">
        <v>550000</v>
      </c>
      <c r="L15" s="14"/>
      <c r="M15" s="18">
        <v>3700000</v>
      </c>
      <c r="O15" s="17"/>
    </row>
    <row r="16" spans="2:15" ht="25.5" x14ac:dyDescent="0.25">
      <c r="B16" s="12">
        <v>44423</v>
      </c>
      <c r="C16" s="13" t="s">
        <v>46</v>
      </c>
      <c r="D16" s="11"/>
      <c r="E16" s="11"/>
      <c r="F16" s="26">
        <v>4500</v>
      </c>
      <c r="G16" s="26">
        <v>4030200</v>
      </c>
      <c r="I16" s="36"/>
      <c r="J16" s="28"/>
      <c r="K16" s="28"/>
      <c r="L16" s="28"/>
      <c r="M16" s="28"/>
    </row>
    <row r="17" spans="2:19" ht="25.5" x14ac:dyDescent="0.25">
      <c r="B17" s="12">
        <v>44428</v>
      </c>
      <c r="C17" s="13" t="s">
        <v>47</v>
      </c>
      <c r="D17" s="14" t="s">
        <v>39</v>
      </c>
      <c r="E17" s="11"/>
      <c r="F17" s="26">
        <v>330000</v>
      </c>
      <c r="G17" s="26">
        <v>3700200</v>
      </c>
      <c r="I17" s="37" t="s">
        <v>68</v>
      </c>
      <c r="J17" s="37"/>
      <c r="K17" s="37"/>
      <c r="L17" s="37"/>
      <c r="M17" s="37"/>
      <c r="O17" s="37" t="s">
        <v>68</v>
      </c>
      <c r="P17" s="37"/>
      <c r="Q17" s="37"/>
      <c r="R17" s="37"/>
      <c r="S17" s="37"/>
    </row>
    <row r="18" spans="2:19" x14ac:dyDescent="0.25">
      <c r="B18" s="12">
        <v>44428</v>
      </c>
      <c r="C18" s="13" t="s">
        <v>40</v>
      </c>
      <c r="D18" s="11"/>
      <c r="E18" s="11"/>
      <c r="F18" s="26">
        <v>1320</v>
      </c>
      <c r="G18" s="26">
        <v>3698880</v>
      </c>
      <c r="I18" s="37" t="s">
        <v>69</v>
      </c>
      <c r="J18" s="37"/>
      <c r="K18" s="37"/>
      <c r="L18" s="37"/>
      <c r="M18" s="37"/>
      <c r="O18" s="37" t="s">
        <v>69</v>
      </c>
      <c r="P18" s="37"/>
      <c r="Q18" s="37"/>
      <c r="R18" s="37"/>
      <c r="S18" s="37"/>
    </row>
    <row r="19" spans="2:19" ht="25.5" x14ac:dyDescent="0.25">
      <c r="B19" s="12">
        <v>44433</v>
      </c>
      <c r="C19" s="13" t="s">
        <v>48</v>
      </c>
      <c r="D19" s="14" t="s">
        <v>49</v>
      </c>
      <c r="E19" s="11"/>
      <c r="F19" s="26">
        <v>900000</v>
      </c>
      <c r="G19" s="26">
        <v>4598880</v>
      </c>
      <c r="I19" s="37" t="s">
        <v>70</v>
      </c>
      <c r="J19" s="37"/>
      <c r="K19" s="37"/>
      <c r="L19" s="37"/>
      <c r="M19" s="37"/>
      <c r="O19" s="37" t="s">
        <v>70</v>
      </c>
      <c r="P19" s="37"/>
      <c r="Q19" s="37"/>
      <c r="R19" s="37"/>
      <c r="S19" s="37"/>
    </row>
    <row r="20" spans="2:19" x14ac:dyDescent="0.25">
      <c r="B20" s="12">
        <v>44438</v>
      </c>
      <c r="C20" s="13" t="s">
        <v>50</v>
      </c>
      <c r="D20" s="14"/>
      <c r="E20" s="11"/>
      <c r="F20" s="26">
        <v>2000000</v>
      </c>
      <c r="G20" s="26">
        <v>6598880</v>
      </c>
      <c r="I20" s="37" t="s">
        <v>81</v>
      </c>
      <c r="J20" s="37"/>
      <c r="K20" s="37"/>
      <c r="L20" s="37"/>
      <c r="M20" s="37"/>
      <c r="O20" s="37" t="s">
        <v>91</v>
      </c>
      <c r="P20" s="37"/>
      <c r="Q20" s="37"/>
      <c r="R20" s="37"/>
      <c r="S20" s="37"/>
    </row>
    <row r="21" spans="2:19" ht="25.5" x14ac:dyDescent="0.25">
      <c r="B21" s="12">
        <v>44438</v>
      </c>
      <c r="C21" s="13" t="s">
        <v>51</v>
      </c>
      <c r="D21" s="11"/>
      <c r="E21" s="11"/>
      <c r="F21" s="16">
        <v>600000</v>
      </c>
      <c r="G21" s="16">
        <v>5998880</v>
      </c>
      <c r="I21" s="37" t="s">
        <v>71</v>
      </c>
      <c r="J21" s="37"/>
      <c r="K21" s="37"/>
      <c r="L21" s="37"/>
      <c r="M21" s="37"/>
      <c r="O21" s="37" t="s">
        <v>87</v>
      </c>
      <c r="P21" s="37"/>
      <c r="Q21" s="37"/>
      <c r="R21" s="37"/>
      <c r="S21" s="37"/>
    </row>
    <row r="22" spans="2:19" x14ac:dyDescent="0.25">
      <c r="B22" s="15">
        <v>44438</v>
      </c>
      <c r="C22" s="13" t="s">
        <v>40</v>
      </c>
      <c r="D22" s="11"/>
      <c r="E22" s="11"/>
      <c r="F22" s="16">
        <v>2400</v>
      </c>
      <c r="G22" s="16">
        <v>5996480</v>
      </c>
      <c r="I22" s="5"/>
      <c r="J22" s="5"/>
      <c r="K22" s="5"/>
      <c r="L22" s="5"/>
      <c r="M22" s="5"/>
      <c r="O22" s="5"/>
      <c r="P22" s="5"/>
      <c r="Q22" s="5"/>
      <c r="R22" s="5"/>
      <c r="S22" s="5"/>
    </row>
    <row r="23" spans="2:19" x14ac:dyDescent="0.25">
      <c r="I23" s="5"/>
      <c r="J23" s="5"/>
      <c r="K23" s="5"/>
      <c r="L23" s="5"/>
      <c r="M23" s="5"/>
      <c r="O23" s="5"/>
      <c r="P23" s="5"/>
      <c r="Q23" s="2" t="s">
        <v>92</v>
      </c>
      <c r="R23" s="2" t="s">
        <v>93</v>
      </c>
      <c r="S23" s="5"/>
    </row>
    <row r="24" spans="2:19" x14ac:dyDescent="0.25">
      <c r="B24" s="40" t="s">
        <v>97</v>
      </c>
      <c r="C24" s="40"/>
      <c r="D24" s="40"/>
      <c r="E24" s="40"/>
      <c r="F24" s="40"/>
      <c r="I24" s="2" t="s">
        <v>72</v>
      </c>
      <c r="J24" s="5"/>
      <c r="K24" s="19">
        <f>M15</f>
        <v>3700000</v>
      </c>
      <c r="L24" s="5"/>
      <c r="M24" s="5"/>
      <c r="O24" s="2" t="s">
        <v>72</v>
      </c>
      <c r="P24" s="5"/>
      <c r="R24" s="19">
        <f>M15</f>
        <v>3700000</v>
      </c>
      <c r="S24" s="5"/>
    </row>
    <row r="25" spans="2:19" x14ac:dyDescent="0.25">
      <c r="B25" s="40"/>
      <c r="C25" s="40"/>
      <c r="D25" s="40"/>
      <c r="E25" s="40"/>
      <c r="F25" s="40"/>
      <c r="I25" s="2"/>
      <c r="J25" s="5"/>
      <c r="K25" s="19"/>
      <c r="L25" s="5"/>
      <c r="M25" s="5"/>
      <c r="O25" s="49" t="s">
        <v>88</v>
      </c>
      <c r="P25" s="50"/>
      <c r="Q25" s="21">
        <f>K34</f>
        <v>5996480</v>
      </c>
      <c r="S25" s="5"/>
    </row>
    <row r="26" spans="2:19" x14ac:dyDescent="0.25">
      <c r="B26">
        <v>5302</v>
      </c>
      <c r="C26" t="s">
        <v>98</v>
      </c>
      <c r="D26" s="32">
        <f>F11</f>
        <v>5500</v>
      </c>
      <c r="E26" s="32"/>
      <c r="I26" s="53" t="s">
        <v>73</v>
      </c>
      <c r="J26" s="54"/>
      <c r="K26" s="19">
        <f>L10+L14</f>
        <v>1800000</v>
      </c>
      <c r="L26" s="5"/>
      <c r="M26" s="5"/>
      <c r="O26" s="53" t="s">
        <v>89</v>
      </c>
      <c r="P26" s="54"/>
      <c r="Q26" s="19">
        <f>L10+L14</f>
        <v>1800000</v>
      </c>
      <c r="R26" s="5"/>
      <c r="S26" s="5"/>
    </row>
    <row r="27" spans="2:19" x14ac:dyDescent="0.25">
      <c r="B27">
        <v>110201</v>
      </c>
      <c r="C27" t="s">
        <v>8</v>
      </c>
      <c r="D27" s="32"/>
      <c r="E27" s="32">
        <f>D26</f>
        <v>5500</v>
      </c>
      <c r="I27" s="53" t="s">
        <v>84</v>
      </c>
      <c r="J27" s="54"/>
      <c r="K27" s="7">
        <f>F10</f>
        <v>500000</v>
      </c>
      <c r="L27" s="5"/>
      <c r="M27" s="5"/>
      <c r="O27" s="53" t="s">
        <v>94</v>
      </c>
      <c r="P27" s="54"/>
      <c r="Q27" s="7">
        <f>F10</f>
        <v>500000</v>
      </c>
      <c r="R27" s="5"/>
      <c r="S27" s="5"/>
    </row>
    <row r="28" spans="2:19" x14ac:dyDescent="0.25">
      <c r="B28" s="40" t="s">
        <v>99</v>
      </c>
      <c r="C28" s="40"/>
      <c r="D28" s="40"/>
      <c r="E28" s="40"/>
      <c r="F28" s="40"/>
      <c r="I28" s="51" t="s">
        <v>82</v>
      </c>
      <c r="J28" s="52"/>
      <c r="K28" s="7">
        <f>F20</f>
        <v>2000000</v>
      </c>
      <c r="L28" s="5"/>
      <c r="M28" s="5"/>
      <c r="O28" s="51" t="s">
        <v>95</v>
      </c>
      <c r="P28" s="52"/>
      <c r="Q28" s="7">
        <f>F20</f>
        <v>2000000</v>
      </c>
      <c r="S28" s="5"/>
    </row>
    <row r="29" spans="2:19" x14ac:dyDescent="0.25">
      <c r="B29" s="40"/>
      <c r="C29" s="40"/>
      <c r="D29" s="40"/>
      <c r="E29" s="40"/>
      <c r="F29" s="40"/>
      <c r="I29" s="23" t="s">
        <v>83</v>
      </c>
      <c r="J29" s="24"/>
      <c r="K29" s="7">
        <f>F21</f>
        <v>600000</v>
      </c>
      <c r="L29" s="5"/>
      <c r="M29" s="5"/>
      <c r="O29" s="23" t="s">
        <v>96</v>
      </c>
      <c r="P29" s="24"/>
      <c r="Q29" s="7">
        <f>F21</f>
        <v>600000</v>
      </c>
      <c r="S29" s="5"/>
    </row>
    <row r="30" spans="2:19" x14ac:dyDescent="0.25">
      <c r="B30">
        <v>5302</v>
      </c>
      <c r="C30" t="s">
        <v>98</v>
      </c>
      <c r="D30" s="32">
        <f>F16</f>
        <v>4500</v>
      </c>
      <c r="E30" s="32"/>
      <c r="I30" s="53" t="s">
        <v>74</v>
      </c>
      <c r="J30" s="54"/>
      <c r="K30" s="19">
        <f>K8+K15</f>
        <v>1050000</v>
      </c>
      <c r="L30" s="5"/>
      <c r="M30" s="5"/>
      <c r="O30" s="53" t="s">
        <v>90</v>
      </c>
      <c r="P30" s="54"/>
      <c r="Q30" s="19">
        <f>K8+K15</f>
        <v>1050000</v>
      </c>
      <c r="R30" s="5"/>
      <c r="S30" s="5"/>
    </row>
    <row r="31" spans="2:19" x14ac:dyDescent="0.25">
      <c r="B31">
        <v>110201</v>
      </c>
      <c r="C31" t="s">
        <v>8</v>
      </c>
      <c r="D31" s="32"/>
      <c r="E31" s="32">
        <f>D30</f>
        <v>4500</v>
      </c>
      <c r="I31" s="53" t="s">
        <v>75</v>
      </c>
      <c r="J31" s="54"/>
      <c r="K31" s="20">
        <f>F7+F9+F15+F18+F22</f>
        <v>13520</v>
      </c>
      <c r="L31" s="5"/>
      <c r="M31" s="5"/>
      <c r="O31" s="53" t="s">
        <v>75</v>
      </c>
      <c r="P31" s="54"/>
      <c r="R31" s="20">
        <f>F7+F9+F15+F18+F22</f>
        <v>13520</v>
      </c>
      <c r="S31" s="5"/>
    </row>
    <row r="32" spans="2:19" x14ac:dyDescent="0.25">
      <c r="B32" s="40" t="s">
        <v>100</v>
      </c>
      <c r="C32" s="40"/>
      <c r="D32" s="40"/>
      <c r="E32" s="40"/>
      <c r="F32" s="40"/>
      <c r="I32" s="53" t="s">
        <v>76</v>
      </c>
      <c r="J32" s="54"/>
      <c r="K32" s="20">
        <f>F11+F16</f>
        <v>10000</v>
      </c>
      <c r="L32" s="5"/>
      <c r="M32" s="5"/>
      <c r="O32" s="53" t="s">
        <v>76</v>
      </c>
      <c r="P32" s="54"/>
      <c r="R32" s="7">
        <f>F11+F16</f>
        <v>10000</v>
      </c>
      <c r="S32" s="5"/>
    </row>
    <row r="33" spans="2:19" x14ac:dyDescent="0.25">
      <c r="B33" s="40"/>
      <c r="C33" s="40"/>
      <c r="D33" s="40"/>
      <c r="E33" s="40"/>
      <c r="F33" s="40"/>
      <c r="I33" s="53" t="s">
        <v>77</v>
      </c>
      <c r="J33" s="54"/>
      <c r="K33" s="20">
        <f>F17</f>
        <v>330000</v>
      </c>
      <c r="L33" s="5"/>
      <c r="M33" s="5"/>
      <c r="O33" s="53" t="s">
        <v>77</v>
      </c>
      <c r="P33" s="54"/>
      <c r="R33" s="20">
        <f>F17</f>
        <v>330000</v>
      </c>
      <c r="S33" s="5"/>
    </row>
    <row r="34" spans="2:19" ht="28.5" customHeight="1" x14ac:dyDescent="0.25">
      <c r="B34">
        <v>5305</v>
      </c>
      <c r="C34" s="33" t="s">
        <v>102</v>
      </c>
      <c r="D34" s="31">
        <f>F17</f>
        <v>330000</v>
      </c>
      <c r="I34" s="49" t="s">
        <v>78</v>
      </c>
      <c r="J34" s="50"/>
      <c r="K34" s="25">
        <f>K24+K26-K30-K31-K32-K33+K28-K29+K27</f>
        <v>5996480</v>
      </c>
      <c r="L34" s="5"/>
      <c r="M34" s="5"/>
      <c r="O34" s="49" t="s">
        <v>78</v>
      </c>
      <c r="P34" s="50"/>
      <c r="Q34" s="25">
        <f>Q25-Q26-Q27-Q28+Q29+Q30</f>
        <v>3346480</v>
      </c>
      <c r="R34" s="25">
        <f>R24-R31-R32-R33</f>
        <v>3346480</v>
      </c>
      <c r="S34" s="21"/>
    </row>
    <row r="35" spans="2:19" ht="32.25" customHeight="1" x14ac:dyDescent="0.25">
      <c r="B35">
        <v>530505</v>
      </c>
      <c r="C35" s="33" t="s">
        <v>101</v>
      </c>
      <c r="I35" s="2" t="s">
        <v>79</v>
      </c>
      <c r="J35" s="2"/>
      <c r="K35" s="5"/>
      <c r="L35" s="2" t="s">
        <v>80</v>
      </c>
      <c r="M35" s="5"/>
      <c r="O35" s="2" t="s">
        <v>79</v>
      </c>
      <c r="P35" s="2"/>
      <c r="Q35" s="5"/>
      <c r="R35" s="2" t="s">
        <v>80</v>
      </c>
      <c r="S35" s="5"/>
    </row>
    <row r="36" spans="2:19" ht="24.75" x14ac:dyDescent="0.45">
      <c r="B36">
        <v>110201</v>
      </c>
      <c r="C36" t="s">
        <v>8</v>
      </c>
      <c r="E36" s="31">
        <f>D34</f>
        <v>330000</v>
      </c>
      <c r="I36" s="30" t="s">
        <v>86</v>
      </c>
      <c r="J36" s="2"/>
      <c r="K36" s="2"/>
      <c r="L36" s="30" t="s">
        <v>85</v>
      </c>
      <c r="M36" s="5"/>
      <c r="O36" s="30" t="s">
        <v>86</v>
      </c>
      <c r="P36" s="2"/>
      <c r="Q36" s="2"/>
      <c r="R36" s="30" t="s">
        <v>85</v>
      </c>
      <c r="S36" s="5"/>
    </row>
    <row r="37" spans="2:19" ht="24.75" x14ac:dyDescent="0.45">
      <c r="B37" s="40" t="s">
        <v>105</v>
      </c>
      <c r="C37" s="40"/>
      <c r="D37" s="40"/>
      <c r="E37" s="40"/>
      <c r="F37" s="40"/>
      <c r="I37" s="29"/>
      <c r="J37" s="29"/>
      <c r="K37" s="22"/>
    </row>
    <row r="38" spans="2:19" x14ac:dyDescent="0.25">
      <c r="B38" s="40"/>
      <c r="C38" s="40"/>
      <c r="D38" s="40"/>
      <c r="E38" s="40"/>
      <c r="F38" s="40"/>
      <c r="I38" s="58" t="s">
        <v>109</v>
      </c>
      <c r="J38" s="58"/>
      <c r="K38" s="58"/>
      <c r="L38" s="58"/>
      <c r="M38" s="58"/>
    </row>
    <row r="39" spans="2:19" x14ac:dyDescent="0.25">
      <c r="B39">
        <v>110201</v>
      </c>
      <c r="C39" t="s">
        <v>103</v>
      </c>
      <c r="E39" s="32">
        <f>F20</f>
        <v>2000000</v>
      </c>
      <c r="I39" s="35" t="s">
        <v>110</v>
      </c>
      <c r="J39" s="35" t="s">
        <v>111</v>
      </c>
      <c r="K39" s="35" t="s">
        <v>112</v>
      </c>
      <c r="L39" s="35" t="s">
        <v>92</v>
      </c>
      <c r="M39" s="35" t="s">
        <v>113</v>
      </c>
    </row>
    <row r="40" spans="2:19" ht="32.25" customHeight="1" x14ac:dyDescent="0.25">
      <c r="B40">
        <v>2101</v>
      </c>
      <c r="C40" t="s">
        <v>104</v>
      </c>
      <c r="F40" s="34">
        <f>E39</f>
        <v>2000000</v>
      </c>
      <c r="I40" s="41">
        <v>1</v>
      </c>
      <c r="J40" s="5">
        <v>110201</v>
      </c>
      <c r="K40" s="8" t="s">
        <v>103</v>
      </c>
      <c r="L40" s="7">
        <v>4000000</v>
      </c>
      <c r="M40" s="7"/>
    </row>
    <row r="41" spans="2:19" ht="28.5" customHeight="1" x14ac:dyDescent="0.25">
      <c r="B41" s="40" t="s">
        <v>106</v>
      </c>
      <c r="C41" s="40"/>
      <c r="D41" s="40"/>
      <c r="E41" s="40"/>
      <c r="F41" s="40"/>
      <c r="I41" s="41"/>
      <c r="J41" s="5">
        <v>2101</v>
      </c>
      <c r="K41" s="8" t="s">
        <v>104</v>
      </c>
      <c r="L41" s="7"/>
      <c r="M41" s="7">
        <f>L40</f>
        <v>4000000</v>
      </c>
      <c r="N41" s="34"/>
    </row>
    <row r="42" spans="2:19" ht="30" x14ac:dyDescent="0.25">
      <c r="B42" s="40"/>
      <c r="C42" s="40"/>
      <c r="D42" s="40"/>
      <c r="E42" s="40"/>
      <c r="F42" s="40"/>
      <c r="I42" s="41">
        <v>2</v>
      </c>
      <c r="J42" s="5">
        <v>110201</v>
      </c>
      <c r="K42" s="8" t="s">
        <v>103</v>
      </c>
      <c r="L42" s="7"/>
      <c r="M42" s="7">
        <f>L43</f>
        <v>60000</v>
      </c>
    </row>
    <row r="43" spans="2:19" ht="29.25" customHeight="1" x14ac:dyDescent="0.25">
      <c r="B43">
        <v>2101</v>
      </c>
      <c r="C43" s="33" t="s">
        <v>104</v>
      </c>
      <c r="D43" s="34">
        <v>500000</v>
      </c>
      <c r="E43" s="34"/>
      <c r="I43" s="41"/>
      <c r="J43" s="5">
        <v>2101</v>
      </c>
      <c r="K43" s="8" t="s">
        <v>104</v>
      </c>
      <c r="L43" s="7">
        <f>M41*1.5%</f>
        <v>60000</v>
      </c>
      <c r="M43" s="7"/>
    </row>
    <row r="44" spans="2:19" ht="32.25" customHeight="1" x14ac:dyDescent="0.25">
      <c r="B44">
        <v>53</v>
      </c>
      <c r="C44" s="33" t="s">
        <v>107</v>
      </c>
      <c r="D44" s="34">
        <v>100000</v>
      </c>
      <c r="E44" s="34"/>
      <c r="I44" s="55">
        <v>3</v>
      </c>
      <c r="J44" s="5">
        <v>110401</v>
      </c>
      <c r="K44" s="8" t="s">
        <v>114</v>
      </c>
      <c r="L44" s="7">
        <v>3000000</v>
      </c>
      <c r="M44" s="7"/>
    </row>
    <row r="45" spans="2:19" x14ac:dyDescent="0.25">
      <c r="B45">
        <v>5301</v>
      </c>
      <c r="C45" t="s">
        <v>108</v>
      </c>
      <c r="D45" s="34"/>
      <c r="E45" s="34"/>
      <c r="I45" s="56"/>
      <c r="J45" s="5">
        <v>5305</v>
      </c>
      <c r="K45" s="8" t="s">
        <v>116</v>
      </c>
      <c r="L45" s="7"/>
      <c r="M45" s="7">
        <f>L44*4/1000</f>
        <v>12000</v>
      </c>
    </row>
    <row r="46" spans="2:19" x14ac:dyDescent="0.25">
      <c r="B46">
        <v>110201</v>
      </c>
      <c r="C46" t="s">
        <v>8</v>
      </c>
      <c r="D46" s="34"/>
      <c r="E46" s="34">
        <f>D43+D44</f>
        <v>600000</v>
      </c>
      <c r="I46" s="57"/>
      <c r="J46" s="5">
        <v>110201</v>
      </c>
      <c r="K46" s="8" t="s">
        <v>8</v>
      </c>
      <c r="L46" s="7"/>
      <c r="M46" s="7">
        <f>L44-M45</f>
        <v>2988000</v>
      </c>
    </row>
    <row r="47" spans="2:19" x14ac:dyDescent="0.25">
      <c r="D47" s="34"/>
      <c r="E47" s="34"/>
      <c r="I47" s="41">
        <v>4</v>
      </c>
      <c r="J47" s="5">
        <v>120502</v>
      </c>
      <c r="K47" s="8" t="s">
        <v>115</v>
      </c>
      <c r="L47" s="7">
        <v>2000000</v>
      </c>
      <c r="M47" s="7"/>
    </row>
    <row r="48" spans="2:19" x14ac:dyDescent="0.25">
      <c r="I48" s="41"/>
      <c r="J48" s="5">
        <v>5305</v>
      </c>
      <c r="K48" s="8" t="s">
        <v>116</v>
      </c>
      <c r="L48" s="7"/>
      <c r="M48" s="7">
        <f>L47*4/1000</f>
        <v>8000</v>
      </c>
    </row>
    <row r="49" spans="9:13" x14ac:dyDescent="0.25">
      <c r="I49" s="41"/>
      <c r="J49" s="5" t="s">
        <v>117</v>
      </c>
      <c r="K49" s="8" t="s">
        <v>8</v>
      </c>
      <c r="L49" s="7"/>
      <c r="M49" s="7">
        <f>L47-M48</f>
        <v>1992000</v>
      </c>
    </row>
  </sheetData>
  <mergeCells count="48">
    <mergeCell ref="I44:I46"/>
    <mergeCell ref="I47:I49"/>
    <mergeCell ref="B37:F38"/>
    <mergeCell ref="B41:F42"/>
    <mergeCell ref="I38:M38"/>
    <mergeCell ref="I40:I41"/>
    <mergeCell ref="I42:I43"/>
    <mergeCell ref="B24:F25"/>
    <mergeCell ref="B28:F29"/>
    <mergeCell ref="B32:F33"/>
    <mergeCell ref="O25:P25"/>
    <mergeCell ref="O26:P26"/>
    <mergeCell ref="O27:P27"/>
    <mergeCell ref="O28:P28"/>
    <mergeCell ref="I33:J33"/>
    <mergeCell ref="O30:P30"/>
    <mergeCell ref="O31:P31"/>
    <mergeCell ref="O32:P32"/>
    <mergeCell ref="O33:P33"/>
    <mergeCell ref="I34:J34"/>
    <mergeCell ref="I28:J28"/>
    <mergeCell ref="I27:J27"/>
    <mergeCell ref="O17:S17"/>
    <mergeCell ref="O18:S18"/>
    <mergeCell ref="O19:S19"/>
    <mergeCell ref="O20:S20"/>
    <mergeCell ref="O21:S21"/>
    <mergeCell ref="I20:M20"/>
    <mergeCell ref="I21:M21"/>
    <mergeCell ref="I26:J26"/>
    <mergeCell ref="I30:J30"/>
    <mergeCell ref="I31:J31"/>
    <mergeCell ref="I32:J32"/>
    <mergeCell ref="I19:M19"/>
    <mergeCell ref="O34:P34"/>
    <mergeCell ref="I2:M2"/>
    <mergeCell ref="I3:M3"/>
    <mergeCell ref="I4:M4"/>
    <mergeCell ref="I17:M17"/>
    <mergeCell ref="I18:M18"/>
    <mergeCell ref="B2:G2"/>
    <mergeCell ref="B3:G3"/>
    <mergeCell ref="B4:D4"/>
    <mergeCell ref="E4:G4"/>
    <mergeCell ref="B13:B14"/>
    <mergeCell ref="C13:C14"/>
    <mergeCell ref="F13:F14"/>
    <mergeCell ref="G13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CAJA</vt:lpstr>
      <vt:lpstr>CONCILIACIÓN BANCARIA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2023-06-09T20:58:41Z</dcterms:modified>
</cp:coreProperties>
</file>