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V SEMESTRE- CONTADURÍA PÚBLICA\EMPRENDIMIENTO E INNOVACIÓN\"/>
    </mc:Choice>
  </mc:AlternateContent>
  <bookViews>
    <workbookView xWindow="-120" yWindow="-120" windowWidth="20730" windowHeight="11160"/>
  </bookViews>
  <sheets>
    <sheet name="ER Variable Organizada" sheetId="4" r:id="rId1"/>
    <sheet name="Inversión" sheetId="5" r:id="rId2"/>
    <sheet name="ER Directo" sheetId="1" state="hidden" r:id="rId3"/>
  </sheets>
  <definedNames>
    <definedName name="_xlnm.Print_Area" localSheetId="2">'ER Directo'!$A$1:$J$50</definedName>
    <definedName name="_xlnm.Print_Area" localSheetId="0">'ER Variable Organizada'!$A$1:$H$64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63" i="4" l="1"/>
  <c r="N61" i="4"/>
  <c r="N42" i="4"/>
  <c r="N44" i="4"/>
  <c r="M48" i="4"/>
  <c r="L48" i="4"/>
  <c r="K48" i="4"/>
  <c r="J48" i="4"/>
  <c r="I48" i="4"/>
  <c r="H48" i="4"/>
  <c r="G48" i="4"/>
  <c r="F48" i="4"/>
  <c r="E48" i="4"/>
  <c r="D48" i="4"/>
  <c r="C48" i="4"/>
  <c r="B48" i="4"/>
  <c r="B29" i="4" l="1"/>
  <c r="A23" i="4" l="1"/>
  <c r="A22" i="4"/>
  <c r="A17" i="4"/>
  <c r="A16" i="4"/>
  <c r="G16" i="5" l="1"/>
  <c r="G15" i="5"/>
  <c r="G17" i="5"/>
  <c r="G18" i="5"/>
  <c r="G19" i="5"/>
  <c r="G20" i="5"/>
  <c r="G21" i="5"/>
  <c r="G22" i="5"/>
  <c r="G23" i="5"/>
  <c r="G24" i="5"/>
  <c r="G25" i="5"/>
  <c r="G26" i="5"/>
  <c r="G30" i="5"/>
  <c r="G29" i="5"/>
  <c r="G39" i="5" l="1"/>
  <c r="G38" i="5"/>
  <c r="G37" i="5"/>
  <c r="G36" i="5"/>
  <c r="G35" i="5"/>
  <c r="G34" i="5"/>
  <c r="G33" i="5"/>
  <c r="G32" i="5"/>
  <c r="G31" i="5"/>
  <c r="G28" i="5"/>
  <c r="G27" i="5"/>
  <c r="G14" i="5"/>
  <c r="G13" i="5"/>
  <c r="G12" i="5"/>
  <c r="G11" i="5"/>
  <c r="G10" i="5"/>
  <c r="G9" i="5"/>
  <c r="G8" i="5"/>
  <c r="G40" i="5" l="1"/>
  <c r="M53" i="4"/>
  <c r="L53" i="4"/>
  <c r="K53" i="4"/>
  <c r="J53" i="4"/>
  <c r="I53" i="4"/>
  <c r="H53" i="4"/>
  <c r="G53" i="4"/>
  <c r="F53" i="4"/>
  <c r="E53" i="4"/>
  <c r="D53" i="4"/>
  <c r="C53" i="4"/>
  <c r="M46" i="4"/>
  <c r="L46" i="4"/>
  <c r="K46" i="4"/>
  <c r="J46" i="4"/>
  <c r="I46" i="4"/>
  <c r="H46" i="4"/>
  <c r="G46" i="4"/>
  <c r="F46" i="4"/>
  <c r="E46" i="4"/>
  <c r="D46" i="4"/>
  <c r="C46" i="4"/>
  <c r="M29" i="4"/>
  <c r="L29" i="4"/>
  <c r="K29" i="4"/>
  <c r="J29" i="4"/>
  <c r="I29" i="4"/>
  <c r="H29" i="4"/>
  <c r="G29" i="4"/>
  <c r="F29" i="4"/>
  <c r="E29" i="4"/>
  <c r="D29" i="4"/>
  <c r="C29" i="4"/>
  <c r="N29" i="4" s="1"/>
  <c r="M36" i="4"/>
  <c r="L36" i="4"/>
  <c r="K36" i="4"/>
  <c r="J36" i="4"/>
  <c r="I36" i="4"/>
  <c r="H36" i="4"/>
  <c r="G36" i="4"/>
  <c r="F36" i="4"/>
  <c r="E36" i="4"/>
  <c r="D36" i="4"/>
  <c r="C36" i="4"/>
  <c r="B36" i="4"/>
  <c r="B53" i="4"/>
  <c r="M32" i="4"/>
  <c r="M31" i="4" s="1"/>
  <c r="M42" i="4" s="1"/>
  <c r="L32" i="4"/>
  <c r="L31" i="4" s="1"/>
  <c r="K32" i="4"/>
  <c r="K31" i="4" s="1"/>
  <c r="J32" i="4"/>
  <c r="J31" i="4" s="1"/>
  <c r="I32" i="4"/>
  <c r="I31" i="4" s="1"/>
  <c r="I42" i="4" s="1"/>
  <c r="H32" i="4"/>
  <c r="H31" i="4" s="1"/>
  <c r="G32" i="4"/>
  <c r="G31" i="4" s="1"/>
  <c r="F32" i="4"/>
  <c r="F31" i="4" s="1"/>
  <c r="E32" i="4"/>
  <c r="E31" i="4" s="1"/>
  <c r="E42" i="4" s="1"/>
  <c r="D32" i="4"/>
  <c r="D31" i="4" s="1"/>
  <c r="C32" i="4"/>
  <c r="C31" i="4" s="1"/>
  <c r="B32" i="4"/>
  <c r="B31" i="4" s="1"/>
  <c r="B46" i="4"/>
  <c r="M9" i="4"/>
  <c r="L9" i="4"/>
  <c r="K9" i="4"/>
  <c r="J9" i="4"/>
  <c r="I9" i="4"/>
  <c r="H9" i="4"/>
  <c r="G9" i="4"/>
  <c r="F9" i="4"/>
  <c r="E9" i="4"/>
  <c r="D9" i="4"/>
  <c r="C9" i="4"/>
  <c r="B9" i="4"/>
  <c r="D61" i="4" l="1"/>
  <c r="F61" i="4"/>
  <c r="H61" i="4"/>
  <c r="J61" i="4"/>
  <c r="E61" i="4"/>
  <c r="I61" i="4"/>
  <c r="M61" i="4"/>
  <c r="L61" i="4"/>
  <c r="B42" i="4"/>
  <c r="F42" i="4"/>
  <c r="J42" i="4"/>
  <c r="C61" i="4"/>
  <c r="C65" i="4" s="1"/>
  <c r="C66" i="4" s="1"/>
  <c r="G61" i="4"/>
  <c r="K61" i="4"/>
  <c r="D42" i="4"/>
  <c r="H42" i="4"/>
  <c r="L42" i="4"/>
  <c r="B44" i="4"/>
  <c r="E44" i="4"/>
  <c r="E63" i="4" s="1"/>
  <c r="I44" i="4"/>
  <c r="I63" i="4" s="1"/>
  <c r="M44" i="4"/>
  <c r="M63" i="4" s="1"/>
  <c r="C42" i="4"/>
  <c r="C44" i="4"/>
  <c r="G42" i="4"/>
  <c r="G44" i="4"/>
  <c r="G63" i="4" s="1"/>
  <c r="K42" i="4"/>
  <c r="K44" i="4"/>
  <c r="D44" i="4"/>
  <c r="D63" i="4" s="1"/>
  <c r="H44" i="4"/>
  <c r="H63" i="4" s="1"/>
  <c r="L44" i="4"/>
  <c r="L63" i="4" s="1"/>
  <c r="F44" i="4"/>
  <c r="J44" i="4"/>
  <c r="J63" i="4" s="1"/>
  <c r="B61" i="4"/>
  <c r="F63" i="4" l="1"/>
  <c r="K63" i="4"/>
  <c r="C63" i="4"/>
  <c r="B63" i="4"/>
  <c r="M64" i="4" l="1"/>
  <c r="O9" i="1"/>
  <c r="O29" i="1"/>
  <c r="O30" i="1"/>
  <c r="O34" i="1"/>
  <c r="O42" i="1"/>
  <c r="J9" i="1"/>
  <c r="K9" i="1"/>
  <c r="L9" i="1"/>
  <c r="M9" i="1"/>
  <c r="N9" i="1"/>
  <c r="J29" i="1"/>
  <c r="K29" i="1"/>
  <c r="L29" i="1"/>
  <c r="M29" i="1"/>
  <c r="N29" i="1"/>
  <c r="J30" i="1"/>
  <c r="K30" i="1"/>
  <c r="L30" i="1"/>
  <c r="M30" i="1"/>
  <c r="N30" i="1"/>
  <c r="J34" i="1"/>
  <c r="K34" i="1"/>
  <c r="L34" i="1"/>
  <c r="M34" i="1"/>
  <c r="N34" i="1"/>
  <c r="J42" i="1"/>
  <c r="K42" i="1"/>
  <c r="L42" i="1"/>
  <c r="M42" i="1"/>
  <c r="N42" i="1"/>
  <c r="E29" i="1"/>
  <c r="F29" i="1"/>
  <c r="G29" i="1"/>
  <c r="H29" i="1"/>
  <c r="I29" i="1"/>
  <c r="D29" i="1"/>
  <c r="E30" i="1"/>
  <c r="F30" i="1"/>
  <c r="G30" i="1"/>
  <c r="G32" i="1" s="1"/>
  <c r="H30" i="1"/>
  <c r="H32" i="1" s="1"/>
  <c r="I30" i="1"/>
  <c r="D30" i="1"/>
  <c r="E9" i="1"/>
  <c r="F9" i="1"/>
  <c r="G9" i="1"/>
  <c r="H9" i="1"/>
  <c r="I9" i="1"/>
  <c r="D9" i="1"/>
  <c r="D42" i="1"/>
  <c r="E42" i="1"/>
  <c r="F42" i="1"/>
  <c r="G42" i="1"/>
  <c r="H42" i="1"/>
  <c r="I42" i="1"/>
  <c r="E34" i="1"/>
  <c r="F34" i="1"/>
  <c r="G34" i="1"/>
  <c r="H34" i="1"/>
  <c r="I34" i="1"/>
  <c r="D34" i="1"/>
  <c r="F32" i="1" l="1"/>
  <c r="F49" i="1" s="1"/>
  <c r="E32" i="1"/>
  <c r="E49" i="1" s="1"/>
  <c r="G49" i="1"/>
  <c r="O32" i="1"/>
  <c r="O49" i="1" s="1"/>
  <c r="K32" i="1"/>
  <c r="K49" i="1" s="1"/>
  <c r="L32" i="1"/>
  <c r="L49" i="1" s="1"/>
  <c r="H49" i="1"/>
  <c r="D32" i="1"/>
  <c r="D49" i="1" s="1"/>
  <c r="M32" i="1"/>
  <c r="M49" i="1" s="1"/>
  <c r="I32" i="1"/>
  <c r="I49" i="1" s="1"/>
  <c r="N32" i="1"/>
  <c r="N49" i="1" s="1"/>
  <c r="J32" i="1"/>
  <c r="J49" i="1" s="1"/>
</calcChain>
</file>

<file path=xl/comments1.xml><?xml version="1.0" encoding="utf-8"?>
<comments xmlns="http://schemas.openxmlformats.org/spreadsheetml/2006/main">
  <authors>
    <author>n</author>
    <author>Libardo</author>
  </authors>
  <commentList>
    <comment ref="A31" authorId="0" shapeId="0">
      <text>
        <r>
          <rPr>
            <b/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Tahoma"/>
            <family val="2"/>
          </rPr>
          <t xml:space="preserve">
Costos en el proceso de producción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Tahoma"/>
            <family val="2"/>
          </rPr>
          <t xml:space="preserve">
SE REGISTRAN LOS GASTOS GENERADOS EN EL PROCESO DE PRODUCCIÓN</t>
        </r>
      </text>
    </comment>
    <comment ref="A46" authorId="1" shapeId="0">
      <text>
        <r>
          <rPr>
            <b/>
            <sz val="9"/>
            <color indexed="81"/>
            <rFont val="Tahoma"/>
            <family val="2"/>
          </rPr>
          <t>Libardo:</t>
        </r>
        <r>
          <rPr>
            <sz val="9"/>
            <color indexed="81"/>
            <rFont val="Tahoma"/>
            <family val="2"/>
          </rPr>
          <t xml:space="preserve">
ESTOS SON LOS COSTOS QUE SE PAGAN A LOS QUE ESTAN DIRECTAMENTE RELACIONADOS CON LA COMERCIALIZACIÓN</t>
        </r>
      </text>
    </comment>
    <comment ref="A53" authorId="1" shapeId="0">
      <text>
        <r>
          <rPr>
            <b/>
            <sz val="9"/>
            <color indexed="81"/>
            <rFont val="Tahoma"/>
            <family val="2"/>
          </rPr>
          <t>Libardo:</t>
        </r>
        <r>
          <rPr>
            <sz val="9"/>
            <color indexed="81"/>
            <rFont val="Tahoma"/>
            <family val="2"/>
          </rPr>
          <t xml:space="preserve">
ESTOS SON LOS GASTOS QUE SE PAGAN A LOS ADMINISTRATIVOS</t>
        </r>
      </text>
    </comment>
  </commentList>
</comments>
</file>

<file path=xl/comments2.xml><?xml version="1.0" encoding="utf-8"?>
<comments xmlns="http://schemas.openxmlformats.org/spreadsheetml/2006/main">
  <authors>
    <author>Libardo</author>
  </authors>
  <commentList>
    <comment ref="E17" authorId="0" shapeId="0">
      <text>
        <r>
          <rPr>
            <b/>
            <sz val="9"/>
            <color indexed="81"/>
            <rFont val="Tahoma"/>
            <family val="2"/>
          </rPr>
          <t>Libardo:</t>
        </r>
        <r>
          <rPr>
            <sz val="9"/>
            <color indexed="81"/>
            <rFont val="Tahoma"/>
            <family val="2"/>
          </rPr>
          <t xml:space="preserve">
Valores expresados en kilos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Libardo:</t>
        </r>
        <r>
          <rPr>
            <sz val="9"/>
            <color indexed="81"/>
            <rFont val="Tahoma"/>
            <family val="2"/>
          </rPr>
          <t xml:space="preserve">
Valores expresados en kilos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Libardo:</t>
        </r>
        <r>
          <rPr>
            <sz val="9"/>
            <color indexed="81"/>
            <rFont val="Tahoma"/>
            <family val="2"/>
          </rPr>
          <t xml:space="preserve">
Valores expresados en kilos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Libardo:</t>
        </r>
        <r>
          <rPr>
            <sz val="9"/>
            <color indexed="81"/>
            <rFont val="Tahoma"/>
            <family val="2"/>
          </rPr>
          <t xml:space="preserve">
Valores expresados en kilos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Libardo:</t>
        </r>
        <r>
          <rPr>
            <sz val="9"/>
            <color indexed="81"/>
            <rFont val="Tahoma"/>
            <family val="2"/>
          </rPr>
          <t xml:space="preserve">
Valores expresados en litros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Libardo:</t>
        </r>
        <r>
          <rPr>
            <sz val="9"/>
            <color indexed="81"/>
            <rFont val="Tahoma"/>
            <family val="2"/>
          </rPr>
          <t xml:space="preserve">
Valores expresados en kilos</t>
        </r>
      </text>
    </comment>
  </commentList>
</comments>
</file>

<file path=xl/sharedStrings.xml><?xml version="1.0" encoding="utf-8"?>
<sst xmlns="http://schemas.openxmlformats.org/spreadsheetml/2006/main" count="184" uniqueCount="90">
  <si>
    <t>Unidades</t>
  </si>
  <si>
    <t>C. Variable Unit.</t>
  </si>
  <si>
    <t>P. Venta Unit.</t>
  </si>
  <si>
    <t>Mes 1</t>
  </si>
  <si>
    <t>Mes 2</t>
  </si>
  <si>
    <t>Mes 3</t>
  </si>
  <si>
    <t>Mes 4</t>
  </si>
  <si>
    <t>Mes 5</t>
  </si>
  <si>
    <t>Mes 6</t>
  </si>
  <si>
    <t>Ventas</t>
  </si>
  <si>
    <t>Costo Ventas</t>
  </si>
  <si>
    <t>U. Bruta</t>
  </si>
  <si>
    <t>Gastos Administración</t>
  </si>
  <si>
    <t>Arriendo</t>
  </si>
  <si>
    <t>Salarios</t>
  </si>
  <si>
    <t>Comunicación</t>
  </si>
  <si>
    <t>Transporte</t>
  </si>
  <si>
    <t>Otros</t>
  </si>
  <si>
    <t>Gastos de Ventas</t>
  </si>
  <si>
    <t>U. Operativa</t>
  </si>
  <si>
    <t>Rubro</t>
  </si>
  <si>
    <t>PROYECCIÓN ESTADO DE RESULTADOS BÁSICO</t>
  </si>
  <si>
    <t>Servicios Públicos</t>
  </si>
  <si>
    <t xml:space="preserve">                                      EMPRESA: </t>
  </si>
  <si>
    <t>Producto 1</t>
  </si>
  <si>
    <t>Producto 2</t>
  </si>
  <si>
    <t>Producto 3</t>
  </si>
  <si>
    <t>Producto 4</t>
  </si>
  <si>
    <t>12 CONCURSO CAPITAL SEMILLA MEDELLÍN</t>
  </si>
  <si>
    <t>Producto 5</t>
  </si>
  <si>
    <t>No se deben modificar.</t>
  </si>
  <si>
    <t>Mes 7</t>
  </si>
  <si>
    <t>Mes 8</t>
  </si>
  <si>
    <t>Mes 9</t>
  </si>
  <si>
    <t>Mes 10</t>
  </si>
  <si>
    <t>Mes 11</t>
  </si>
  <si>
    <t>Mes 12</t>
  </si>
  <si>
    <t>Materia Prima</t>
  </si>
  <si>
    <t>Insumos</t>
  </si>
  <si>
    <t>Costo Fijos</t>
  </si>
  <si>
    <t>Costo Variables</t>
  </si>
  <si>
    <t>Gastos Fijos</t>
  </si>
  <si>
    <t>Gastos Variables</t>
  </si>
  <si>
    <t>MARGEN DE CONT.</t>
  </si>
  <si>
    <t>UAII</t>
  </si>
  <si>
    <t>COSTO VARIABLE TOTAL</t>
  </si>
  <si>
    <t>COSTO FIJO TOTAL</t>
  </si>
  <si>
    <t>PUNTO EQUILIBRIO (Unds)</t>
  </si>
  <si>
    <t>PUNTO EQUILIBRIO (Paquetes)</t>
  </si>
  <si>
    <t>RELACIÓN DE REQUERIMIENTOS DE INVERSIÓN</t>
  </si>
  <si>
    <t>Elemento</t>
  </si>
  <si>
    <t>Importancia</t>
  </si>
  <si>
    <t>Tipo</t>
  </si>
  <si>
    <t>Cant.</t>
  </si>
  <si>
    <t>Costos Unitario</t>
  </si>
  <si>
    <t>Costo Total</t>
  </si>
  <si>
    <t>Alta</t>
  </si>
  <si>
    <t>Maquinaria o equipo</t>
  </si>
  <si>
    <t>Plancha para arepas</t>
  </si>
  <si>
    <t>Maquinaria y Equipo</t>
  </si>
  <si>
    <t>Empacadora al vacio</t>
  </si>
  <si>
    <t>Remodelaciones</t>
  </si>
  <si>
    <t>Rodillo</t>
  </si>
  <si>
    <t>Muebles y Enseres</t>
  </si>
  <si>
    <t>Estufa para cocinar maiz</t>
  </si>
  <si>
    <t>Muebles y enseres</t>
  </si>
  <si>
    <t>Mano de Obra</t>
  </si>
  <si>
    <t>Holla de acero para cocinar maiz</t>
  </si>
  <si>
    <t>Gastos Generales</t>
  </si>
  <si>
    <t>Maiz</t>
  </si>
  <si>
    <t>Quinua</t>
  </si>
  <si>
    <t>Insumo</t>
  </si>
  <si>
    <t>Amaranto</t>
  </si>
  <si>
    <t>Cebolla</t>
  </si>
  <si>
    <t>Media</t>
  </si>
  <si>
    <t>Sal</t>
  </si>
  <si>
    <t>Baja</t>
  </si>
  <si>
    <t>Aceite</t>
  </si>
  <si>
    <t>Especies aromaticas</t>
  </si>
  <si>
    <t>Empaques</t>
  </si>
  <si>
    <t>Mesa</t>
  </si>
  <si>
    <t>Moldes</t>
  </si>
  <si>
    <t>TOTAL</t>
  </si>
  <si>
    <t>12 Emprendimiento Contaduría</t>
  </si>
  <si>
    <t>desarrollo y soporte técnico</t>
  </si>
  <si>
    <t>Software</t>
  </si>
  <si>
    <t>Diseño</t>
  </si>
  <si>
    <t xml:space="preserve">                                      EMPRESA O PROPUESTA: Sitio web de intermediación entre empresas y personas interesadas en iniciar su vida laboral en el área contable.</t>
  </si>
  <si>
    <t>Inscripcion estandar</t>
  </si>
  <si>
    <t>Inscripcion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</si>
</sst>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&quot;$&quot;\ * #,##0_);_(&quot;$&quot;\ * \(#,##0\);_(&quot;$&quot;\ * &quot;-&quot;??_);_(@_)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166" fontId="0" fillId="0" borderId="1" xfId="2" applyNumberFormat="1" applyFont="1" applyBorder="1"/>
    <xf numFmtId="166" fontId="0" fillId="0" borderId="0" xfId="0" applyNumberFormat="1"/>
    <xf numFmtId="166" fontId="0" fillId="0" borderId="1" xfId="0" applyNumberFormat="1" applyBorder="1"/>
    <xf numFmtId="167" fontId="0" fillId="0" borderId="1" xfId="1" applyNumberFormat="1" applyFont="1" applyBorder="1"/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2" fillId="0" borderId="0" xfId="0" applyFont="1"/>
    <xf numFmtId="166" fontId="0" fillId="0" borderId="0" xfId="2" applyNumberFormat="1" applyFont="1" applyFill="1" applyBorder="1"/>
    <xf numFmtId="166" fontId="0" fillId="4" borderId="1" xfId="2" applyNumberFormat="1" applyFont="1" applyFill="1" applyBorder="1"/>
    <xf numFmtId="167" fontId="0" fillId="5" borderId="1" xfId="1" applyNumberFormat="1" applyFont="1" applyFill="1" applyBorder="1"/>
    <xf numFmtId="0" fontId="2" fillId="5" borderId="1" xfId="0" applyFont="1" applyFill="1" applyBorder="1" applyAlignment="1">
      <alignment horizontal="center"/>
    </xf>
    <xf numFmtId="166" fontId="0" fillId="5" borderId="1" xfId="2" applyNumberFormat="1" applyFont="1" applyFill="1" applyBorder="1"/>
    <xf numFmtId="166" fontId="2" fillId="5" borderId="1" xfId="0" applyNumberFormat="1" applyFont="1" applyFill="1" applyBorder="1"/>
    <xf numFmtId="166" fontId="2" fillId="5" borderId="1" xfId="2" applyNumberFormat="1" applyFont="1" applyFill="1" applyBorder="1" applyAlignment="1">
      <alignment vertical="center"/>
    </xf>
    <xf numFmtId="166" fontId="2" fillId="5" borderId="1" xfId="2" applyNumberFormat="1" applyFont="1" applyFill="1" applyBorder="1"/>
    <xf numFmtId="0" fontId="0" fillId="3" borderId="0" xfId="0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6" fontId="2" fillId="5" borderId="1" xfId="2" applyNumberFormat="1" applyFont="1" applyFill="1" applyBorder="1" applyAlignment="1">
      <alignment horizontal="right" vertical="center"/>
    </xf>
    <xf numFmtId="3" fontId="0" fillId="0" borderId="0" xfId="0" applyNumberFormat="1" applyAlignment="1">
      <alignment horizontal="right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166" fontId="0" fillId="5" borderId="18" xfId="2" applyNumberFormat="1" applyFont="1" applyFill="1" applyBorder="1"/>
    <xf numFmtId="0" fontId="0" fillId="0" borderId="1" xfId="0" applyBorder="1"/>
    <xf numFmtId="0" fontId="0" fillId="0" borderId="19" xfId="0" applyBorder="1"/>
    <xf numFmtId="0" fontId="0" fillId="0" borderId="20" xfId="0" applyBorder="1"/>
    <xf numFmtId="166" fontId="0" fillId="5" borderId="21" xfId="2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66" fontId="0" fillId="7" borderId="26" xfId="2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showGridLines="0" tabSelected="1" zoomScale="90" zoomScaleNormal="90" zoomScaleSheetLayoutView="70" workbookViewId="0">
      <selection activeCell="N67" sqref="N67"/>
    </sheetView>
  </sheetViews>
  <sheetFormatPr baseColWidth="10" defaultRowHeight="15" x14ac:dyDescent="0.25"/>
  <cols>
    <col min="1" max="1" width="18" customWidth="1"/>
    <col min="2" max="7" width="14.28515625" customWidth="1"/>
    <col min="8" max="8" width="13.5703125" customWidth="1"/>
    <col min="9" max="12" width="13.85546875" bestFit="1" customWidth="1"/>
    <col min="13" max="13" width="16.28515625" customWidth="1"/>
    <col min="14" max="14" width="14.85546875" bestFit="1" customWidth="1"/>
  </cols>
  <sheetData>
    <row r="1" spans="1:13" ht="15.75" thickBot="1" x14ac:dyDescent="0.3"/>
    <row r="2" spans="1:13" ht="19.5" thickBot="1" x14ac:dyDescent="0.35">
      <c r="A2" s="43" t="s">
        <v>21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15.75" thickBot="1" x14ac:dyDescent="0.3">
      <c r="A3" s="46" t="s">
        <v>87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1:13" ht="15.75" thickBot="1" x14ac:dyDescent="0.3">
      <c r="A4" s="49" t="s">
        <v>83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1:13" x14ac:dyDescent="0.25">
      <c r="A5" s="10"/>
      <c r="B5" s="10"/>
      <c r="C5" s="10"/>
      <c r="D5" s="10"/>
      <c r="E5" s="10"/>
      <c r="F5" s="10"/>
      <c r="G5" s="10"/>
    </row>
    <row r="6" spans="1:13" x14ac:dyDescent="0.25">
      <c r="A6" s="16"/>
      <c r="B6" s="52" t="s">
        <v>30</v>
      </c>
      <c r="C6" s="52"/>
      <c r="D6" s="52"/>
      <c r="E6" s="10"/>
      <c r="F6" s="10"/>
      <c r="G6" s="10"/>
    </row>
    <row r="8" spans="1:13" x14ac:dyDescent="0.25">
      <c r="A8" s="1" t="s">
        <v>20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36</v>
      </c>
    </row>
    <row r="9" spans="1:13" x14ac:dyDescent="0.25">
      <c r="A9" s="3" t="s">
        <v>0</v>
      </c>
      <c r="B9" s="15">
        <f>+SUM(B10:B13)</f>
        <v>350</v>
      </c>
      <c r="C9" s="15">
        <f t="shared" ref="C9:G9" si="0">+SUM(C10:C13)</f>
        <v>350</v>
      </c>
      <c r="D9" s="15">
        <f t="shared" si="0"/>
        <v>350</v>
      </c>
      <c r="E9" s="15">
        <f t="shared" si="0"/>
        <v>350</v>
      </c>
      <c r="F9" s="15">
        <f t="shared" si="0"/>
        <v>350</v>
      </c>
      <c r="G9" s="15">
        <f t="shared" si="0"/>
        <v>350</v>
      </c>
      <c r="H9" s="15">
        <f t="shared" ref="H9:M9" si="1">+SUM(H10:H13)</f>
        <v>350</v>
      </c>
      <c r="I9" s="15">
        <f t="shared" si="1"/>
        <v>350</v>
      </c>
      <c r="J9" s="15">
        <f t="shared" si="1"/>
        <v>350</v>
      </c>
      <c r="K9" s="15">
        <f t="shared" si="1"/>
        <v>350</v>
      </c>
      <c r="L9" s="15">
        <f t="shared" si="1"/>
        <v>350</v>
      </c>
      <c r="M9" s="15">
        <f t="shared" si="1"/>
        <v>350</v>
      </c>
    </row>
    <row r="10" spans="1:13" x14ac:dyDescent="0.25">
      <c r="A10" s="11" t="s">
        <v>88</v>
      </c>
      <c r="B10" s="8">
        <v>200</v>
      </c>
      <c r="C10" s="8">
        <v>200</v>
      </c>
      <c r="D10" s="8">
        <v>200</v>
      </c>
      <c r="E10" s="8">
        <v>200</v>
      </c>
      <c r="F10" s="8">
        <v>200</v>
      </c>
      <c r="G10" s="8">
        <v>200</v>
      </c>
      <c r="H10" s="8">
        <v>200</v>
      </c>
      <c r="I10" s="8">
        <v>200</v>
      </c>
      <c r="J10" s="8">
        <v>200</v>
      </c>
      <c r="K10" s="8">
        <v>200</v>
      </c>
      <c r="L10" s="8">
        <v>200</v>
      </c>
      <c r="M10" s="8">
        <v>200</v>
      </c>
    </row>
    <row r="11" spans="1:13" x14ac:dyDescent="0.25">
      <c r="A11" s="11" t="s">
        <v>89</v>
      </c>
      <c r="B11" s="8">
        <v>150</v>
      </c>
      <c r="C11" s="8">
        <v>150</v>
      </c>
      <c r="D11" s="8">
        <v>150</v>
      </c>
      <c r="E11" s="8">
        <v>150</v>
      </c>
      <c r="F11" s="8">
        <v>150</v>
      </c>
      <c r="G11" s="8">
        <v>150</v>
      </c>
      <c r="H11" s="8">
        <v>150</v>
      </c>
      <c r="I11" s="8">
        <v>150</v>
      </c>
      <c r="J11" s="8">
        <v>150</v>
      </c>
      <c r="K11" s="8">
        <v>150</v>
      </c>
      <c r="L11" s="8">
        <v>150</v>
      </c>
      <c r="M11" s="8">
        <v>150</v>
      </c>
    </row>
    <row r="12" spans="1:13" x14ac:dyDescent="0.25">
      <c r="A12" s="11" t="s">
        <v>26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11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11" t="s">
        <v>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3" t="s">
        <v>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x14ac:dyDescent="0.25">
      <c r="A16" s="11" t="str">
        <f>A10</f>
        <v>Inscripcion estandar</v>
      </c>
      <c r="B16" s="5">
        <v>150000</v>
      </c>
      <c r="C16" s="5">
        <v>150000</v>
      </c>
      <c r="D16" s="5">
        <v>150000</v>
      </c>
      <c r="E16" s="5">
        <v>150000</v>
      </c>
      <c r="F16" s="5">
        <v>150000</v>
      </c>
      <c r="G16" s="5">
        <v>150000</v>
      </c>
      <c r="H16" s="5">
        <v>150000</v>
      </c>
      <c r="I16" s="5">
        <v>150000</v>
      </c>
      <c r="J16" s="5">
        <v>150000</v>
      </c>
      <c r="K16" s="5">
        <v>150000</v>
      </c>
      <c r="L16" s="5">
        <v>150000</v>
      </c>
      <c r="M16" s="5">
        <v>150000</v>
      </c>
    </row>
    <row r="17" spans="1:14" x14ac:dyDescent="0.25">
      <c r="A17" s="11" t="str">
        <f>A11</f>
        <v>Inscripcion premium</v>
      </c>
      <c r="B17" s="5">
        <v>200000</v>
      </c>
      <c r="C17" s="5">
        <v>200000</v>
      </c>
      <c r="D17" s="5">
        <v>200000</v>
      </c>
      <c r="E17" s="5">
        <v>200000</v>
      </c>
      <c r="F17" s="5">
        <v>200000</v>
      </c>
      <c r="G17" s="5">
        <v>200000</v>
      </c>
      <c r="H17" s="5">
        <v>200000</v>
      </c>
      <c r="I17" s="5">
        <v>200000</v>
      </c>
      <c r="J17" s="5">
        <v>200000</v>
      </c>
      <c r="K17" s="5">
        <v>200000</v>
      </c>
      <c r="L17" s="5">
        <v>200000</v>
      </c>
      <c r="M17" s="5">
        <v>200000</v>
      </c>
    </row>
    <row r="18" spans="1:14" x14ac:dyDescent="0.25">
      <c r="A18" s="11" t="s">
        <v>26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 x14ac:dyDescent="0.25">
      <c r="A19" s="11" t="s">
        <v>27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 x14ac:dyDescent="0.25">
      <c r="A20" s="11" t="s">
        <v>29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 x14ac:dyDescent="0.25">
      <c r="A21" s="3" t="s">
        <v>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4" x14ac:dyDescent="0.25">
      <c r="A22" s="11" t="str">
        <f>A10</f>
        <v>Inscripcion estandar</v>
      </c>
      <c r="B22" s="5">
        <v>86000</v>
      </c>
      <c r="C22" s="5">
        <v>86000</v>
      </c>
      <c r="D22" s="5">
        <v>86000</v>
      </c>
      <c r="E22" s="5">
        <v>86000</v>
      </c>
      <c r="F22" s="5">
        <v>86000</v>
      </c>
      <c r="G22" s="5">
        <v>86000</v>
      </c>
      <c r="H22" s="5">
        <v>86000</v>
      </c>
      <c r="I22" s="5">
        <v>86000</v>
      </c>
      <c r="J22" s="5">
        <v>86000</v>
      </c>
      <c r="K22" s="5">
        <v>86000</v>
      </c>
      <c r="L22" s="5">
        <v>86000</v>
      </c>
      <c r="M22" s="5">
        <v>86000</v>
      </c>
    </row>
    <row r="23" spans="1:14" x14ac:dyDescent="0.25">
      <c r="A23" s="11" t="str">
        <f>A11</f>
        <v>Inscripcion premium</v>
      </c>
      <c r="B23" s="5">
        <v>120000</v>
      </c>
      <c r="C23" s="5">
        <v>120000</v>
      </c>
      <c r="D23" s="5">
        <v>120000</v>
      </c>
      <c r="E23" s="5">
        <v>120000</v>
      </c>
      <c r="F23" s="5">
        <v>120000</v>
      </c>
      <c r="G23" s="5">
        <v>120000</v>
      </c>
      <c r="H23" s="5">
        <v>120000</v>
      </c>
      <c r="I23" s="5">
        <v>120000</v>
      </c>
      <c r="J23" s="5">
        <v>120000</v>
      </c>
      <c r="K23" s="5">
        <v>120000</v>
      </c>
      <c r="L23" s="5">
        <v>120000</v>
      </c>
      <c r="M23" s="5">
        <v>120000</v>
      </c>
    </row>
    <row r="24" spans="1:14" x14ac:dyDescent="0.25">
      <c r="A24" s="11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4" x14ac:dyDescent="0.25">
      <c r="A25" s="11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4" x14ac:dyDescent="0.25">
      <c r="A26" s="11" t="s">
        <v>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4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9" spans="1:14" x14ac:dyDescent="0.25">
      <c r="A29" s="1" t="s">
        <v>9</v>
      </c>
      <c r="B29" s="17">
        <f>+SUMPRODUCT(B10:B14,B16:B20)</f>
        <v>60000000</v>
      </c>
      <c r="C29" s="17">
        <f t="shared" ref="C29:M29" si="2">+SUMPRODUCT(C10:C14,C16:C20)</f>
        <v>60000000</v>
      </c>
      <c r="D29" s="17">
        <f t="shared" si="2"/>
        <v>60000000</v>
      </c>
      <c r="E29" s="17">
        <f t="shared" si="2"/>
        <v>60000000</v>
      </c>
      <c r="F29" s="17">
        <f t="shared" si="2"/>
        <v>60000000</v>
      </c>
      <c r="G29" s="17">
        <f t="shared" si="2"/>
        <v>60000000</v>
      </c>
      <c r="H29" s="17">
        <f t="shared" si="2"/>
        <v>60000000</v>
      </c>
      <c r="I29" s="17">
        <f t="shared" si="2"/>
        <v>60000000</v>
      </c>
      <c r="J29" s="17">
        <f t="shared" si="2"/>
        <v>60000000</v>
      </c>
      <c r="K29" s="17">
        <f t="shared" si="2"/>
        <v>60000000</v>
      </c>
      <c r="L29" s="17">
        <f t="shared" si="2"/>
        <v>60000000</v>
      </c>
      <c r="M29" s="17">
        <f t="shared" si="2"/>
        <v>60000000</v>
      </c>
      <c r="N29" s="6">
        <f>SUM(B29:M29)</f>
        <v>720000000</v>
      </c>
    </row>
    <row r="30" spans="1:14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4" x14ac:dyDescent="0.25">
      <c r="A31" s="1" t="s">
        <v>40</v>
      </c>
      <c r="B31" s="17">
        <f>SUMPRODUCT(B32:B34)</f>
        <v>35200000</v>
      </c>
      <c r="C31" s="17">
        <f t="shared" ref="C31:M31" si="3">SUMPRODUCT(C32:C34)</f>
        <v>35200000</v>
      </c>
      <c r="D31" s="17">
        <f t="shared" si="3"/>
        <v>35200000</v>
      </c>
      <c r="E31" s="17">
        <f t="shared" si="3"/>
        <v>35200000</v>
      </c>
      <c r="F31" s="17">
        <f t="shared" si="3"/>
        <v>35200000</v>
      </c>
      <c r="G31" s="17">
        <f t="shared" si="3"/>
        <v>35200000</v>
      </c>
      <c r="H31" s="17">
        <f t="shared" si="3"/>
        <v>35200000</v>
      </c>
      <c r="I31" s="17">
        <f t="shared" si="3"/>
        <v>35200000</v>
      </c>
      <c r="J31" s="17">
        <f t="shared" si="3"/>
        <v>35200000</v>
      </c>
      <c r="K31" s="17">
        <f t="shared" si="3"/>
        <v>35200000</v>
      </c>
      <c r="L31" s="17">
        <f t="shared" si="3"/>
        <v>35200000</v>
      </c>
      <c r="M31" s="17">
        <f t="shared" si="3"/>
        <v>35200000</v>
      </c>
      <c r="N31" s="6"/>
    </row>
    <row r="32" spans="1:14" x14ac:dyDescent="0.25">
      <c r="A32" s="4" t="s">
        <v>84</v>
      </c>
      <c r="B32" s="7">
        <f t="shared" ref="B32:M32" si="4">+SUMPRODUCT(B10:B14,B22:B26)</f>
        <v>35200000</v>
      </c>
      <c r="C32" s="7">
        <f t="shared" si="4"/>
        <v>35200000</v>
      </c>
      <c r="D32" s="7">
        <f t="shared" si="4"/>
        <v>35200000</v>
      </c>
      <c r="E32" s="7">
        <f t="shared" si="4"/>
        <v>35200000</v>
      </c>
      <c r="F32" s="7">
        <f t="shared" si="4"/>
        <v>35200000</v>
      </c>
      <c r="G32" s="7">
        <f t="shared" si="4"/>
        <v>35200000</v>
      </c>
      <c r="H32" s="7">
        <f t="shared" si="4"/>
        <v>35200000</v>
      </c>
      <c r="I32" s="7">
        <f t="shared" si="4"/>
        <v>35200000</v>
      </c>
      <c r="J32" s="7">
        <f t="shared" si="4"/>
        <v>35200000</v>
      </c>
      <c r="K32" s="7">
        <f t="shared" si="4"/>
        <v>35200000</v>
      </c>
      <c r="L32" s="7">
        <f t="shared" si="4"/>
        <v>35200000</v>
      </c>
      <c r="M32" s="7">
        <f t="shared" si="4"/>
        <v>35200000</v>
      </c>
    </row>
    <row r="33" spans="1:14" x14ac:dyDescent="0.25">
      <c r="A33" s="4" t="s">
        <v>38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4" x14ac:dyDescent="0.25">
      <c r="A34" s="4" t="s">
        <v>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6" spans="1:14" x14ac:dyDescent="0.25">
      <c r="A36" s="9" t="s">
        <v>42</v>
      </c>
      <c r="B36" s="20">
        <f>+SUM(B37:B40)</f>
        <v>0</v>
      </c>
      <c r="C36" s="20">
        <f t="shared" ref="C36:M36" si="5">+SUM(C37:C40)</f>
        <v>0</v>
      </c>
      <c r="D36" s="20">
        <f t="shared" si="5"/>
        <v>0</v>
      </c>
      <c r="E36" s="20">
        <f t="shared" si="5"/>
        <v>0</v>
      </c>
      <c r="F36" s="20">
        <f t="shared" si="5"/>
        <v>0</v>
      </c>
      <c r="G36" s="20">
        <f t="shared" si="5"/>
        <v>0</v>
      </c>
      <c r="H36" s="20">
        <f t="shared" si="5"/>
        <v>0</v>
      </c>
      <c r="I36" s="20">
        <f t="shared" si="5"/>
        <v>0</v>
      </c>
      <c r="J36" s="20">
        <f t="shared" si="5"/>
        <v>0</v>
      </c>
      <c r="K36" s="20">
        <f t="shared" si="5"/>
        <v>0</v>
      </c>
      <c r="L36" s="20">
        <f t="shared" si="5"/>
        <v>0</v>
      </c>
      <c r="M36" s="20">
        <f t="shared" si="5"/>
        <v>0</v>
      </c>
    </row>
    <row r="37" spans="1:14" x14ac:dyDescent="0.25">
      <c r="A37" s="4" t="s">
        <v>15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4" x14ac:dyDescent="0.25">
      <c r="A38" s="4" t="s">
        <v>14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4" x14ac:dyDescent="0.25">
      <c r="A39" s="4" t="s">
        <v>16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4" x14ac:dyDescent="0.25">
      <c r="A40" s="4" t="s">
        <v>17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4" x14ac:dyDescent="0.25">
      <c r="A41" s="2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30" x14ac:dyDescent="0.25">
      <c r="A42" s="22" t="s">
        <v>45</v>
      </c>
      <c r="B42" s="23">
        <f>B31+B36</f>
        <v>35200000</v>
      </c>
      <c r="C42" s="23">
        <f t="shared" ref="C42:M42" si="6">C31+C36</f>
        <v>35200000</v>
      </c>
      <c r="D42" s="23">
        <f t="shared" si="6"/>
        <v>35200000</v>
      </c>
      <c r="E42" s="23">
        <f t="shared" si="6"/>
        <v>35200000</v>
      </c>
      <c r="F42" s="23">
        <f t="shared" si="6"/>
        <v>35200000</v>
      </c>
      <c r="G42" s="23">
        <f t="shared" si="6"/>
        <v>35200000</v>
      </c>
      <c r="H42" s="23">
        <f t="shared" si="6"/>
        <v>35200000</v>
      </c>
      <c r="I42" s="23">
        <f t="shared" si="6"/>
        <v>35200000</v>
      </c>
      <c r="J42" s="23">
        <f t="shared" si="6"/>
        <v>35200000</v>
      </c>
      <c r="K42" s="23">
        <f t="shared" si="6"/>
        <v>35200000</v>
      </c>
      <c r="L42" s="23">
        <f t="shared" si="6"/>
        <v>35200000</v>
      </c>
      <c r="M42" s="23">
        <f t="shared" si="6"/>
        <v>35200000</v>
      </c>
      <c r="N42" s="6">
        <f>SUM(B42:M42)</f>
        <v>422400000</v>
      </c>
    </row>
    <row r="43" spans="1:14" x14ac:dyDescent="0.25">
      <c r="A43" s="2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x14ac:dyDescent="0.25">
      <c r="A44" s="1" t="s">
        <v>43</v>
      </c>
      <c r="B44" s="18">
        <f>B29-B31-B36</f>
        <v>24800000</v>
      </c>
      <c r="C44" s="18">
        <f t="shared" ref="C44:M44" si="7">C29-C31-C36</f>
        <v>24800000</v>
      </c>
      <c r="D44" s="18">
        <f t="shared" si="7"/>
        <v>24800000</v>
      </c>
      <c r="E44" s="18">
        <f t="shared" si="7"/>
        <v>24800000</v>
      </c>
      <c r="F44" s="18">
        <f t="shared" si="7"/>
        <v>24800000</v>
      </c>
      <c r="G44" s="18">
        <f t="shared" si="7"/>
        <v>24800000</v>
      </c>
      <c r="H44" s="18">
        <f t="shared" si="7"/>
        <v>24800000</v>
      </c>
      <c r="I44" s="18">
        <f t="shared" si="7"/>
        <v>24800000</v>
      </c>
      <c r="J44" s="18">
        <f t="shared" si="7"/>
        <v>24800000</v>
      </c>
      <c r="K44" s="18">
        <f t="shared" si="7"/>
        <v>24800000</v>
      </c>
      <c r="L44" s="18">
        <f t="shared" si="7"/>
        <v>24800000</v>
      </c>
      <c r="M44" s="18">
        <f t="shared" si="7"/>
        <v>24800000</v>
      </c>
      <c r="N44" s="6">
        <f>SUM(B44:M44)</f>
        <v>297600000</v>
      </c>
    </row>
    <row r="45" spans="1:14" x14ac:dyDescent="0.25">
      <c r="A45" s="2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4" x14ac:dyDescent="0.25">
      <c r="A46" s="1" t="s">
        <v>39</v>
      </c>
      <c r="B46" s="19">
        <f>SUMPRODUCT(B47:B51)</f>
        <v>9480000</v>
      </c>
      <c r="C46" s="19">
        <f t="shared" ref="C46:M46" si="8">SUMPRODUCT(C47:C51)</f>
        <v>9480000</v>
      </c>
      <c r="D46" s="19">
        <f t="shared" si="8"/>
        <v>9480000</v>
      </c>
      <c r="E46" s="19">
        <f t="shared" si="8"/>
        <v>9480000</v>
      </c>
      <c r="F46" s="19">
        <f t="shared" si="8"/>
        <v>9480000</v>
      </c>
      <c r="G46" s="19">
        <f t="shared" si="8"/>
        <v>9480000</v>
      </c>
      <c r="H46" s="19">
        <f t="shared" si="8"/>
        <v>9480000</v>
      </c>
      <c r="I46" s="19">
        <f t="shared" si="8"/>
        <v>9480000</v>
      </c>
      <c r="J46" s="19">
        <f t="shared" si="8"/>
        <v>9480000</v>
      </c>
      <c r="K46" s="19">
        <f t="shared" si="8"/>
        <v>9480000</v>
      </c>
      <c r="L46" s="19">
        <f t="shared" si="8"/>
        <v>9480000</v>
      </c>
      <c r="M46" s="19">
        <f t="shared" si="8"/>
        <v>9480000</v>
      </c>
    </row>
    <row r="47" spans="1:14" x14ac:dyDescent="0.25">
      <c r="A47" s="4" t="s">
        <v>13</v>
      </c>
      <c r="B47" s="7">
        <v>700000</v>
      </c>
      <c r="C47" s="7">
        <v>700000</v>
      </c>
      <c r="D47" s="7">
        <v>700000</v>
      </c>
      <c r="E47" s="7">
        <v>700000</v>
      </c>
      <c r="F47" s="7">
        <v>700000</v>
      </c>
      <c r="G47" s="7">
        <v>700000</v>
      </c>
      <c r="H47" s="7">
        <v>700000</v>
      </c>
      <c r="I47" s="7">
        <v>700000</v>
      </c>
      <c r="J47" s="7">
        <v>700000</v>
      </c>
      <c r="K47" s="7">
        <v>700000</v>
      </c>
      <c r="L47" s="7">
        <v>700000</v>
      </c>
      <c r="M47" s="7">
        <v>700000</v>
      </c>
    </row>
    <row r="48" spans="1:14" x14ac:dyDescent="0.25">
      <c r="A48" s="4" t="s">
        <v>14</v>
      </c>
      <c r="B48" s="7">
        <f>(1160000*3)+(2500000*2)</f>
        <v>8480000</v>
      </c>
      <c r="C48" s="7">
        <f t="shared" ref="C48:M48" si="9">(1160000*3)+(2500000*2)</f>
        <v>8480000</v>
      </c>
      <c r="D48" s="7">
        <f t="shared" si="9"/>
        <v>8480000</v>
      </c>
      <c r="E48" s="7">
        <f t="shared" si="9"/>
        <v>8480000</v>
      </c>
      <c r="F48" s="7">
        <f t="shared" si="9"/>
        <v>8480000</v>
      </c>
      <c r="G48" s="7">
        <f t="shared" si="9"/>
        <v>8480000</v>
      </c>
      <c r="H48" s="7">
        <f t="shared" si="9"/>
        <v>8480000</v>
      </c>
      <c r="I48" s="7">
        <f t="shared" si="9"/>
        <v>8480000</v>
      </c>
      <c r="J48" s="7">
        <f t="shared" si="9"/>
        <v>8480000</v>
      </c>
      <c r="K48" s="7">
        <f t="shared" si="9"/>
        <v>8480000</v>
      </c>
      <c r="L48" s="7">
        <f t="shared" si="9"/>
        <v>8480000</v>
      </c>
      <c r="M48" s="7">
        <f t="shared" si="9"/>
        <v>8480000</v>
      </c>
    </row>
    <row r="49" spans="1:14" x14ac:dyDescent="0.25">
      <c r="A49" s="4" t="s">
        <v>17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4" x14ac:dyDescent="0.25">
      <c r="A50" s="4" t="s">
        <v>16</v>
      </c>
      <c r="B50" s="7">
        <v>200000</v>
      </c>
      <c r="C50" s="7">
        <v>200000</v>
      </c>
      <c r="D50" s="7">
        <v>200000</v>
      </c>
      <c r="E50" s="7">
        <v>200000</v>
      </c>
      <c r="F50" s="7">
        <v>200000</v>
      </c>
      <c r="G50" s="7">
        <v>200000</v>
      </c>
      <c r="H50" s="7">
        <v>200000</v>
      </c>
      <c r="I50" s="7">
        <v>200000</v>
      </c>
      <c r="J50" s="7">
        <v>200000</v>
      </c>
      <c r="K50" s="7">
        <v>200000</v>
      </c>
      <c r="L50" s="7">
        <v>200000</v>
      </c>
      <c r="M50" s="7">
        <v>200000</v>
      </c>
    </row>
    <row r="51" spans="1:14" x14ac:dyDescent="0.25">
      <c r="A51" s="4" t="s">
        <v>22</v>
      </c>
      <c r="B51" s="7">
        <v>100000</v>
      </c>
      <c r="C51" s="7">
        <v>100000</v>
      </c>
      <c r="D51" s="7">
        <v>100000</v>
      </c>
      <c r="E51" s="7">
        <v>100000</v>
      </c>
      <c r="F51" s="7">
        <v>100000</v>
      </c>
      <c r="G51" s="7">
        <v>100000</v>
      </c>
      <c r="H51" s="7">
        <v>100000</v>
      </c>
      <c r="I51" s="7">
        <v>100000</v>
      </c>
      <c r="J51" s="7">
        <v>100000</v>
      </c>
      <c r="K51" s="7">
        <v>100000</v>
      </c>
      <c r="L51" s="7">
        <v>100000</v>
      </c>
      <c r="M51" s="7">
        <v>100000</v>
      </c>
    </row>
    <row r="52" spans="1:14" x14ac:dyDescent="0.25">
      <c r="A52" s="2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4" x14ac:dyDescent="0.25">
      <c r="A53" s="9" t="s">
        <v>41</v>
      </c>
      <c r="B53" s="19">
        <f>+SUM(B54:B59)</f>
        <v>3800000</v>
      </c>
      <c r="C53" s="19">
        <f t="shared" ref="C53:M53" si="10">+SUM(C54:C59)</f>
        <v>3800000</v>
      </c>
      <c r="D53" s="19">
        <f t="shared" si="10"/>
        <v>3800000</v>
      </c>
      <c r="E53" s="19">
        <f t="shared" si="10"/>
        <v>3800000</v>
      </c>
      <c r="F53" s="19">
        <f t="shared" si="10"/>
        <v>3800000</v>
      </c>
      <c r="G53" s="19">
        <f t="shared" si="10"/>
        <v>3800000</v>
      </c>
      <c r="H53" s="19">
        <f t="shared" si="10"/>
        <v>3800000</v>
      </c>
      <c r="I53" s="19">
        <f t="shared" si="10"/>
        <v>3800000</v>
      </c>
      <c r="J53" s="19">
        <f t="shared" si="10"/>
        <v>3800000</v>
      </c>
      <c r="K53" s="19">
        <f t="shared" si="10"/>
        <v>3800000</v>
      </c>
      <c r="L53" s="19">
        <f t="shared" si="10"/>
        <v>3800000</v>
      </c>
      <c r="M53" s="19">
        <f t="shared" si="10"/>
        <v>3800000</v>
      </c>
    </row>
    <row r="54" spans="1:14" x14ac:dyDescent="0.25">
      <c r="A54" s="4" t="s">
        <v>13</v>
      </c>
      <c r="B54" s="7">
        <v>500000</v>
      </c>
      <c r="C54" s="7">
        <v>500000</v>
      </c>
      <c r="D54" s="7">
        <v>500000</v>
      </c>
      <c r="E54" s="7">
        <v>500000</v>
      </c>
      <c r="F54" s="7">
        <v>500000</v>
      </c>
      <c r="G54" s="7">
        <v>500000</v>
      </c>
      <c r="H54" s="7">
        <v>500000</v>
      </c>
      <c r="I54" s="7">
        <v>500000</v>
      </c>
      <c r="J54" s="7">
        <v>500000</v>
      </c>
      <c r="K54" s="7">
        <v>500000</v>
      </c>
      <c r="L54" s="7">
        <v>500000</v>
      </c>
      <c r="M54" s="7">
        <v>500000</v>
      </c>
    </row>
    <row r="55" spans="1:14" x14ac:dyDescent="0.25">
      <c r="A55" s="4" t="s">
        <v>14</v>
      </c>
      <c r="B55" s="7">
        <v>2500000</v>
      </c>
      <c r="C55" s="7">
        <v>2500000</v>
      </c>
      <c r="D55" s="7">
        <v>2500000</v>
      </c>
      <c r="E55" s="7">
        <v>2500000</v>
      </c>
      <c r="F55" s="7">
        <v>2500000</v>
      </c>
      <c r="G55" s="7">
        <v>2500000</v>
      </c>
      <c r="H55" s="7">
        <v>2500000</v>
      </c>
      <c r="I55" s="7">
        <v>2500000</v>
      </c>
      <c r="J55" s="7">
        <v>2500000</v>
      </c>
      <c r="K55" s="7">
        <v>2500000</v>
      </c>
      <c r="L55" s="7">
        <v>2500000</v>
      </c>
      <c r="M55" s="7">
        <v>2500000</v>
      </c>
    </row>
    <row r="56" spans="1:14" x14ac:dyDescent="0.25">
      <c r="A56" s="4" t="s">
        <v>15</v>
      </c>
      <c r="B56" s="7">
        <v>300000</v>
      </c>
      <c r="C56" s="7">
        <v>300000</v>
      </c>
      <c r="D56" s="7">
        <v>300000</v>
      </c>
      <c r="E56" s="7">
        <v>300000</v>
      </c>
      <c r="F56" s="7">
        <v>300000</v>
      </c>
      <c r="G56" s="7">
        <v>300000</v>
      </c>
      <c r="H56" s="7">
        <v>300000</v>
      </c>
      <c r="I56" s="7">
        <v>300000</v>
      </c>
      <c r="J56" s="7">
        <v>300000</v>
      </c>
      <c r="K56" s="7">
        <v>300000</v>
      </c>
      <c r="L56" s="7">
        <v>300000</v>
      </c>
      <c r="M56" s="7">
        <v>300000</v>
      </c>
    </row>
    <row r="57" spans="1:14" x14ac:dyDescent="0.25">
      <c r="A57" s="4" t="s">
        <v>16</v>
      </c>
      <c r="B57" s="7">
        <v>500000</v>
      </c>
      <c r="C57" s="7">
        <v>500000</v>
      </c>
      <c r="D57" s="7">
        <v>500000</v>
      </c>
      <c r="E57" s="7">
        <v>500000</v>
      </c>
      <c r="F57" s="7">
        <v>500000</v>
      </c>
      <c r="G57" s="7">
        <v>500000</v>
      </c>
      <c r="H57" s="7">
        <v>500000</v>
      </c>
      <c r="I57" s="7">
        <v>500000</v>
      </c>
      <c r="J57" s="7">
        <v>500000</v>
      </c>
      <c r="K57" s="7">
        <v>500000</v>
      </c>
      <c r="L57" s="7">
        <v>500000</v>
      </c>
      <c r="M57" s="7">
        <v>500000</v>
      </c>
    </row>
    <row r="58" spans="1:14" x14ac:dyDescent="0.25">
      <c r="A58" s="4" t="s">
        <v>22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spans="1:14" x14ac:dyDescent="0.25">
      <c r="A59" s="4" t="s">
        <v>17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4" x14ac:dyDescent="0.25">
      <c r="A60" s="2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4" x14ac:dyDescent="0.25">
      <c r="A61" s="22" t="s">
        <v>46</v>
      </c>
      <c r="B61" s="23">
        <f>B46+B53</f>
        <v>13280000</v>
      </c>
      <c r="C61" s="23">
        <f t="shared" ref="C61:M61" si="11">C46+C53</f>
        <v>13280000</v>
      </c>
      <c r="D61" s="23">
        <f t="shared" si="11"/>
        <v>13280000</v>
      </c>
      <c r="E61" s="23">
        <f t="shared" si="11"/>
        <v>13280000</v>
      </c>
      <c r="F61" s="23">
        <f t="shared" si="11"/>
        <v>13280000</v>
      </c>
      <c r="G61" s="23">
        <f t="shared" si="11"/>
        <v>13280000</v>
      </c>
      <c r="H61" s="23">
        <f t="shared" si="11"/>
        <v>13280000</v>
      </c>
      <c r="I61" s="23">
        <f t="shared" si="11"/>
        <v>13280000</v>
      </c>
      <c r="J61" s="23">
        <f t="shared" si="11"/>
        <v>13280000</v>
      </c>
      <c r="K61" s="23">
        <f t="shared" si="11"/>
        <v>13280000</v>
      </c>
      <c r="L61" s="23">
        <f t="shared" si="11"/>
        <v>13280000</v>
      </c>
      <c r="M61" s="23">
        <f t="shared" si="11"/>
        <v>13280000</v>
      </c>
      <c r="N61" s="6">
        <f>SUM(B61:M61)</f>
        <v>159360000</v>
      </c>
    </row>
    <row r="62" spans="1:14" ht="16.5" customHeight="1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4" x14ac:dyDescent="0.25">
      <c r="A63" s="1" t="s">
        <v>44</v>
      </c>
      <c r="B63" s="18">
        <f>B44-B61</f>
        <v>11520000</v>
      </c>
      <c r="C63" s="18">
        <f t="shared" ref="C63:M63" si="12">C44-C61</f>
        <v>11520000</v>
      </c>
      <c r="D63" s="18">
        <f t="shared" si="12"/>
        <v>11520000</v>
      </c>
      <c r="E63" s="18">
        <f t="shared" si="12"/>
        <v>11520000</v>
      </c>
      <c r="F63" s="18">
        <f t="shared" si="12"/>
        <v>11520000</v>
      </c>
      <c r="G63" s="18">
        <f t="shared" si="12"/>
        <v>11520000</v>
      </c>
      <c r="H63" s="18">
        <f t="shared" si="12"/>
        <v>11520000</v>
      </c>
      <c r="I63" s="18">
        <f t="shared" si="12"/>
        <v>11520000</v>
      </c>
      <c r="J63" s="18">
        <f t="shared" si="12"/>
        <v>11520000</v>
      </c>
      <c r="K63" s="18">
        <f t="shared" si="12"/>
        <v>11520000</v>
      </c>
      <c r="L63" s="18">
        <f t="shared" si="12"/>
        <v>11520000</v>
      </c>
      <c r="M63" s="18">
        <f t="shared" si="12"/>
        <v>11520000</v>
      </c>
      <c r="N63" s="6">
        <f>SUM(B63:M63)</f>
        <v>138240000</v>
      </c>
    </row>
    <row r="64" spans="1:14" x14ac:dyDescent="0.25">
      <c r="M64" s="6">
        <f>SUM(B63:M63)</f>
        <v>138240000</v>
      </c>
    </row>
    <row r="65" spans="1:13" x14ac:dyDescent="0.25">
      <c r="A65" t="s">
        <v>47</v>
      </c>
      <c r="B65" s="24"/>
      <c r="C65" s="24">
        <f t="shared" ref="C65" si="13">C61/(C16-C22)</f>
        <v>207.5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13" x14ac:dyDescent="0.25">
      <c r="A66" t="s">
        <v>48</v>
      </c>
      <c r="C66" s="24">
        <f>C65/4</f>
        <v>51.875</v>
      </c>
    </row>
  </sheetData>
  <mergeCells count="4">
    <mergeCell ref="A2:M2"/>
    <mergeCell ref="A3:M3"/>
    <mergeCell ref="A4:M4"/>
    <mergeCell ref="B6:D6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40"/>
  <sheetViews>
    <sheetView showGridLines="0" topLeftCell="A4" workbookViewId="0">
      <selection activeCell="C11" sqref="C11"/>
    </sheetView>
  </sheetViews>
  <sheetFormatPr baseColWidth="10" defaultRowHeight="15" x14ac:dyDescent="0.25"/>
  <cols>
    <col min="2" max="2" width="55.42578125" customWidth="1"/>
    <col min="3" max="3" width="11.5703125" bestFit="1" customWidth="1"/>
    <col min="4" max="4" width="21.7109375" customWidth="1"/>
    <col min="5" max="5" width="7.140625" customWidth="1"/>
    <col min="6" max="6" width="21.85546875" customWidth="1"/>
    <col min="7" max="7" width="19.7109375" customWidth="1"/>
    <col min="9" max="9" width="19.140625" bestFit="1" customWidth="1"/>
  </cols>
  <sheetData>
    <row r="2" spans="2:17" ht="15.75" thickBot="1" x14ac:dyDescent="0.3"/>
    <row r="3" spans="2:17" ht="21" x14ac:dyDescent="0.35">
      <c r="B3" s="53" t="s">
        <v>49</v>
      </c>
      <c r="C3" s="54"/>
      <c r="D3" s="54"/>
      <c r="E3" s="54"/>
      <c r="F3" s="54"/>
      <c r="G3" s="55"/>
    </row>
    <row r="4" spans="2:17" ht="15.75" thickBot="1" x14ac:dyDescent="0.3">
      <c r="B4" s="49" t="s">
        <v>28</v>
      </c>
      <c r="C4" s="50"/>
      <c r="D4" s="50"/>
      <c r="E4" s="50"/>
      <c r="F4" s="50"/>
      <c r="G4" s="51"/>
    </row>
    <row r="5" spans="2:17" x14ac:dyDescent="0.25"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2:17" ht="15.75" thickBot="1" x14ac:dyDescent="0.3">
      <c r="E6" s="16"/>
      <c r="F6" s="12" t="s">
        <v>30</v>
      </c>
      <c r="G6" s="12"/>
      <c r="H6" s="12"/>
    </row>
    <row r="7" spans="2:17" ht="15.75" thickBot="1" x14ac:dyDescent="0.3">
      <c r="B7" s="25" t="s">
        <v>50</v>
      </c>
      <c r="C7" s="26" t="s">
        <v>51</v>
      </c>
      <c r="D7" s="26" t="s">
        <v>52</v>
      </c>
      <c r="E7" s="27" t="s">
        <v>53</v>
      </c>
      <c r="F7" s="27" t="s">
        <v>54</v>
      </c>
      <c r="G7" s="28" t="s">
        <v>55</v>
      </c>
      <c r="I7" s="29" t="s">
        <v>52</v>
      </c>
    </row>
    <row r="8" spans="2:17" x14ac:dyDescent="0.25">
      <c r="B8" s="30" t="s">
        <v>85</v>
      </c>
      <c r="C8" s="31" t="s">
        <v>56</v>
      </c>
      <c r="D8" s="31" t="s">
        <v>57</v>
      </c>
      <c r="E8" s="32">
        <v>2</v>
      </c>
      <c r="F8" s="32">
        <v>1600000</v>
      </c>
      <c r="G8" s="33">
        <f>+E8*F8</f>
        <v>3200000</v>
      </c>
      <c r="I8" s="34" t="s">
        <v>37</v>
      </c>
    </row>
    <row r="9" spans="2:17" x14ac:dyDescent="0.25">
      <c r="B9" s="35" t="s">
        <v>86</v>
      </c>
      <c r="C9" s="36" t="s">
        <v>56</v>
      </c>
      <c r="D9" s="36" t="s">
        <v>57</v>
      </c>
      <c r="E9" s="34">
        <v>1</v>
      </c>
      <c r="F9" s="34">
        <v>2900000</v>
      </c>
      <c r="G9" s="37">
        <f t="shared" ref="G9:G39" si="0">+E9*F9</f>
        <v>2900000</v>
      </c>
      <c r="I9" s="34" t="s">
        <v>38</v>
      </c>
    </row>
    <row r="10" spans="2:17" x14ac:dyDescent="0.25">
      <c r="B10" s="35" t="s">
        <v>58</v>
      </c>
      <c r="C10" s="36" t="s">
        <v>56</v>
      </c>
      <c r="D10" s="36" t="s">
        <v>57</v>
      </c>
      <c r="E10" s="34">
        <v>2</v>
      </c>
      <c r="F10" s="34">
        <v>350000</v>
      </c>
      <c r="G10" s="37">
        <f t="shared" si="0"/>
        <v>700000</v>
      </c>
      <c r="I10" s="34" t="s">
        <v>59</v>
      </c>
    </row>
    <row r="11" spans="2:17" x14ac:dyDescent="0.25">
      <c r="B11" s="35" t="s">
        <v>60</v>
      </c>
      <c r="C11" s="36" t="s">
        <v>56</v>
      </c>
      <c r="D11" s="36" t="s">
        <v>57</v>
      </c>
      <c r="E11" s="34">
        <v>1</v>
      </c>
      <c r="F11" s="34">
        <v>390000</v>
      </c>
      <c r="G11" s="37">
        <f t="shared" si="0"/>
        <v>390000</v>
      </c>
      <c r="I11" s="34" t="s">
        <v>61</v>
      </c>
    </row>
    <row r="12" spans="2:17" x14ac:dyDescent="0.25">
      <c r="B12" s="35" t="s">
        <v>62</v>
      </c>
      <c r="C12" s="36" t="s">
        <v>56</v>
      </c>
      <c r="D12" s="36" t="s">
        <v>57</v>
      </c>
      <c r="E12" s="34">
        <v>1</v>
      </c>
      <c r="F12" s="34">
        <v>1150000</v>
      </c>
      <c r="G12" s="37">
        <f t="shared" si="0"/>
        <v>1150000</v>
      </c>
      <c r="I12" s="34" t="s">
        <v>63</v>
      </c>
    </row>
    <row r="13" spans="2:17" x14ac:dyDescent="0.25">
      <c r="B13" s="35" t="s">
        <v>64</v>
      </c>
      <c r="C13" s="36" t="s">
        <v>56</v>
      </c>
      <c r="D13" s="36" t="s">
        <v>65</v>
      </c>
      <c r="E13" s="34">
        <v>1</v>
      </c>
      <c r="F13" s="34">
        <v>800000</v>
      </c>
      <c r="G13" s="37">
        <f t="shared" si="0"/>
        <v>800000</v>
      </c>
      <c r="I13" s="38" t="s">
        <v>66</v>
      </c>
    </row>
    <row r="14" spans="2:17" x14ac:dyDescent="0.25">
      <c r="B14" s="35" t="s">
        <v>67</v>
      </c>
      <c r="C14" s="36" t="s">
        <v>56</v>
      </c>
      <c r="D14" s="36" t="s">
        <v>65</v>
      </c>
      <c r="E14" s="34">
        <v>2</v>
      </c>
      <c r="F14" s="34">
        <v>500000</v>
      </c>
      <c r="G14" s="37">
        <f t="shared" si="0"/>
        <v>1000000</v>
      </c>
      <c r="I14" s="34" t="s">
        <v>68</v>
      </c>
    </row>
    <row r="15" spans="2:17" x14ac:dyDescent="0.25">
      <c r="B15" s="35" t="s">
        <v>80</v>
      </c>
      <c r="C15" s="36" t="s">
        <v>56</v>
      </c>
      <c r="D15" s="36" t="s">
        <v>65</v>
      </c>
      <c r="E15" s="34">
        <v>1</v>
      </c>
      <c r="F15" s="34">
        <v>800000</v>
      </c>
      <c r="G15" s="37">
        <f t="shared" si="0"/>
        <v>800000</v>
      </c>
    </row>
    <row r="16" spans="2:17" x14ac:dyDescent="0.25">
      <c r="B16" s="35" t="s">
        <v>81</v>
      </c>
      <c r="C16" s="36" t="s">
        <v>56</v>
      </c>
      <c r="D16" s="36" t="s">
        <v>65</v>
      </c>
      <c r="E16" s="34">
        <v>2</v>
      </c>
      <c r="F16" s="34">
        <v>80000</v>
      </c>
      <c r="G16" s="37">
        <f t="shared" si="0"/>
        <v>160000</v>
      </c>
      <c r="I16" s="29" t="s">
        <v>51</v>
      </c>
    </row>
    <row r="17" spans="2:9" x14ac:dyDescent="0.25">
      <c r="B17" s="35" t="s">
        <v>69</v>
      </c>
      <c r="C17" s="36" t="s">
        <v>56</v>
      </c>
      <c r="D17" s="36" t="s">
        <v>37</v>
      </c>
      <c r="E17" s="34">
        <v>518</v>
      </c>
      <c r="F17" s="34">
        <v>1950</v>
      </c>
      <c r="G17" s="37">
        <f t="shared" ref="G17:G26" si="1">+E17*F17</f>
        <v>1010100</v>
      </c>
      <c r="I17" s="34" t="s">
        <v>56</v>
      </c>
    </row>
    <row r="18" spans="2:9" x14ac:dyDescent="0.25">
      <c r="B18" s="35" t="s">
        <v>70</v>
      </c>
      <c r="C18" s="36" t="s">
        <v>56</v>
      </c>
      <c r="D18" s="36" t="s">
        <v>71</v>
      </c>
      <c r="E18" s="34">
        <v>104</v>
      </c>
      <c r="F18" s="34">
        <v>10000</v>
      </c>
      <c r="G18" s="37">
        <f t="shared" si="1"/>
        <v>1040000</v>
      </c>
      <c r="I18" s="34" t="s">
        <v>74</v>
      </c>
    </row>
    <row r="19" spans="2:9" x14ac:dyDescent="0.25">
      <c r="B19" s="35" t="s">
        <v>72</v>
      </c>
      <c r="C19" s="36" t="s">
        <v>56</v>
      </c>
      <c r="D19" s="36" t="s">
        <v>71</v>
      </c>
      <c r="E19" s="34">
        <v>104</v>
      </c>
      <c r="F19" s="34">
        <v>10500</v>
      </c>
      <c r="G19" s="37">
        <f t="shared" si="1"/>
        <v>1092000</v>
      </c>
      <c r="I19" s="34" t="s">
        <v>76</v>
      </c>
    </row>
    <row r="20" spans="2:9" x14ac:dyDescent="0.25">
      <c r="B20" s="35" t="s">
        <v>73</v>
      </c>
      <c r="C20" s="36" t="s">
        <v>56</v>
      </c>
      <c r="D20" s="36" t="s">
        <v>71</v>
      </c>
      <c r="E20" s="34">
        <v>104</v>
      </c>
      <c r="F20" s="34">
        <v>3400</v>
      </c>
      <c r="G20" s="37">
        <f t="shared" si="1"/>
        <v>353600</v>
      </c>
    </row>
    <row r="21" spans="2:9" x14ac:dyDescent="0.25">
      <c r="B21" s="35" t="s">
        <v>75</v>
      </c>
      <c r="C21" s="36" t="s">
        <v>56</v>
      </c>
      <c r="D21" s="36" t="s">
        <v>71</v>
      </c>
      <c r="E21" s="34">
        <v>4</v>
      </c>
      <c r="F21" s="34">
        <v>800</v>
      </c>
      <c r="G21" s="37">
        <f t="shared" si="1"/>
        <v>3200</v>
      </c>
    </row>
    <row r="22" spans="2:9" x14ac:dyDescent="0.25">
      <c r="B22" s="35" t="s">
        <v>77</v>
      </c>
      <c r="C22" s="36" t="s">
        <v>56</v>
      </c>
      <c r="D22" s="36" t="s">
        <v>71</v>
      </c>
      <c r="E22" s="34">
        <v>104</v>
      </c>
      <c r="F22" s="34">
        <v>3400</v>
      </c>
      <c r="G22" s="37">
        <f t="shared" si="1"/>
        <v>353600</v>
      </c>
    </row>
    <row r="23" spans="2:9" x14ac:dyDescent="0.25">
      <c r="B23" s="35" t="s">
        <v>78</v>
      </c>
      <c r="C23" s="36" t="s">
        <v>56</v>
      </c>
      <c r="D23" s="36" t="s">
        <v>71</v>
      </c>
      <c r="E23" s="34">
        <v>100</v>
      </c>
      <c r="F23" s="34">
        <v>800</v>
      </c>
      <c r="G23" s="37">
        <f t="shared" si="1"/>
        <v>80000</v>
      </c>
    </row>
    <row r="24" spans="2:9" x14ac:dyDescent="0.25">
      <c r="B24" s="35" t="s">
        <v>79</v>
      </c>
      <c r="C24" s="36" t="s">
        <v>56</v>
      </c>
      <c r="D24" s="36" t="s">
        <v>71</v>
      </c>
      <c r="E24" s="34">
        <v>10368</v>
      </c>
      <c r="F24" s="34">
        <v>11</v>
      </c>
      <c r="G24" s="37">
        <f t="shared" si="1"/>
        <v>114048</v>
      </c>
    </row>
    <row r="25" spans="2:9" x14ac:dyDescent="0.25">
      <c r="B25" s="35"/>
      <c r="C25" s="36"/>
      <c r="D25" s="36"/>
      <c r="E25" s="34"/>
      <c r="F25" s="34"/>
      <c r="G25" s="37">
        <f t="shared" si="1"/>
        <v>0</v>
      </c>
    </row>
    <row r="26" spans="2:9" x14ac:dyDescent="0.25">
      <c r="B26" s="35"/>
      <c r="C26" s="36"/>
      <c r="D26" s="36"/>
      <c r="E26" s="34"/>
      <c r="F26" s="34"/>
      <c r="G26" s="37">
        <f t="shared" si="1"/>
        <v>0</v>
      </c>
    </row>
    <row r="27" spans="2:9" x14ac:dyDescent="0.25">
      <c r="B27" s="35"/>
      <c r="C27" s="36"/>
      <c r="D27" s="36"/>
      <c r="E27" s="34"/>
      <c r="F27" s="34"/>
      <c r="G27" s="37">
        <f t="shared" si="0"/>
        <v>0</v>
      </c>
    </row>
    <row r="28" spans="2:9" x14ac:dyDescent="0.25">
      <c r="B28" s="35"/>
      <c r="C28" s="36"/>
      <c r="D28" s="36"/>
      <c r="E28" s="34"/>
      <c r="F28" s="34"/>
      <c r="G28" s="37">
        <f t="shared" si="0"/>
        <v>0</v>
      </c>
    </row>
    <row r="29" spans="2:9" x14ac:dyDescent="0.25">
      <c r="B29" s="35"/>
      <c r="C29" s="36"/>
      <c r="D29" s="36"/>
      <c r="E29" s="34"/>
      <c r="F29" s="34"/>
      <c r="G29" s="37">
        <f t="shared" ref="G29:G30" si="2">+E29*F29</f>
        <v>0</v>
      </c>
    </row>
    <row r="30" spans="2:9" x14ac:dyDescent="0.25">
      <c r="B30" s="35"/>
      <c r="C30" s="36"/>
      <c r="D30" s="36"/>
      <c r="E30" s="34"/>
      <c r="F30" s="34"/>
      <c r="G30" s="37">
        <f t="shared" si="2"/>
        <v>0</v>
      </c>
    </row>
    <row r="31" spans="2:9" x14ac:dyDescent="0.25">
      <c r="B31" s="35"/>
      <c r="C31" s="36"/>
      <c r="D31" s="36"/>
      <c r="E31" s="34"/>
      <c r="F31" s="34"/>
      <c r="G31" s="37">
        <f t="shared" si="0"/>
        <v>0</v>
      </c>
    </row>
    <row r="32" spans="2:9" x14ac:dyDescent="0.25">
      <c r="B32" s="35"/>
      <c r="C32" s="36"/>
      <c r="D32" s="36"/>
      <c r="E32" s="34"/>
      <c r="F32" s="34"/>
      <c r="G32" s="37">
        <f t="shared" si="0"/>
        <v>0</v>
      </c>
    </row>
    <row r="33" spans="2:7" x14ac:dyDescent="0.25">
      <c r="B33" s="35"/>
      <c r="C33" s="36"/>
      <c r="D33" s="36"/>
      <c r="E33" s="34"/>
      <c r="F33" s="34"/>
      <c r="G33" s="37">
        <f t="shared" si="0"/>
        <v>0</v>
      </c>
    </row>
    <row r="34" spans="2:7" x14ac:dyDescent="0.25">
      <c r="B34" s="35"/>
      <c r="C34" s="36"/>
      <c r="D34" s="36"/>
      <c r="E34" s="34"/>
      <c r="F34" s="34"/>
      <c r="G34" s="37">
        <f t="shared" si="0"/>
        <v>0</v>
      </c>
    </row>
    <row r="35" spans="2:7" x14ac:dyDescent="0.25">
      <c r="B35" s="35"/>
      <c r="C35" s="36"/>
      <c r="D35" s="36"/>
      <c r="E35" s="34"/>
      <c r="F35" s="34"/>
      <c r="G35" s="37">
        <f t="shared" si="0"/>
        <v>0</v>
      </c>
    </row>
    <row r="36" spans="2:7" x14ac:dyDescent="0.25">
      <c r="B36" s="35"/>
      <c r="C36" s="36"/>
      <c r="D36" s="36"/>
      <c r="E36" s="34"/>
      <c r="F36" s="34"/>
      <c r="G36" s="37">
        <f t="shared" si="0"/>
        <v>0</v>
      </c>
    </row>
    <row r="37" spans="2:7" x14ac:dyDescent="0.25">
      <c r="B37" s="35"/>
      <c r="C37" s="36"/>
      <c r="D37" s="36"/>
      <c r="E37" s="34"/>
      <c r="F37" s="34"/>
      <c r="G37" s="37">
        <f t="shared" si="0"/>
        <v>0</v>
      </c>
    </row>
    <row r="38" spans="2:7" x14ac:dyDescent="0.25">
      <c r="B38" s="35"/>
      <c r="C38" s="36"/>
      <c r="D38" s="36"/>
      <c r="E38" s="34"/>
      <c r="F38" s="34"/>
      <c r="G38" s="37">
        <f t="shared" si="0"/>
        <v>0</v>
      </c>
    </row>
    <row r="39" spans="2:7" ht="15.75" thickBot="1" x14ac:dyDescent="0.3">
      <c r="B39" s="39"/>
      <c r="C39" s="40"/>
      <c r="D39" s="40"/>
      <c r="E39" s="41"/>
      <c r="F39" s="41"/>
      <c r="G39" s="37">
        <f t="shared" si="0"/>
        <v>0</v>
      </c>
    </row>
    <row r="40" spans="2:7" ht="19.5" thickBot="1" x14ac:dyDescent="0.3">
      <c r="B40" s="56" t="s">
        <v>82</v>
      </c>
      <c r="C40" s="57"/>
      <c r="D40" s="57"/>
      <c r="E40" s="58"/>
      <c r="F40" s="59"/>
      <c r="G40" s="42">
        <f>SUM(G8:G39)</f>
        <v>15146548</v>
      </c>
    </row>
  </sheetData>
  <mergeCells count="3">
    <mergeCell ref="B3:G3"/>
    <mergeCell ref="B4:G4"/>
    <mergeCell ref="B40:F40"/>
  </mergeCell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topLeftCell="B37" zoomScaleNormal="100" zoomScaleSheetLayoutView="70" workbookViewId="0">
      <selection activeCell="B46" sqref="B46"/>
    </sheetView>
  </sheetViews>
  <sheetFormatPr baseColWidth="10" defaultRowHeight="15" x14ac:dyDescent="0.25"/>
  <cols>
    <col min="1" max="1" width="0.7109375" customWidth="1"/>
    <col min="2" max="2" width="18" customWidth="1"/>
    <col min="3" max="3" width="0.85546875" customWidth="1"/>
    <col min="4" max="9" width="14.28515625" customWidth="1"/>
    <col min="10" max="10" width="13.5703125" customWidth="1"/>
  </cols>
  <sheetData>
    <row r="1" spans="2:15" ht="15.75" thickBot="1" x14ac:dyDescent="0.3"/>
    <row r="2" spans="2:15" ht="19.5" thickBot="1" x14ac:dyDescent="0.35">
      <c r="B2" s="43" t="s">
        <v>21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2:15" ht="15.75" thickBot="1" x14ac:dyDescent="0.3">
      <c r="B3" s="46" t="s">
        <v>23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</row>
    <row r="4" spans="2:15" ht="15.75" thickBot="1" x14ac:dyDescent="0.3">
      <c r="B4" s="49" t="s">
        <v>28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</row>
    <row r="5" spans="2:15" x14ac:dyDescent="0.25">
      <c r="B5" s="10"/>
      <c r="C5" s="10"/>
      <c r="D5" s="10"/>
      <c r="E5" s="10"/>
      <c r="F5" s="10"/>
      <c r="G5" s="10"/>
      <c r="H5" s="10"/>
      <c r="I5" s="10"/>
    </row>
    <row r="6" spans="2:15" x14ac:dyDescent="0.25">
      <c r="B6" s="16"/>
      <c r="C6" s="10"/>
      <c r="D6" s="52" t="s">
        <v>30</v>
      </c>
      <c r="E6" s="52"/>
      <c r="F6" s="52"/>
      <c r="G6" s="10"/>
      <c r="H6" s="10"/>
      <c r="I6" s="10"/>
    </row>
    <row r="8" spans="2:15" x14ac:dyDescent="0.25">
      <c r="B8" s="1" t="s">
        <v>20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</row>
    <row r="9" spans="2:15" x14ac:dyDescent="0.25">
      <c r="B9" s="3" t="s">
        <v>0</v>
      </c>
      <c r="D9" s="15">
        <f>+SUM(D10:D13)</f>
        <v>0</v>
      </c>
      <c r="E9" s="15">
        <f t="shared" ref="E9:I9" si="0">+SUM(E10:E13)</f>
        <v>0</v>
      </c>
      <c r="F9" s="15">
        <f t="shared" si="0"/>
        <v>0</v>
      </c>
      <c r="G9" s="15">
        <f t="shared" si="0"/>
        <v>0</v>
      </c>
      <c r="H9" s="15">
        <f t="shared" si="0"/>
        <v>0</v>
      </c>
      <c r="I9" s="15">
        <f t="shared" si="0"/>
        <v>0</v>
      </c>
      <c r="J9" s="15">
        <f t="shared" ref="J9:O9" si="1">+SUM(J10:J13)</f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</row>
    <row r="10" spans="2:15" x14ac:dyDescent="0.25">
      <c r="B10" s="11" t="s">
        <v>24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2:15" x14ac:dyDescent="0.25">
      <c r="B11" s="11" t="s">
        <v>25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 x14ac:dyDescent="0.25">
      <c r="B12" s="11" t="s">
        <v>26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2:15" x14ac:dyDescent="0.25">
      <c r="B13" s="11" t="s">
        <v>27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x14ac:dyDescent="0.25">
      <c r="B14" s="11" t="s">
        <v>29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x14ac:dyDescent="0.25">
      <c r="B15" s="3" t="s">
        <v>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2:15" x14ac:dyDescent="0.25">
      <c r="B16" s="11" t="s">
        <v>24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25">
      <c r="B17" s="11" t="s">
        <v>25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x14ac:dyDescent="0.25">
      <c r="B18" s="11" t="s">
        <v>26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x14ac:dyDescent="0.25">
      <c r="B19" s="11" t="s">
        <v>27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25">
      <c r="B20" s="11" t="s">
        <v>29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25">
      <c r="B21" s="3" t="s">
        <v>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2:15" x14ac:dyDescent="0.25">
      <c r="B22" s="11" t="s">
        <v>24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25">
      <c r="B23" s="11" t="s">
        <v>25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25">
      <c r="B24" s="11" t="s">
        <v>26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25">
      <c r="B25" s="11" t="s">
        <v>27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25">
      <c r="B26" s="11" t="s">
        <v>29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25">
      <c r="B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9" spans="2:15" x14ac:dyDescent="0.25">
      <c r="B29" s="1" t="s">
        <v>9</v>
      </c>
      <c r="D29" s="17">
        <f>+SUMPRODUCT(D10:D14,D16:D20)</f>
        <v>0</v>
      </c>
      <c r="E29" s="17">
        <f t="shared" ref="E29:I29" si="2">+SUMPRODUCT(E10:E14,E16:E20)</f>
        <v>0</v>
      </c>
      <c r="F29" s="17">
        <f t="shared" si="2"/>
        <v>0</v>
      </c>
      <c r="G29" s="17">
        <f t="shared" si="2"/>
        <v>0</v>
      </c>
      <c r="H29" s="17">
        <f t="shared" si="2"/>
        <v>0</v>
      </c>
      <c r="I29" s="17">
        <f t="shared" si="2"/>
        <v>0</v>
      </c>
      <c r="J29" s="17">
        <f t="shared" ref="J29:O29" si="3">+SUMPRODUCT(J10:J14,J16:J20)</f>
        <v>0</v>
      </c>
      <c r="K29" s="17">
        <f t="shared" si="3"/>
        <v>0</v>
      </c>
      <c r="L29" s="17">
        <f t="shared" si="3"/>
        <v>0</v>
      </c>
      <c r="M29" s="17">
        <f t="shared" si="3"/>
        <v>0</v>
      </c>
      <c r="N29" s="17">
        <f t="shared" si="3"/>
        <v>0</v>
      </c>
      <c r="O29" s="17">
        <f t="shared" si="3"/>
        <v>0</v>
      </c>
    </row>
    <row r="30" spans="2:15" x14ac:dyDescent="0.25">
      <c r="B30" s="1" t="s">
        <v>10</v>
      </c>
      <c r="D30" s="17">
        <f>SUMPRODUCT(D22:D26,D10:D14)</f>
        <v>0</v>
      </c>
      <c r="E30" s="17">
        <f t="shared" ref="E30:I30" si="4">SUMPRODUCT(E22:E26,E10:E14)</f>
        <v>0</v>
      </c>
      <c r="F30" s="17">
        <f t="shared" si="4"/>
        <v>0</v>
      </c>
      <c r="G30" s="17">
        <f t="shared" si="4"/>
        <v>0</v>
      </c>
      <c r="H30" s="17">
        <f t="shared" si="4"/>
        <v>0</v>
      </c>
      <c r="I30" s="17">
        <f t="shared" si="4"/>
        <v>0</v>
      </c>
      <c r="J30" s="17">
        <f t="shared" ref="J30:O30" si="5">SUMPRODUCT(J22:J26,J10:J14)</f>
        <v>0</v>
      </c>
      <c r="K30" s="17">
        <f t="shared" si="5"/>
        <v>0</v>
      </c>
      <c r="L30" s="17">
        <f t="shared" si="5"/>
        <v>0</v>
      </c>
      <c r="M30" s="17">
        <f t="shared" si="5"/>
        <v>0</v>
      </c>
      <c r="N30" s="17">
        <f t="shared" si="5"/>
        <v>0</v>
      </c>
      <c r="O30" s="17">
        <f t="shared" si="5"/>
        <v>0</v>
      </c>
    </row>
    <row r="31" spans="2:15" ht="8.25" customHeight="1" x14ac:dyDescent="0.2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x14ac:dyDescent="0.25">
      <c r="B32" s="1" t="s">
        <v>11</v>
      </c>
      <c r="D32" s="18">
        <f>+D29-D30</f>
        <v>0</v>
      </c>
      <c r="E32" s="18">
        <f t="shared" ref="E32:I32" si="6">+E29-E30</f>
        <v>0</v>
      </c>
      <c r="F32" s="18">
        <f t="shared" si="6"/>
        <v>0</v>
      </c>
      <c r="G32" s="18">
        <f t="shared" si="6"/>
        <v>0</v>
      </c>
      <c r="H32" s="18">
        <f t="shared" si="6"/>
        <v>0</v>
      </c>
      <c r="I32" s="18">
        <f t="shared" si="6"/>
        <v>0</v>
      </c>
      <c r="J32" s="18">
        <f t="shared" ref="J32:O32" si="7">+J29-J30</f>
        <v>0</v>
      </c>
      <c r="K32" s="18">
        <f t="shared" si="7"/>
        <v>0</v>
      </c>
      <c r="L32" s="18">
        <f t="shared" si="7"/>
        <v>0</v>
      </c>
      <c r="M32" s="18">
        <f t="shared" si="7"/>
        <v>0</v>
      </c>
      <c r="N32" s="18">
        <f t="shared" si="7"/>
        <v>0</v>
      </c>
      <c r="O32" s="18">
        <f t="shared" si="7"/>
        <v>0</v>
      </c>
    </row>
    <row r="33" spans="2:15" x14ac:dyDescent="0.2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30" x14ac:dyDescent="0.25">
      <c r="B34" s="9" t="s">
        <v>12</v>
      </c>
      <c r="D34" s="19">
        <f>+SUM(D35:D40)</f>
        <v>0</v>
      </c>
      <c r="E34" s="19">
        <f t="shared" ref="E34:I34" si="8">+SUM(E35:E40)</f>
        <v>0</v>
      </c>
      <c r="F34" s="19">
        <f t="shared" si="8"/>
        <v>0</v>
      </c>
      <c r="G34" s="19">
        <f t="shared" si="8"/>
        <v>0</v>
      </c>
      <c r="H34" s="19">
        <f t="shared" si="8"/>
        <v>0</v>
      </c>
      <c r="I34" s="19">
        <f t="shared" si="8"/>
        <v>0</v>
      </c>
      <c r="J34" s="19">
        <f t="shared" ref="J34:O34" si="9">+SUM(J35:J40)</f>
        <v>0</v>
      </c>
      <c r="K34" s="19">
        <f t="shared" si="9"/>
        <v>0</v>
      </c>
      <c r="L34" s="19">
        <f t="shared" si="9"/>
        <v>0</v>
      </c>
      <c r="M34" s="19">
        <f t="shared" si="9"/>
        <v>0</v>
      </c>
      <c r="N34" s="19">
        <f t="shared" si="9"/>
        <v>0</v>
      </c>
      <c r="O34" s="19">
        <f t="shared" si="9"/>
        <v>0</v>
      </c>
    </row>
    <row r="35" spans="2:15" x14ac:dyDescent="0.25">
      <c r="B35" s="4" t="s">
        <v>13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 x14ac:dyDescent="0.25">
      <c r="B36" s="4" t="s">
        <v>14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x14ac:dyDescent="0.25">
      <c r="B37" s="4" t="s">
        <v>15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 x14ac:dyDescent="0.25">
      <c r="B38" s="4" t="s">
        <v>16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 x14ac:dyDescent="0.25">
      <c r="B39" s="4" t="s">
        <v>22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2:15" x14ac:dyDescent="0.25">
      <c r="B40" s="4" t="s">
        <v>17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2:15" x14ac:dyDescent="0.2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 x14ac:dyDescent="0.25">
      <c r="B42" s="9" t="s">
        <v>18</v>
      </c>
      <c r="D42" s="20">
        <f>+SUM(D43:D46)</f>
        <v>0</v>
      </c>
      <c r="E42" s="20">
        <f t="shared" ref="E42:I42" si="10">+SUM(E43:E46)</f>
        <v>0</v>
      </c>
      <c r="F42" s="20">
        <f t="shared" si="10"/>
        <v>0</v>
      </c>
      <c r="G42" s="20">
        <f t="shared" si="10"/>
        <v>0</v>
      </c>
      <c r="H42" s="20">
        <f t="shared" si="10"/>
        <v>0</v>
      </c>
      <c r="I42" s="20">
        <f t="shared" si="10"/>
        <v>0</v>
      </c>
      <c r="J42" s="20">
        <f t="shared" ref="J42:O42" si="11">+SUM(J43:J46)</f>
        <v>0</v>
      </c>
      <c r="K42" s="20">
        <f t="shared" si="11"/>
        <v>0</v>
      </c>
      <c r="L42" s="20">
        <f t="shared" si="11"/>
        <v>0</v>
      </c>
      <c r="M42" s="20">
        <f t="shared" si="11"/>
        <v>0</v>
      </c>
      <c r="N42" s="20">
        <f t="shared" si="11"/>
        <v>0</v>
      </c>
      <c r="O42" s="20">
        <f t="shared" si="11"/>
        <v>0</v>
      </c>
    </row>
    <row r="43" spans="2:15" x14ac:dyDescent="0.25">
      <c r="B43" s="4" t="s">
        <v>15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2:15" x14ac:dyDescent="0.25">
      <c r="B44" s="4" t="s">
        <v>14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2:15" x14ac:dyDescent="0.25">
      <c r="B45" s="4" t="s">
        <v>16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2:15" x14ac:dyDescent="0.25">
      <c r="B46" s="4" t="s">
        <v>17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2:15" x14ac:dyDescent="0.2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2:15" ht="8.25" customHeight="1" x14ac:dyDescent="0.2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2:15" x14ac:dyDescent="0.25">
      <c r="B49" s="1" t="s">
        <v>19</v>
      </c>
      <c r="D49" s="18">
        <f>+D32-D34-D42</f>
        <v>0</v>
      </c>
      <c r="E49" s="18">
        <f t="shared" ref="E49:I49" si="12">+E32-E34-E42</f>
        <v>0</v>
      </c>
      <c r="F49" s="18">
        <f t="shared" si="12"/>
        <v>0</v>
      </c>
      <c r="G49" s="18">
        <f t="shared" si="12"/>
        <v>0</v>
      </c>
      <c r="H49" s="18">
        <f t="shared" si="12"/>
        <v>0</v>
      </c>
      <c r="I49" s="18">
        <f t="shared" si="12"/>
        <v>0</v>
      </c>
      <c r="J49" s="18">
        <f t="shared" ref="J49:O49" si="13">+J32-J34-J42</f>
        <v>0</v>
      </c>
      <c r="K49" s="18">
        <f t="shared" si="13"/>
        <v>0</v>
      </c>
      <c r="L49" s="18">
        <f t="shared" si="13"/>
        <v>0</v>
      </c>
      <c r="M49" s="18">
        <f t="shared" si="13"/>
        <v>0</v>
      </c>
      <c r="N49" s="18">
        <f t="shared" si="13"/>
        <v>0</v>
      </c>
      <c r="O49" s="18">
        <f t="shared" si="13"/>
        <v>0</v>
      </c>
    </row>
  </sheetData>
  <mergeCells count="4">
    <mergeCell ref="D6:F6"/>
    <mergeCell ref="B2:O2"/>
    <mergeCell ref="B3:O3"/>
    <mergeCell ref="B4:O4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ER Variable Organizada</vt:lpstr>
      <vt:lpstr>Inversión</vt:lpstr>
      <vt:lpstr>ER Directo</vt:lpstr>
      <vt:lpstr>'ER Directo'!Área_de_impresión</vt:lpstr>
      <vt:lpstr>'ER Variable Organizada'!Área_de_impresión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JorgeRojas</dc:creator>
  <cp:lastModifiedBy>Biblioteca Audiovisuales</cp:lastModifiedBy>
  <cp:lastPrinted>2014-05-26T14:23:23Z</cp:lastPrinted>
  <dcterms:created xsi:type="dcterms:W3CDTF">2014-05-24T16:07:32Z</dcterms:created>
  <dcterms:modified xsi:type="dcterms:W3CDTF">2023-08-22T15:11:08Z</dcterms:modified>
</cp:coreProperties>
</file>