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V SEMESTRE- CONTADURÍA PÚBLICA\PROCESOS CONTABLES II\"/>
    </mc:Choice>
  </mc:AlternateContent>
  <xr:revisionPtr revIDLastSave="0" documentId="13_ncr:1_{DD8F27ED-7A89-4C07-AEF8-21681A2E09FC}" xr6:coauthVersionLast="36" xr6:coauthVersionMax="36" xr10:uidLastSave="{00000000-0000-0000-0000-000000000000}"/>
  <bookViews>
    <workbookView xWindow="0" yWindow="0" windowWidth="28800" windowHeight="11805" activeTab="2" xr2:uid="{19CF9110-07D6-4EDD-ABC9-9651B3DBD007}"/>
  </bookViews>
  <sheets>
    <sheet name="PORTADA" sheetId="2" r:id="rId1"/>
    <sheet name="TALLER 4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3" i="3"/>
  <c r="H31" i="3"/>
  <c r="I29" i="3"/>
  <c r="H30" i="3" s="1"/>
  <c r="H27" i="3"/>
  <c r="I28" i="3" s="1"/>
  <c r="H34" i="3"/>
  <c r="I32" i="3"/>
  <c r="I25" i="3"/>
  <c r="H26" i="3" s="1"/>
  <c r="H23" i="3"/>
  <c r="I24" i="3" s="1"/>
  <c r="H21" i="3"/>
  <c r="I22" i="3" s="1"/>
  <c r="H18" i="1"/>
  <c r="D28" i="3"/>
  <c r="D26" i="3"/>
  <c r="D19" i="3"/>
  <c r="D18" i="3"/>
  <c r="I17" i="3" s="1"/>
  <c r="D16" i="3"/>
  <c r="D15" i="1"/>
  <c r="G15" i="3"/>
  <c r="H14" i="1"/>
  <c r="I14" i="1"/>
  <c r="J14" i="1"/>
  <c r="I16" i="3"/>
  <c r="I11" i="1"/>
  <c r="H11" i="1"/>
  <c r="G11" i="1"/>
  <c r="J10" i="1"/>
  <c r="I15" i="3"/>
  <c r="I12" i="1"/>
  <c r="I10" i="1"/>
  <c r="H10" i="1"/>
  <c r="G10" i="1"/>
  <c r="D24" i="3"/>
  <c r="B15" i="3"/>
  <c r="C10" i="1"/>
  <c r="B10" i="1"/>
  <c r="D24" i="1"/>
  <c r="D20" i="1"/>
  <c r="D23" i="1"/>
  <c r="D26" i="1"/>
  <c r="D14" i="1"/>
  <c r="D21" i="1"/>
  <c r="D17" i="3"/>
  <c r="C15" i="3"/>
  <c r="D15" i="3" s="1"/>
  <c r="D11" i="1"/>
  <c r="D25" i="3" l="1"/>
  <c r="I13" i="1"/>
  <c r="D16" i="1" l="1"/>
  <c r="H15" i="3" l="1"/>
  <c r="J15" i="3" s="1"/>
  <c r="G16" i="3" s="1"/>
  <c r="I34" i="1"/>
  <c r="H35" i="1" s="1"/>
  <c r="I26" i="1"/>
  <c r="H27" i="1" s="1"/>
  <c r="D13" i="1"/>
  <c r="I30" i="1"/>
  <c r="H31" i="1" s="1"/>
  <c r="D12" i="1"/>
  <c r="I22" i="1"/>
  <c r="H23" i="1" s="1"/>
  <c r="D10" i="1"/>
  <c r="H16" i="3" l="1"/>
  <c r="J16" i="3" s="1"/>
  <c r="G17" i="3" s="1"/>
  <c r="I19" i="1"/>
  <c r="H17" i="3" l="1"/>
  <c r="J17" i="3"/>
  <c r="D22" i="1"/>
  <c r="H39" i="1" l="1"/>
  <c r="H20" i="1" l="1"/>
  <c r="I21" i="1" s="1"/>
  <c r="H24" i="1"/>
  <c r="I25" i="1" s="1"/>
  <c r="J11" i="1" l="1"/>
  <c r="G12" i="1" s="1"/>
  <c r="H12" i="1" s="1"/>
  <c r="H28" i="1" s="1"/>
  <c r="I29" i="1" s="1"/>
  <c r="J12" i="1" l="1"/>
  <c r="G13" i="1" s="1"/>
  <c r="H13" i="1" s="1"/>
  <c r="H32" i="1" s="1"/>
  <c r="I33" i="1" s="1"/>
  <c r="J13" i="1" l="1"/>
  <c r="G14" i="1" l="1"/>
  <c r="H36" i="1" l="1"/>
  <c r="I37" i="1" s="1"/>
</calcChain>
</file>

<file path=xl/sharedStrings.xml><?xml version="1.0" encoding="utf-8"?>
<sst xmlns="http://schemas.openxmlformats.org/spreadsheetml/2006/main" count="80" uniqueCount="27">
  <si>
    <t>Taller en clase</t>
  </si>
  <si>
    <t>Se adquiere un CDT por valor de 100.000.000 a 5 años, se pacta un rendimiento del 5% anual sobre el nominal que equivale al valor de adquisición, usted recibirá el valor de 3.000.000 cada año y al quinto se pagará el valor de la inversión más los rendimientos restantes de cada año. Realice la tabla de amortización para los 5 años, medición inicial y medición posterior para cada año.</t>
  </si>
  <si>
    <t>VP</t>
  </si>
  <si>
    <t>FLUJOS DE CAJA</t>
  </si>
  <si>
    <t>Año</t>
  </si>
  <si>
    <t>Costo amortizado al inicio del año (A)</t>
  </si>
  <si>
    <t xml:space="preserve">Ingreso (gasto) por intereses de costo amortizado </t>
  </si>
  <si>
    <t>Flujos de Caja por Cobros o Pago (C)</t>
  </si>
  <si>
    <t xml:space="preserve">Costo amortizado al final del año </t>
  </si>
  <si>
    <t xml:space="preserve">Valor de adquisición </t>
  </si>
  <si>
    <t>Flujo de caja</t>
  </si>
  <si>
    <t>ia</t>
  </si>
  <si>
    <t>EA</t>
  </si>
  <si>
    <t>n</t>
  </si>
  <si>
    <t>años</t>
  </si>
  <si>
    <t>TIR</t>
  </si>
  <si>
    <t>AJUSTE</t>
  </si>
  <si>
    <t xml:space="preserve">CAUSACIÓN </t>
  </si>
  <si>
    <t>CÓDIGO</t>
  </si>
  <si>
    <t>CUENTA</t>
  </si>
  <si>
    <t>DEBE</t>
  </si>
  <si>
    <t>HABER</t>
  </si>
  <si>
    <t>CDT</t>
  </si>
  <si>
    <t>Banco</t>
  </si>
  <si>
    <t xml:space="preserve">Ingresos por inversión </t>
  </si>
  <si>
    <t>p</t>
  </si>
  <si>
    <t>HELLEN MARGARITA CASTELLAR CASTILLO, BETSY MELIZA RUEDA Y ANA KARINA MERCADO PACHECO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</si>
</sst>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D2125"/>
      <name val="Poppins"/>
    </font>
    <font>
      <sz val="11"/>
      <color rgb="FF1D2125"/>
      <name val="Calibri"/>
      <family val="2"/>
      <scheme val="minor"/>
    </font>
    <font>
      <sz val="28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2" xfId="0" applyFont="1" applyBorder="1" applyAlignment="1">
      <alignment horizontal="center" vertical="center" wrapText="1"/>
    </xf>
    <xf numFmtId="44" fontId="0" fillId="0" borderId="0" xfId="0" applyNumberFormat="1"/>
    <xf numFmtId="44" fontId="2" fillId="2" borderId="0" xfId="0" applyNumberFormat="1" applyFont="1" applyFill="1"/>
    <xf numFmtId="9" fontId="0" fillId="0" borderId="0" xfId="0" applyNumberFormat="1"/>
    <xf numFmtId="0" fontId="2" fillId="0" borderId="0" xfId="0" applyFont="1" applyBorder="1" applyAlignment="1"/>
    <xf numFmtId="0" fontId="2" fillId="2" borderId="1" xfId="0" applyFont="1" applyFill="1" applyBorder="1"/>
    <xf numFmtId="10" fontId="0" fillId="2" borderId="3" xfId="0" applyNumberFormat="1" applyFill="1" applyBorder="1"/>
    <xf numFmtId="44" fontId="0" fillId="0" borderId="13" xfId="0" applyNumberFormat="1" applyBorder="1" applyAlignment="1">
      <alignment horizontal="center"/>
    </xf>
    <xf numFmtId="44" fontId="0" fillId="2" borderId="0" xfId="0" applyNumberFormat="1" applyFill="1"/>
    <xf numFmtId="44" fontId="0" fillId="2" borderId="0" xfId="0" applyNumberFormat="1" applyFill="1" applyBorder="1"/>
    <xf numFmtId="0" fontId="0" fillId="0" borderId="0" xfId="0" applyBorder="1"/>
    <xf numFmtId="44" fontId="0" fillId="0" borderId="0" xfId="0" applyNumberFormat="1" applyBorder="1"/>
    <xf numFmtId="0" fontId="0" fillId="0" borderId="0" xfId="0" applyFill="1"/>
    <xf numFmtId="44" fontId="0" fillId="0" borderId="0" xfId="0" applyNumberFormat="1" applyFill="1"/>
    <xf numFmtId="0" fontId="2" fillId="0" borderId="0" xfId="0" applyFont="1" applyFill="1" applyBorder="1" applyAlignment="1"/>
    <xf numFmtId="10" fontId="0" fillId="0" borderId="0" xfId="0" applyNumberForma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66675</xdr:rowOff>
    </xdr:from>
    <xdr:to>
      <xdr:col>8</xdr:col>
      <xdr:colOff>1830280</xdr:colOff>
      <xdr:row>11</xdr:row>
      <xdr:rowOff>38362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289377-F5AA-49E8-970E-386D0B38F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257175"/>
          <a:ext cx="10602805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6C3A-69AD-4E15-9435-786DD103E9DF}">
  <dimension ref="A1:P26"/>
  <sheetViews>
    <sheetView workbookViewId="0">
      <selection activeCell="R11" sqref="R11"/>
    </sheetView>
  </sheetViews>
  <sheetFormatPr baseColWidth="10" defaultRowHeight="15"/>
  <sheetData>
    <row r="1" spans="1:16">
      <c r="A1" t="s">
        <v>25</v>
      </c>
    </row>
    <row r="4" spans="1:16" ht="15.75" thickBot="1"/>
    <row r="5" spans="1:16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1:16">
      <c r="F6" s="22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1:16">
      <c r="F7" s="22"/>
      <c r="G7" s="23"/>
      <c r="H7" s="23"/>
      <c r="I7" s="23"/>
      <c r="J7" s="23"/>
      <c r="K7" s="23"/>
      <c r="L7" s="23"/>
      <c r="M7" s="23"/>
      <c r="N7" s="23"/>
      <c r="O7" s="23"/>
      <c r="P7" s="24"/>
    </row>
    <row r="8" spans="1:16"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1:16">
      <c r="F9" s="22"/>
      <c r="G9" s="23"/>
      <c r="H9" s="23"/>
      <c r="I9" s="23"/>
      <c r="J9" s="23"/>
      <c r="K9" s="23"/>
      <c r="L9" s="23"/>
      <c r="M9" s="23"/>
      <c r="N9" s="23"/>
      <c r="O9" s="23"/>
      <c r="P9" s="24"/>
    </row>
    <row r="10" spans="1:16"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4"/>
    </row>
    <row r="11" spans="1:16"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4"/>
    </row>
    <row r="12" spans="1:16"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4"/>
    </row>
    <row r="13" spans="1:16"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4"/>
    </row>
    <row r="14" spans="1:16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4"/>
    </row>
    <row r="15" spans="1:16"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4"/>
    </row>
    <row r="16" spans="1:16"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4"/>
    </row>
    <row r="17" spans="6:16"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4"/>
    </row>
    <row r="18" spans="6:16"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6:16"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6:16"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6:16"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6:16"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4"/>
    </row>
    <row r="23" spans="6:16"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4"/>
    </row>
    <row r="24" spans="6:16"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4"/>
    </row>
    <row r="25" spans="6:16"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6:16" ht="15.75" thickBot="1"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7"/>
    </row>
  </sheetData>
  <mergeCells count="1">
    <mergeCell ref="F5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C3F5-8A00-4398-B587-18C318095FC7}">
  <dimension ref="A2:L39"/>
  <sheetViews>
    <sheetView topLeftCell="A10" workbookViewId="0">
      <selection activeCell="J34" sqref="J34"/>
    </sheetView>
  </sheetViews>
  <sheetFormatPr baseColWidth="10" defaultRowHeight="15"/>
  <cols>
    <col min="1" max="1" width="19.5703125" bestFit="1" customWidth="1"/>
    <col min="2" max="3" width="16.7109375" bestFit="1" customWidth="1"/>
    <col min="4" max="4" width="19.7109375" customWidth="1"/>
    <col min="7" max="7" width="36.5703125" customWidth="1"/>
    <col min="8" max="8" width="46.28515625" customWidth="1"/>
    <col min="9" max="9" width="34.42578125" customWidth="1"/>
    <col min="10" max="10" width="33.140625" customWidth="1"/>
  </cols>
  <sheetData>
    <row r="2" spans="1:12" ht="15.75" thickBot="1"/>
    <row r="3" spans="1:12" ht="15.75" thickBot="1"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5" customHeight="1">
      <c r="B4" s="31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3"/>
    </row>
    <row r="5" spans="1:12">
      <c r="B5" s="34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2">
      <c r="B6" s="34"/>
      <c r="C6" s="35"/>
      <c r="D6" s="35"/>
      <c r="E6" s="35"/>
      <c r="F6" s="35"/>
      <c r="G6" s="35"/>
      <c r="H6" s="35"/>
      <c r="I6" s="35"/>
      <c r="J6" s="35"/>
      <c r="K6" s="35"/>
      <c r="L6" s="36"/>
    </row>
    <row r="7" spans="1:12" ht="15" customHeight="1" thickBot="1">
      <c r="B7" s="37"/>
      <c r="C7" s="38"/>
      <c r="D7" s="38"/>
      <c r="E7" s="38"/>
      <c r="F7" s="38"/>
      <c r="G7" s="38"/>
      <c r="H7" s="38"/>
      <c r="I7" s="38"/>
      <c r="J7" s="38"/>
      <c r="K7" s="38"/>
      <c r="L7" s="39"/>
    </row>
    <row r="9" spans="1:12">
      <c r="A9" t="s">
        <v>2</v>
      </c>
      <c r="B9" s="1">
        <v>100000000</v>
      </c>
      <c r="D9" s="2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</row>
    <row r="10" spans="1:12">
      <c r="A10" t="s">
        <v>9</v>
      </c>
      <c r="B10" s="4">
        <f>B9*5%</f>
        <v>5000000</v>
      </c>
      <c r="C10" s="5">
        <f>B9</f>
        <v>100000000</v>
      </c>
      <c r="D10" s="4">
        <f>-C10</f>
        <v>-100000000</v>
      </c>
      <c r="F10">
        <v>1</v>
      </c>
      <c r="G10" s="4">
        <f>C10</f>
        <v>100000000</v>
      </c>
      <c r="H10" s="4">
        <f>G10*$D$16</f>
        <v>4816397.9464203473</v>
      </c>
      <c r="I10" s="4">
        <f>$B$11</f>
        <v>3000000</v>
      </c>
      <c r="J10" s="4">
        <f>G10+H10-I10</f>
        <v>101816397.94642034</v>
      </c>
    </row>
    <row r="11" spans="1:12">
      <c r="A11" t="s">
        <v>10</v>
      </c>
      <c r="B11" s="1">
        <v>3000000</v>
      </c>
      <c r="D11" s="4">
        <f>$B$11</f>
        <v>3000000</v>
      </c>
      <c r="F11">
        <v>2</v>
      </c>
      <c r="G11" s="4">
        <f>J10</f>
        <v>101816397.94642034</v>
      </c>
      <c r="H11" s="4">
        <f>G11*$D$16</f>
        <v>4903882.8998105582</v>
      </c>
      <c r="I11" s="4">
        <f>$B$11</f>
        <v>3000000</v>
      </c>
      <c r="J11" s="4">
        <f>G11+H11-I11</f>
        <v>103720280.84623089</v>
      </c>
    </row>
    <row r="12" spans="1:12">
      <c r="A12" t="s">
        <v>11</v>
      </c>
      <c r="B12" s="6">
        <v>0.05</v>
      </c>
      <c r="C12" t="s">
        <v>12</v>
      </c>
      <c r="D12" s="4">
        <f>$B$11</f>
        <v>3000000</v>
      </c>
      <c r="F12">
        <v>3</v>
      </c>
      <c r="G12" s="4">
        <f>J11</f>
        <v>103720280.84623089</v>
      </c>
      <c r="H12" s="4">
        <f>G12*$D$16</f>
        <v>4995581.4766992824</v>
      </c>
      <c r="I12" s="4">
        <f>$B$11</f>
        <v>3000000</v>
      </c>
      <c r="J12" s="4">
        <f>G12+H12-I12</f>
        <v>105715862.32293017</v>
      </c>
    </row>
    <row r="13" spans="1:12">
      <c r="A13" t="s">
        <v>13</v>
      </c>
      <c r="B13">
        <v>5</v>
      </c>
      <c r="C13" t="s">
        <v>14</v>
      </c>
      <c r="D13" s="4">
        <f>$B$11</f>
        <v>3000000</v>
      </c>
      <c r="F13">
        <v>4</v>
      </c>
      <c r="G13" s="4">
        <f>J12</f>
        <v>105715862.32293017</v>
      </c>
      <c r="H13" s="4">
        <f>G13*$D$16</f>
        <v>5091696.621962171</v>
      </c>
      <c r="I13" s="4">
        <f>$B$11</f>
        <v>3000000</v>
      </c>
      <c r="J13" s="4">
        <f>G13+H13-I13</f>
        <v>107807558.94489235</v>
      </c>
    </row>
    <row r="14" spans="1:12">
      <c r="D14" s="4">
        <f>$B$11</f>
        <v>3000000</v>
      </c>
      <c r="F14">
        <v>5</v>
      </c>
      <c r="G14" s="4">
        <f>J13</f>
        <v>107807558.94489235</v>
      </c>
      <c r="H14" s="4">
        <f>G14*$D$16</f>
        <v>5192441.0551077006</v>
      </c>
      <c r="I14" s="4">
        <f>D15</f>
        <v>113000000</v>
      </c>
      <c r="J14" s="12">
        <f>G14+H14-I14</f>
        <v>0</v>
      </c>
    </row>
    <row r="15" spans="1:12" ht="15.75" thickBot="1">
      <c r="B15" s="4"/>
      <c r="D15" s="4">
        <f>D26</f>
        <v>113000000</v>
      </c>
      <c r="F15" s="15"/>
      <c r="G15" s="16"/>
      <c r="H15" s="16"/>
      <c r="I15" s="16"/>
      <c r="J15" s="17"/>
      <c r="K15" s="7"/>
    </row>
    <row r="16" spans="1:12" ht="15.75" thickBot="1">
      <c r="B16" s="4"/>
      <c r="C16" s="8" t="s">
        <v>15</v>
      </c>
      <c r="D16" s="9">
        <f>IRR(D10:D15)</f>
        <v>4.8163979464203477E-2</v>
      </c>
      <c r="F16" s="40" t="s">
        <v>17</v>
      </c>
      <c r="G16" s="41"/>
      <c r="H16" s="41"/>
      <c r="I16" s="42"/>
      <c r="J16" s="13"/>
    </row>
    <row r="17" spans="4:10">
      <c r="D17" s="4"/>
      <c r="F17" s="2" t="s">
        <v>18</v>
      </c>
      <c r="G17" s="2" t="s">
        <v>19</v>
      </c>
      <c r="H17" s="2" t="s">
        <v>20</v>
      </c>
      <c r="I17" s="2" t="s">
        <v>21</v>
      </c>
      <c r="J17" s="14"/>
    </row>
    <row r="18" spans="4:10" ht="15.75" thickBot="1">
      <c r="F18">
        <v>122505</v>
      </c>
      <c r="G18" t="s">
        <v>22</v>
      </c>
      <c r="H18" s="4">
        <f>G10</f>
        <v>100000000</v>
      </c>
      <c r="J18" s="4"/>
    </row>
    <row r="19" spans="4:10" ht="15.75" thickBot="1">
      <c r="D19" s="10" t="s">
        <v>16</v>
      </c>
      <c r="F19">
        <v>1120</v>
      </c>
      <c r="G19" t="s">
        <v>23</v>
      </c>
      <c r="I19" s="4">
        <f>H18</f>
        <v>100000000</v>
      </c>
    </row>
    <row r="20" spans="4:10">
      <c r="D20" s="4">
        <f>+B10-B11</f>
        <v>2000000</v>
      </c>
      <c r="F20">
        <v>122505</v>
      </c>
      <c r="G20" t="s">
        <v>22</v>
      </c>
      <c r="H20" s="4">
        <f>H10</f>
        <v>4816397.9464203473</v>
      </c>
    </row>
    <row r="21" spans="4:10">
      <c r="D21" s="4">
        <f>+D20</f>
        <v>2000000</v>
      </c>
      <c r="F21">
        <v>4150</v>
      </c>
      <c r="G21" t="s">
        <v>24</v>
      </c>
      <c r="I21" s="4">
        <f>H20</f>
        <v>4816397.9464203473</v>
      </c>
    </row>
    <row r="22" spans="4:10">
      <c r="D22" s="4">
        <f>+D21</f>
        <v>2000000</v>
      </c>
      <c r="F22">
        <v>122505</v>
      </c>
      <c r="G22" t="s">
        <v>22</v>
      </c>
      <c r="I22" s="4">
        <f>I10</f>
        <v>3000000</v>
      </c>
    </row>
    <row r="23" spans="4:10">
      <c r="D23" s="4">
        <f>+D22</f>
        <v>2000000</v>
      </c>
      <c r="F23">
        <v>1120</v>
      </c>
      <c r="G23" t="s">
        <v>23</v>
      </c>
      <c r="H23" s="4">
        <f>I22</f>
        <v>3000000</v>
      </c>
    </row>
    <row r="24" spans="4:10">
      <c r="D24" s="4">
        <f>+B10</f>
        <v>5000000</v>
      </c>
      <c r="F24">
        <v>122505</v>
      </c>
      <c r="G24" t="s">
        <v>22</v>
      </c>
      <c r="H24" s="4">
        <f>H11</f>
        <v>4903882.8998105582</v>
      </c>
    </row>
    <row r="25" spans="4:10">
      <c r="D25" s="1">
        <v>100000000</v>
      </c>
      <c r="F25">
        <v>4150</v>
      </c>
      <c r="G25" t="s">
        <v>24</v>
      </c>
      <c r="I25" s="4">
        <f>H24</f>
        <v>4903882.8998105582</v>
      </c>
    </row>
    <row r="26" spans="4:10">
      <c r="D26" s="11">
        <f>SUM(D20:D25)</f>
        <v>113000000</v>
      </c>
      <c r="F26">
        <v>122505</v>
      </c>
      <c r="G26" t="s">
        <v>22</v>
      </c>
      <c r="I26" s="4">
        <f>I11</f>
        <v>3000000</v>
      </c>
    </row>
    <row r="27" spans="4:10">
      <c r="D27" s="18"/>
      <c r="F27">
        <v>1120</v>
      </c>
      <c r="G27" t="s">
        <v>23</v>
      </c>
      <c r="H27" s="4">
        <f>I26</f>
        <v>3000000</v>
      </c>
    </row>
    <row r="28" spans="4:10">
      <c r="F28">
        <v>122505</v>
      </c>
      <c r="G28" t="s">
        <v>22</v>
      </c>
      <c r="H28" s="4">
        <f>H12</f>
        <v>4995581.4766992824</v>
      </c>
    </row>
    <row r="29" spans="4:10">
      <c r="F29">
        <v>4150</v>
      </c>
      <c r="G29" t="s">
        <v>24</v>
      </c>
      <c r="I29" s="4">
        <f>H28</f>
        <v>4995581.4766992824</v>
      </c>
    </row>
    <row r="30" spans="4:10">
      <c r="F30">
        <v>122505</v>
      </c>
      <c r="G30" t="s">
        <v>22</v>
      </c>
      <c r="I30" s="4">
        <f>I12</f>
        <v>3000000</v>
      </c>
    </row>
    <row r="31" spans="4:10">
      <c r="F31">
        <v>1120</v>
      </c>
      <c r="G31" t="s">
        <v>23</v>
      </c>
      <c r="H31" s="4">
        <f>I30</f>
        <v>3000000</v>
      </c>
    </row>
    <row r="32" spans="4:10">
      <c r="F32">
        <v>122505</v>
      </c>
      <c r="G32" t="s">
        <v>22</v>
      </c>
      <c r="H32" s="4">
        <f>H13</f>
        <v>5091696.621962171</v>
      </c>
    </row>
    <row r="33" spans="6:9">
      <c r="F33">
        <v>4150</v>
      </c>
      <c r="G33" t="s">
        <v>24</v>
      </c>
      <c r="I33" s="4">
        <f>H32</f>
        <v>5091696.621962171</v>
      </c>
    </row>
    <row r="34" spans="6:9">
      <c r="F34">
        <v>122505</v>
      </c>
      <c r="G34" t="s">
        <v>22</v>
      </c>
      <c r="I34" s="4">
        <f>I13</f>
        <v>3000000</v>
      </c>
    </row>
    <row r="35" spans="6:9">
      <c r="F35">
        <v>1120</v>
      </c>
      <c r="G35" t="s">
        <v>23</v>
      </c>
      <c r="H35" s="4">
        <f>I34</f>
        <v>3000000</v>
      </c>
    </row>
    <row r="36" spans="6:9">
      <c r="F36">
        <v>122505</v>
      </c>
      <c r="G36" t="s">
        <v>22</v>
      </c>
      <c r="H36" s="4">
        <f>H14</f>
        <v>5192441.0551077006</v>
      </c>
    </row>
    <row r="37" spans="6:9">
      <c r="F37">
        <v>4150</v>
      </c>
      <c r="G37" t="s">
        <v>24</v>
      </c>
      <c r="I37" s="4">
        <f>H36</f>
        <v>5192441.0551077006</v>
      </c>
    </row>
    <row r="38" spans="6:9">
      <c r="F38">
        <v>122505</v>
      </c>
      <c r="G38" t="s">
        <v>22</v>
      </c>
      <c r="I38" s="4">
        <f>I14</f>
        <v>113000000</v>
      </c>
    </row>
    <row r="39" spans="6:9">
      <c r="F39">
        <v>1120</v>
      </c>
      <c r="G39" t="s">
        <v>23</v>
      </c>
      <c r="H39" s="4">
        <f>I38</f>
        <v>113000000</v>
      </c>
    </row>
  </sheetData>
  <mergeCells count="3">
    <mergeCell ref="B3:L3"/>
    <mergeCell ref="B4:L7"/>
    <mergeCell ref="F16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7F25-FADF-4AEC-AC69-7CD69C1D4F19}">
  <dimension ref="A14:J34"/>
  <sheetViews>
    <sheetView tabSelected="1" topLeftCell="A7" workbookViewId="0">
      <selection activeCell="L22" sqref="L22"/>
    </sheetView>
  </sheetViews>
  <sheetFormatPr baseColWidth="10" defaultRowHeight="15"/>
  <cols>
    <col min="1" max="1" width="19.5703125" bestFit="1" customWidth="1"/>
    <col min="2" max="4" width="16.7109375" bestFit="1" customWidth="1"/>
    <col min="6" max="6" width="10.140625" customWidth="1"/>
    <col min="7" max="7" width="35.85546875" customWidth="1"/>
    <col min="8" max="8" width="41.42578125" customWidth="1"/>
    <col min="9" max="9" width="30.7109375" customWidth="1"/>
    <col min="10" max="10" width="31.42578125" customWidth="1"/>
  </cols>
  <sheetData>
    <row r="14" spans="1:10" ht="30">
      <c r="A14" t="s">
        <v>2</v>
      </c>
      <c r="B14" s="1">
        <v>130000000</v>
      </c>
      <c r="D14" s="2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</row>
    <row r="15" spans="1:10">
      <c r="A15" t="s">
        <v>9</v>
      </c>
      <c r="B15" s="4">
        <f>B14*6.5%</f>
        <v>8450000</v>
      </c>
      <c r="C15" s="5">
        <f>B14</f>
        <v>130000000</v>
      </c>
      <c r="D15" s="4">
        <f>-C15</f>
        <v>-130000000</v>
      </c>
      <c r="F15">
        <v>1</v>
      </c>
      <c r="G15" s="4">
        <f>C15</f>
        <v>130000000</v>
      </c>
      <c r="H15" s="4">
        <f>G15*$D$19</f>
        <v>8210700.8580462029</v>
      </c>
      <c r="I15" s="4">
        <f>$B$16</f>
        <v>4500000</v>
      </c>
      <c r="J15" s="4">
        <f>G15+H15-I15</f>
        <v>133710700.8580462</v>
      </c>
    </row>
    <row r="16" spans="1:10">
      <c r="A16" t="s">
        <v>10</v>
      </c>
      <c r="B16" s="1">
        <v>4500000</v>
      </c>
      <c r="D16" s="4">
        <f>$B$16</f>
        <v>4500000</v>
      </c>
      <c r="F16">
        <v>2</v>
      </c>
      <c r="G16" s="4">
        <f>J15</f>
        <v>133710700.8580462</v>
      </c>
      <c r="H16" s="4">
        <f>G16*$D$19</f>
        <v>8445065.8943470698</v>
      </c>
      <c r="I16" s="4">
        <f>$B$16</f>
        <v>4500000</v>
      </c>
      <c r="J16" s="4">
        <f>G16+H16-I16</f>
        <v>137655766.75239328</v>
      </c>
    </row>
    <row r="17" spans="1:10">
      <c r="A17" t="s">
        <v>11</v>
      </c>
      <c r="B17" s="43">
        <v>6.5000000000000002E-2</v>
      </c>
      <c r="C17" t="s">
        <v>12</v>
      </c>
      <c r="D17" s="4">
        <f>$B$16</f>
        <v>4500000</v>
      </c>
      <c r="F17">
        <v>3</v>
      </c>
      <c r="G17" s="4">
        <f>J16</f>
        <v>137655766.75239328</v>
      </c>
      <c r="H17" s="4">
        <f>G17*$D$19</f>
        <v>8694233.2476067953</v>
      </c>
      <c r="I17" s="4">
        <f>D18</f>
        <v>146350000</v>
      </c>
      <c r="J17" s="11">
        <f>G17+H17-I17</f>
        <v>0</v>
      </c>
    </row>
    <row r="18" spans="1:10" ht="15.75" thickBot="1">
      <c r="A18" t="s">
        <v>13</v>
      </c>
      <c r="B18">
        <v>3</v>
      </c>
      <c r="C18" t="s">
        <v>14</v>
      </c>
      <c r="D18" s="4">
        <f>D28</f>
        <v>146350000</v>
      </c>
    </row>
    <row r="19" spans="1:10" ht="15.75" thickBot="1">
      <c r="B19" s="4"/>
      <c r="C19" s="8" t="s">
        <v>15</v>
      </c>
      <c r="D19" s="9">
        <f>IRR(D15:D18)</f>
        <v>6.3159237369586174E-2</v>
      </c>
      <c r="F19" s="40" t="s">
        <v>17</v>
      </c>
      <c r="G19" s="41"/>
      <c r="H19" s="41"/>
      <c r="I19" s="42"/>
    </row>
    <row r="20" spans="1:10">
      <c r="B20" s="4"/>
      <c r="F20" s="2" t="s">
        <v>18</v>
      </c>
      <c r="G20" s="2" t="s">
        <v>19</v>
      </c>
      <c r="H20" s="2" t="s">
        <v>20</v>
      </c>
      <c r="I20" s="2" t="s">
        <v>21</v>
      </c>
    </row>
    <row r="21" spans="1:10">
      <c r="D21" s="4"/>
      <c r="F21">
        <v>122505</v>
      </c>
      <c r="G21" t="s">
        <v>22</v>
      </c>
      <c r="H21" s="4">
        <f>G15</f>
        <v>130000000</v>
      </c>
    </row>
    <row r="22" spans="1:10" ht="15.75" thickBot="1">
      <c r="F22">
        <v>1120</v>
      </c>
      <c r="G22" t="s">
        <v>23</v>
      </c>
      <c r="I22" s="4">
        <f>H21</f>
        <v>130000000</v>
      </c>
    </row>
    <row r="23" spans="1:10" ht="15.75" thickBot="1">
      <c r="D23" s="10" t="s">
        <v>16</v>
      </c>
      <c r="F23">
        <v>122505</v>
      </c>
      <c r="G23" t="s">
        <v>22</v>
      </c>
      <c r="H23" s="4">
        <f>H15</f>
        <v>8210700.8580462029</v>
      </c>
    </row>
    <row r="24" spans="1:10">
      <c r="D24" s="4">
        <f>+B15-B16</f>
        <v>3950000</v>
      </c>
      <c r="F24">
        <v>4150</v>
      </c>
      <c r="G24" t="s">
        <v>24</v>
      </c>
      <c r="I24" s="4">
        <f>H23</f>
        <v>8210700.8580462029</v>
      </c>
    </row>
    <row r="25" spans="1:10">
      <c r="D25" s="4">
        <f>+D24</f>
        <v>3950000</v>
      </c>
      <c r="F25">
        <v>122505</v>
      </c>
      <c r="G25" t="s">
        <v>22</v>
      </c>
      <c r="I25" s="4">
        <f>I15</f>
        <v>4500000</v>
      </c>
    </row>
    <row r="26" spans="1:10">
      <c r="D26" s="4">
        <f>+B15</f>
        <v>8450000</v>
      </c>
      <c r="F26">
        <v>1120</v>
      </c>
      <c r="G26" t="s">
        <v>23</v>
      </c>
      <c r="H26" s="4">
        <f>I25</f>
        <v>4500000</v>
      </c>
    </row>
    <row r="27" spans="1:10">
      <c r="D27" s="1">
        <v>130000000</v>
      </c>
      <c r="F27">
        <v>122505</v>
      </c>
      <c r="G27" t="s">
        <v>22</v>
      </c>
      <c r="H27" s="4">
        <f>H16</f>
        <v>8445065.8943470698</v>
      </c>
    </row>
    <row r="28" spans="1:10">
      <c r="D28" s="11">
        <f>SUM(D24:D27)</f>
        <v>146350000</v>
      </c>
      <c r="F28">
        <v>4150</v>
      </c>
      <c r="G28" t="s">
        <v>24</v>
      </c>
      <c r="I28" s="4">
        <f>H27</f>
        <v>8445065.8943470698</v>
      </c>
    </row>
    <row r="29" spans="1:10">
      <c r="D29" s="18"/>
      <c r="F29">
        <v>122505</v>
      </c>
      <c r="G29" t="s">
        <v>22</v>
      </c>
      <c r="I29" s="4">
        <f>I16</f>
        <v>4500000</v>
      </c>
    </row>
    <row r="30" spans="1:10">
      <c r="F30">
        <v>1120</v>
      </c>
      <c r="G30" t="s">
        <v>23</v>
      </c>
      <c r="H30" s="4">
        <f>I29</f>
        <v>4500000</v>
      </c>
    </row>
    <row r="31" spans="1:10">
      <c r="F31">
        <v>122505</v>
      </c>
      <c r="G31" t="s">
        <v>22</v>
      </c>
      <c r="H31" s="4">
        <f>H17</f>
        <v>8694233.2476067953</v>
      </c>
    </row>
    <row r="32" spans="1:10">
      <c r="F32">
        <v>4150</v>
      </c>
      <c r="G32" t="s">
        <v>24</v>
      </c>
      <c r="I32" s="4">
        <f>H31</f>
        <v>8694233.2476067953</v>
      </c>
    </row>
    <row r="33" spans="6:9">
      <c r="F33">
        <v>122505</v>
      </c>
      <c r="G33" t="s">
        <v>22</v>
      </c>
      <c r="I33" s="4">
        <f>I17</f>
        <v>146350000</v>
      </c>
    </row>
    <row r="34" spans="6:9">
      <c r="F34">
        <v>1120</v>
      </c>
      <c r="G34" t="s">
        <v>23</v>
      </c>
      <c r="H34" s="4">
        <f>I33</f>
        <v>146350000</v>
      </c>
    </row>
  </sheetData>
  <mergeCells count="1">
    <mergeCell ref="F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TALLER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ICOLVEN</dc:creator>
  <cp:lastModifiedBy>SALA ICOLVEN</cp:lastModifiedBy>
  <dcterms:created xsi:type="dcterms:W3CDTF">2023-10-25T00:18:09Z</dcterms:created>
  <dcterms:modified xsi:type="dcterms:W3CDTF">2023-11-08T01:14:47Z</dcterms:modified>
</cp:coreProperties>
</file>