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E3381341-6C3E-42CB-9747-D4A6E04ADC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UNTO 1" sheetId="1" r:id="rId1"/>
    <sheet name="PUNTO 2" sheetId="2" r:id="rId2"/>
    <sheet name="PUNTO 3" sheetId="3" r:id="rId3"/>
    <sheet name="PUNTO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K15" i="4"/>
  <c r="K14" i="4"/>
  <c r="J14" i="4"/>
  <c r="P4" i="3"/>
  <c r="P3" i="3"/>
  <c r="O5" i="3"/>
  <c r="O4" i="3"/>
  <c r="O3" i="3"/>
  <c r="K7" i="2"/>
  <c r="L10" i="1"/>
  <c r="L9" i="1"/>
  <c r="O3" i="1"/>
  <c r="J36" i="4" l="1"/>
  <c r="J30" i="4"/>
  <c r="J20" i="4"/>
  <c r="O16" i="4"/>
  <c r="P5" i="3"/>
  <c r="P6" i="3"/>
  <c r="P7" i="3"/>
  <c r="P8" i="3"/>
  <c r="P9" i="3"/>
  <c r="O6" i="3"/>
  <c r="O7" i="3"/>
  <c r="O8" i="3"/>
  <c r="O9" i="3"/>
  <c r="P10" i="3" l="1"/>
  <c r="I11" i="3" s="1"/>
  <c r="O7" i="1"/>
  <c r="O6" i="1"/>
  <c r="O5" i="1"/>
  <c r="O4" i="1"/>
  <c r="J25" i="4" l="1"/>
  <c r="J35" i="4" s="1"/>
  <c r="J22" i="4"/>
  <c r="J32" i="4" s="1"/>
  <c r="J24" i="4"/>
  <c r="J34" i="4" s="1"/>
  <c r="J21" i="4"/>
  <c r="K20" i="4"/>
  <c r="K30" i="4" s="1"/>
  <c r="J23" i="4"/>
  <c r="J33" i="4" s="1"/>
  <c r="J16" i="4" l="1"/>
  <c r="K25" i="4"/>
  <c r="K35" i="4" s="1"/>
  <c r="J26" i="4"/>
  <c r="K21" i="4"/>
  <c r="K31" i="4" s="1"/>
  <c r="K23" i="4"/>
  <c r="K33" i="4" s="1"/>
  <c r="K22" i="4"/>
  <c r="K32" i="4" s="1"/>
  <c r="K36" i="4" s="1"/>
  <c r="L13" i="4"/>
  <c r="L20" i="4" s="1"/>
  <c r="K24" i="4"/>
  <c r="K34" i="4" s="1"/>
  <c r="J31" i="4"/>
  <c r="K26" i="4" l="1"/>
  <c r="L24" i="4"/>
  <c r="L34" i="4" s="1"/>
  <c r="M13" i="4"/>
  <c r="L21" i="4"/>
  <c r="L31" i="4" s="1"/>
  <c r="L22" i="4"/>
  <c r="L32" i="4" s="1"/>
  <c r="L25" i="4"/>
  <c r="L35" i="4" s="1"/>
  <c r="L23" i="4"/>
  <c r="L33" i="4" s="1"/>
  <c r="L30" i="4"/>
  <c r="L15" i="4" l="1"/>
  <c r="K16" i="4"/>
  <c r="L36" i="4"/>
  <c r="M24" i="4"/>
  <c r="M34" i="4" s="1"/>
  <c r="M25" i="4"/>
  <c r="M35" i="4" s="1"/>
  <c r="L14" i="4"/>
  <c r="M21" i="4"/>
  <c r="M31" i="4" s="1"/>
  <c r="M20" i="4"/>
  <c r="M23" i="4"/>
  <c r="M33" i="4" s="1"/>
  <c r="M22" i="4"/>
  <c r="M32" i="4" s="1"/>
  <c r="N13" i="4"/>
  <c r="L26" i="4"/>
  <c r="M30" i="4" l="1"/>
  <c r="M26" i="4"/>
  <c r="M36" i="4"/>
  <c r="M15" i="4"/>
  <c r="L16" i="4"/>
  <c r="O13" i="4"/>
  <c r="N25" i="4"/>
  <c r="N35" i="4" s="1"/>
  <c r="M14" i="4"/>
  <c r="N23" i="4"/>
  <c r="N33" i="4" s="1"/>
  <c r="N22" i="4"/>
  <c r="N32" i="4" s="1"/>
  <c r="N24" i="4"/>
  <c r="N34" i="4" s="1"/>
  <c r="N20" i="4"/>
  <c r="N21" i="4"/>
  <c r="N31" i="4" s="1"/>
  <c r="N14" i="4" l="1"/>
  <c r="N30" i="4"/>
  <c r="N36" i="4" s="1"/>
  <c r="N26" i="4"/>
  <c r="N15" i="4"/>
  <c r="M16" i="4"/>
  <c r="O15" i="4" l="1"/>
  <c r="N16" i="4"/>
</calcChain>
</file>

<file path=xl/sharedStrings.xml><?xml version="1.0" encoding="utf-8"?>
<sst xmlns="http://schemas.openxmlformats.org/spreadsheetml/2006/main" count="131" uniqueCount="69">
  <si>
    <t>Materiales</t>
  </si>
  <si>
    <t>Valor de compra</t>
  </si>
  <si>
    <t xml:space="preserve">Consumo/ x cada par </t>
  </si>
  <si>
    <t>Cuero</t>
  </si>
  <si>
    <t>Planta sintética</t>
  </si>
  <si>
    <t xml:space="preserve">Hilos de costura </t>
  </si>
  <si>
    <t>Plantillas</t>
  </si>
  <si>
    <t xml:space="preserve">Cajas de zapatos </t>
  </si>
  <si>
    <t>M2</t>
  </si>
  <si>
    <t xml:space="preserve">Par </t>
  </si>
  <si>
    <t xml:space="preserve">Metro </t>
  </si>
  <si>
    <t xml:space="preserve">Unidad </t>
  </si>
  <si>
    <t xml:space="preserve">Costo par de zapatos </t>
  </si>
  <si>
    <t>Costo unitario de Materia Prima (MP)</t>
  </si>
  <si>
    <t>Costo de Materia Prima (anual)</t>
  </si>
  <si>
    <t>Ventas (unidades al año)</t>
  </si>
  <si>
    <t xml:space="preserve">Unidad de compra </t>
  </si>
  <si>
    <t>Clasificación</t>
  </si>
  <si>
    <t>Directo</t>
  </si>
  <si>
    <t>Indirecto</t>
  </si>
  <si>
    <t>Madera de cedro</t>
  </si>
  <si>
    <t>Madera de pino</t>
  </si>
  <si>
    <t xml:space="preserve">Pegamento </t>
  </si>
  <si>
    <t>Tornillos</t>
  </si>
  <si>
    <t xml:space="preserve">TOTAL </t>
  </si>
  <si>
    <t>Unidad de medida</t>
  </si>
  <si>
    <t>Sección</t>
  </si>
  <si>
    <t xml:space="preserve">Consumo/ x cada unidad </t>
  </si>
  <si>
    <t>Valor unitario</t>
  </si>
  <si>
    <t>Tela Algodón</t>
  </si>
  <si>
    <t>Sesgo</t>
  </si>
  <si>
    <t>Botones</t>
  </si>
  <si>
    <t>Hilo</t>
  </si>
  <si>
    <t>Marquilla</t>
  </si>
  <si>
    <t>Bolsa empaque</t>
  </si>
  <si>
    <t>Cm</t>
  </si>
  <si>
    <t>Frente</t>
  </si>
  <si>
    <t>Espalda</t>
  </si>
  <si>
    <t>Mangas y cuello</t>
  </si>
  <si>
    <t>Acabado</t>
  </si>
  <si>
    <t>Confección</t>
  </si>
  <si>
    <t>N/A</t>
  </si>
  <si>
    <t>Desperdicios</t>
  </si>
  <si>
    <t xml:space="preserve">Directo </t>
  </si>
  <si>
    <t>Consumo real de materiales</t>
  </si>
  <si>
    <t>Cantidad</t>
  </si>
  <si>
    <t>Cubiertas en lámina</t>
  </si>
  <si>
    <t>Chapas acero</t>
  </si>
  <si>
    <t>Aislante plástico</t>
  </si>
  <si>
    <t>Alambre cobre</t>
  </si>
  <si>
    <t xml:space="preserve">Cable rojo </t>
  </si>
  <si>
    <t xml:space="preserve">Cable azul </t>
  </si>
  <si>
    <t>Enero</t>
  </si>
  <si>
    <t>Febrero</t>
  </si>
  <si>
    <t>Marzo</t>
  </si>
  <si>
    <t>Abril</t>
  </si>
  <si>
    <t>Mayo</t>
  </si>
  <si>
    <t>Junio</t>
  </si>
  <si>
    <t>Periodo</t>
  </si>
  <si>
    <t>Ventas</t>
  </si>
  <si>
    <t>Inventario Final</t>
  </si>
  <si>
    <t>Inventario Inicial</t>
  </si>
  <si>
    <t>Unidades a producir</t>
  </si>
  <si>
    <t>UNIDADES A PRODUCIR</t>
  </si>
  <si>
    <t>UNIDADES DE CONSUMO MP</t>
  </si>
  <si>
    <t>COSTO DE UNIDADES DE USO DE MP</t>
  </si>
  <si>
    <t>TOTALES</t>
  </si>
  <si>
    <t>Consumo total</t>
  </si>
  <si>
    <t>Ventas esperadas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</si>
</sst>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_-;\-[$$-240A]\ * #,##0_-;_-[$$-240A]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9" fontId="0" fillId="0" borderId="1" xfId="0" applyNumberFormat="1" applyBorder="1"/>
    <xf numFmtId="164" fontId="0" fillId="2" borderId="0" xfId="0" applyNumberFormat="1" applyFill="1"/>
    <xf numFmtId="164" fontId="0" fillId="5" borderId="1" xfId="0" applyNumberForma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165" fontId="0" fillId="0" borderId="1" xfId="0" applyNumberFormat="1" applyBorder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161925</xdr:rowOff>
    </xdr:from>
    <xdr:to>
      <xdr:col>8</xdr:col>
      <xdr:colOff>266700</xdr:colOff>
      <xdr:row>9</xdr:row>
      <xdr:rowOff>370237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61925"/>
          <a:ext cx="4981575" cy="2303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171450</xdr:rowOff>
    </xdr:from>
    <xdr:to>
      <xdr:col>7</xdr:col>
      <xdr:colOff>234950</xdr:colOff>
      <xdr:row>12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5435600" cy="2133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180975</xdr:rowOff>
    </xdr:from>
    <xdr:to>
      <xdr:col>6</xdr:col>
      <xdr:colOff>533400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80975"/>
          <a:ext cx="4962525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</xdr:row>
      <xdr:rowOff>38101</xdr:rowOff>
    </xdr:from>
    <xdr:to>
      <xdr:col>6</xdr:col>
      <xdr:colOff>473528</xdr:colOff>
      <xdr:row>13</xdr:row>
      <xdr:rowOff>133351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2324101"/>
          <a:ext cx="4912178" cy="1047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104775</xdr:rowOff>
    </xdr:from>
    <xdr:to>
      <xdr:col>6</xdr:col>
      <xdr:colOff>648415</xdr:colOff>
      <xdr:row>27</xdr:row>
      <xdr:rowOff>145714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5"/>
          <a:ext cx="5125165" cy="5363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O11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0" max="10" width="16.7109375" customWidth="1"/>
    <col min="11" max="11" width="18.5703125" bestFit="1" customWidth="1"/>
    <col min="12" max="12" width="15.42578125" bestFit="1" customWidth="1"/>
    <col min="13" max="13" width="19.85546875" bestFit="1" customWidth="1"/>
    <col min="14" max="14" width="19.7109375" bestFit="1" customWidth="1"/>
    <col min="15" max="15" width="15.7109375" customWidth="1"/>
  </cols>
  <sheetData>
    <row r="2" spans="10:15" ht="30" x14ac:dyDescent="0.25">
      <c r="J2" s="8" t="s">
        <v>17</v>
      </c>
      <c r="K2" s="8" t="s">
        <v>0</v>
      </c>
      <c r="L2" s="9" t="s">
        <v>16</v>
      </c>
      <c r="M2" s="8" t="s">
        <v>1</v>
      </c>
      <c r="N2" s="7" t="s">
        <v>2</v>
      </c>
      <c r="O2" s="9" t="s">
        <v>12</v>
      </c>
    </row>
    <row r="3" spans="10:15" x14ac:dyDescent="0.25">
      <c r="J3" s="2" t="s">
        <v>18</v>
      </c>
      <c r="K3" s="2" t="s">
        <v>3</v>
      </c>
      <c r="L3" s="2" t="s">
        <v>8</v>
      </c>
      <c r="M3" s="3">
        <v>3000</v>
      </c>
      <c r="N3" s="2">
        <v>0.61</v>
      </c>
      <c r="O3" s="3">
        <f>N3*M3</f>
        <v>1830</v>
      </c>
    </row>
    <row r="4" spans="10:15" x14ac:dyDescent="0.25">
      <c r="J4" s="2" t="s">
        <v>18</v>
      </c>
      <c r="K4" s="2" t="s">
        <v>4</v>
      </c>
      <c r="L4" s="2" t="s">
        <v>9</v>
      </c>
      <c r="M4" s="3">
        <v>1000</v>
      </c>
      <c r="N4" s="2">
        <v>1</v>
      </c>
      <c r="O4" s="3">
        <f>N4*M4</f>
        <v>1000</v>
      </c>
    </row>
    <row r="5" spans="10:15" x14ac:dyDescent="0.25">
      <c r="J5" s="2" t="s">
        <v>19</v>
      </c>
      <c r="K5" s="2" t="s">
        <v>5</v>
      </c>
      <c r="L5" s="2" t="s">
        <v>10</v>
      </c>
      <c r="M5" s="3">
        <v>100</v>
      </c>
      <c r="N5" s="2">
        <v>10</v>
      </c>
      <c r="O5" s="3">
        <f>N5*M5</f>
        <v>1000</v>
      </c>
    </row>
    <row r="6" spans="10:15" x14ac:dyDescent="0.25">
      <c r="J6" s="2" t="s">
        <v>18</v>
      </c>
      <c r="K6" s="2" t="s">
        <v>6</v>
      </c>
      <c r="L6" s="2" t="s">
        <v>9</v>
      </c>
      <c r="M6" s="3">
        <v>3500</v>
      </c>
      <c r="N6" s="2">
        <v>1</v>
      </c>
      <c r="O6" s="3">
        <f>N6*M6</f>
        <v>3500</v>
      </c>
    </row>
    <row r="7" spans="10:15" x14ac:dyDescent="0.25">
      <c r="J7" s="2" t="s">
        <v>19</v>
      </c>
      <c r="K7" s="2" t="s">
        <v>7</v>
      </c>
      <c r="L7" s="2" t="s">
        <v>11</v>
      </c>
      <c r="M7" s="3">
        <v>1000</v>
      </c>
      <c r="N7" s="2">
        <v>1</v>
      </c>
      <c r="O7" s="3">
        <f>N7*M7</f>
        <v>1000</v>
      </c>
    </row>
    <row r="9" spans="10:15" ht="30" x14ac:dyDescent="0.25">
      <c r="K9" s="4" t="s">
        <v>13</v>
      </c>
      <c r="L9" s="3">
        <f>SUM(O3:O7)</f>
        <v>8330</v>
      </c>
      <c r="N9" s="6" t="s">
        <v>15</v>
      </c>
      <c r="O9" s="2">
        <v>125000</v>
      </c>
    </row>
    <row r="10" spans="10:15" ht="30" x14ac:dyDescent="0.25">
      <c r="K10" s="5" t="s">
        <v>14</v>
      </c>
      <c r="L10" s="3">
        <f>O9*L9</f>
        <v>1041250000</v>
      </c>
    </row>
    <row r="11" spans="10:15" x14ac:dyDescent="0.25">
      <c r="L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:K10"/>
  <sheetViews>
    <sheetView workbookViewId="0">
      <selection activeCell="K8" sqref="K8"/>
    </sheetView>
  </sheetViews>
  <sheetFormatPr baseColWidth="10" defaultRowHeight="15" x14ac:dyDescent="0.25"/>
  <cols>
    <col min="9" max="9" width="12.5703125" customWidth="1"/>
    <col min="10" max="10" width="15.85546875" bestFit="1" customWidth="1"/>
    <col min="11" max="11" width="15.42578125" bestFit="1" customWidth="1"/>
  </cols>
  <sheetData>
    <row r="2" spans="9:11" x14ac:dyDescent="0.25">
      <c r="I2" s="10" t="s">
        <v>17</v>
      </c>
      <c r="J2" s="10" t="s">
        <v>0</v>
      </c>
      <c r="K2" s="10" t="s">
        <v>1</v>
      </c>
    </row>
    <row r="3" spans="9:11" x14ac:dyDescent="0.25">
      <c r="I3" s="2" t="s">
        <v>18</v>
      </c>
      <c r="J3" s="2" t="s">
        <v>20</v>
      </c>
      <c r="K3" s="3">
        <v>280000</v>
      </c>
    </row>
    <row r="4" spans="9:11" x14ac:dyDescent="0.25">
      <c r="I4" s="2" t="s">
        <v>18</v>
      </c>
      <c r="J4" s="2" t="s">
        <v>21</v>
      </c>
      <c r="K4" s="3">
        <v>240000</v>
      </c>
    </row>
    <row r="5" spans="9:11" x14ac:dyDescent="0.25">
      <c r="I5" s="2" t="s">
        <v>19</v>
      </c>
      <c r="J5" s="2" t="s">
        <v>22</v>
      </c>
      <c r="K5" s="3">
        <v>1900</v>
      </c>
    </row>
    <row r="6" spans="9:11" x14ac:dyDescent="0.25">
      <c r="I6" s="2" t="s">
        <v>19</v>
      </c>
      <c r="J6" s="2" t="s">
        <v>23</v>
      </c>
      <c r="K6" s="3">
        <v>1700</v>
      </c>
    </row>
    <row r="7" spans="9:11" x14ac:dyDescent="0.25">
      <c r="I7" s="12" t="s">
        <v>24</v>
      </c>
      <c r="J7" s="13"/>
      <c r="K7" s="14">
        <f>SUM(K3:K6)</f>
        <v>523600</v>
      </c>
    </row>
    <row r="9" spans="9:11" x14ac:dyDescent="0.25">
      <c r="I9" s="21"/>
      <c r="J9" s="1"/>
    </row>
    <row r="10" spans="9:11" x14ac:dyDescent="0.25">
      <c r="I10" s="21"/>
      <c r="J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2:P12"/>
  <sheetViews>
    <sheetView topLeftCell="E1" workbookViewId="0">
      <selection activeCell="P5" sqref="P5"/>
    </sheetView>
  </sheetViews>
  <sheetFormatPr baseColWidth="10" defaultRowHeight="15" x14ac:dyDescent="0.25"/>
  <cols>
    <col min="8" max="8" width="19.28515625" customWidth="1"/>
    <col min="9" max="9" width="15.85546875" bestFit="1" customWidth="1"/>
    <col min="11" max="11" width="12.7109375" customWidth="1"/>
    <col min="13" max="14" width="15" customWidth="1"/>
    <col min="16" max="16" width="12" bestFit="1" customWidth="1"/>
  </cols>
  <sheetData>
    <row r="2" spans="8:16" ht="45" x14ac:dyDescent="0.25">
      <c r="H2" s="8" t="s">
        <v>17</v>
      </c>
      <c r="I2" s="8" t="s">
        <v>0</v>
      </c>
      <c r="J2" s="9" t="s">
        <v>25</v>
      </c>
      <c r="K2" s="11" t="s">
        <v>27</v>
      </c>
      <c r="L2" s="11" t="s">
        <v>28</v>
      </c>
      <c r="M2" s="8" t="s">
        <v>26</v>
      </c>
      <c r="N2" s="8" t="s">
        <v>42</v>
      </c>
      <c r="O2" s="11" t="s">
        <v>44</v>
      </c>
      <c r="P2" s="11" t="s">
        <v>67</v>
      </c>
    </row>
    <row r="3" spans="8:16" x14ac:dyDescent="0.25">
      <c r="H3" s="2" t="s">
        <v>43</v>
      </c>
      <c r="I3" s="2" t="s">
        <v>29</v>
      </c>
      <c r="J3" s="2" t="s">
        <v>10</v>
      </c>
      <c r="K3" s="2">
        <v>0.7</v>
      </c>
      <c r="L3" s="3">
        <v>7800</v>
      </c>
      <c r="M3" s="2" t="s">
        <v>36</v>
      </c>
      <c r="N3" s="15">
        <v>0.15</v>
      </c>
      <c r="O3" s="2">
        <f>(K3*N3)+K3</f>
        <v>0.80499999999999994</v>
      </c>
      <c r="P3" s="3">
        <f>L3*O3</f>
        <v>6278.9999999999991</v>
      </c>
    </row>
    <row r="4" spans="8:16" x14ac:dyDescent="0.25">
      <c r="H4" s="2" t="s">
        <v>43</v>
      </c>
      <c r="I4" s="2" t="s">
        <v>29</v>
      </c>
      <c r="J4" s="2" t="s">
        <v>10</v>
      </c>
      <c r="K4" s="2">
        <v>0.9</v>
      </c>
      <c r="L4" s="3">
        <v>7800</v>
      </c>
      <c r="M4" s="2" t="s">
        <v>37</v>
      </c>
      <c r="N4" s="15">
        <v>0.15</v>
      </c>
      <c r="O4" s="2">
        <f>(K4*N4)+K4</f>
        <v>1.0350000000000001</v>
      </c>
      <c r="P4" s="3">
        <f>L4*O4</f>
        <v>8073.0000000000009</v>
      </c>
    </row>
    <row r="5" spans="8:16" x14ac:dyDescent="0.25">
      <c r="H5" s="2" t="s">
        <v>43</v>
      </c>
      <c r="I5" s="2" t="s">
        <v>30</v>
      </c>
      <c r="J5" s="2" t="s">
        <v>35</v>
      </c>
      <c r="K5" s="2">
        <v>110</v>
      </c>
      <c r="L5" s="3">
        <v>1200</v>
      </c>
      <c r="M5" s="2" t="s">
        <v>38</v>
      </c>
      <c r="N5" s="15">
        <v>0.08</v>
      </c>
      <c r="O5" s="2">
        <f>(K5*N5)+K5</f>
        <v>118.8</v>
      </c>
      <c r="P5" s="3">
        <f t="shared" ref="P5:P9" si="0">L5*O5</f>
        <v>142560</v>
      </c>
    </row>
    <row r="6" spans="8:16" x14ac:dyDescent="0.25">
      <c r="H6" s="2" t="s">
        <v>19</v>
      </c>
      <c r="I6" s="2" t="s">
        <v>31</v>
      </c>
      <c r="J6" s="2" t="s">
        <v>11</v>
      </c>
      <c r="K6" s="2">
        <v>5</v>
      </c>
      <c r="L6" s="3">
        <v>35</v>
      </c>
      <c r="M6" s="2" t="s">
        <v>39</v>
      </c>
      <c r="N6" s="15">
        <v>0.05</v>
      </c>
      <c r="O6" s="2">
        <f t="shared" ref="O6:O9" si="1">(K6*N6)+K6</f>
        <v>5.25</v>
      </c>
      <c r="P6" s="3">
        <f t="shared" si="0"/>
        <v>183.75</v>
      </c>
    </row>
    <row r="7" spans="8:16" x14ac:dyDescent="0.25">
      <c r="H7" s="2" t="s">
        <v>19</v>
      </c>
      <c r="I7" s="2" t="s">
        <v>32</v>
      </c>
      <c r="J7" s="2" t="s">
        <v>10</v>
      </c>
      <c r="K7" s="2">
        <v>125</v>
      </c>
      <c r="L7" s="3">
        <v>12700</v>
      </c>
      <c r="M7" s="2" t="s">
        <v>40</v>
      </c>
      <c r="N7" s="15">
        <v>0.2</v>
      </c>
      <c r="O7" s="2">
        <f t="shared" si="1"/>
        <v>150</v>
      </c>
      <c r="P7" s="3">
        <f t="shared" si="0"/>
        <v>1905000</v>
      </c>
    </row>
    <row r="8" spans="8:16" x14ac:dyDescent="0.25">
      <c r="H8" s="2" t="s">
        <v>19</v>
      </c>
      <c r="I8" s="2" t="s">
        <v>33</v>
      </c>
      <c r="J8" s="2" t="s">
        <v>11</v>
      </c>
      <c r="K8" s="2">
        <v>1</v>
      </c>
      <c r="L8" s="2">
        <v>250</v>
      </c>
      <c r="M8" s="2" t="s">
        <v>41</v>
      </c>
      <c r="N8" s="2"/>
      <c r="O8" s="2">
        <f t="shared" si="1"/>
        <v>1</v>
      </c>
      <c r="P8" s="3">
        <f t="shared" si="0"/>
        <v>250</v>
      </c>
    </row>
    <row r="9" spans="8:16" x14ac:dyDescent="0.25">
      <c r="H9" s="2" t="s">
        <v>19</v>
      </c>
      <c r="I9" s="2" t="s">
        <v>34</v>
      </c>
      <c r="J9" s="2" t="s">
        <v>11</v>
      </c>
      <c r="K9" s="2">
        <v>1</v>
      </c>
      <c r="L9" s="2">
        <v>750</v>
      </c>
      <c r="M9" s="2" t="s">
        <v>41</v>
      </c>
      <c r="N9" s="2"/>
      <c r="O9" s="2">
        <f t="shared" si="1"/>
        <v>1</v>
      </c>
      <c r="P9" s="3">
        <f t="shared" si="0"/>
        <v>750</v>
      </c>
    </row>
    <row r="10" spans="8:16" x14ac:dyDescent="0.25">
      <c r="P10" s="16">
        <f>SUM(P3:P9)</f>
        <v>2063095.75</v>
      </c>
    </row>
    <row r="11" spans="8:16" ht="30" x14ac:dyDescent="0.25">
      <c r="H11" s="4" t="s">
        <v>44</v>
      </c>
      <c r="I11" s="17">
        <f>P10</f>
        <v>2063095.75</v>
      </c>
      <c r="O11" s="1"/>
    </row>
    <row r="12" spans="8:16" x14ac:dyDescent="0.25">
      <c r="H12" s="21"/>
      <c r="I12" s="30"/>
      <c r="N12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2:O48"/>
  <sheetViews>
    <sheetView topLeftCell="A11" zoomScaleNormal="100" workbookViewId="0">
      <selection activeCell="K14" sqref="K14"/>
    </sheetView>
  </sheetViews>
  <sheetFormatPr baseColWidth="10" defaultRowHeight="15" x14ac:dyDescent="0.25"/>
  <cols>
    <col min="8" max="8" width="13.42578125" bestFit="1" customWidth="1"/>
    <col min="9" max="10" width="20.7109375" bestFit="1" customWidth="1"/>
    <col min="11" max="11" width="16.42578125" bestFit="1" customWidth="1"/>
    <col min="12" max="12" width="15.28515625" bestFit="1" customWidth="1"/>
    <col min="13" max="14" width="14.5703125" bestFit="1" customWidth="1"/>
    <col min="15" max="15" width="13.5703125" bestFit="1" customWidth="1"/>
  </cols>
  <sheetData>
    <row r="2" spans="9:15" x14ac:dyDescent="0.25">
      <c r="I2" s="18" t="s">
        <v>17</v>
      </c>
      <c r="J2" s="18" t="s">
        <v>0</v>
      </c>
      <c r="K2" s="19" t="s">
        <v>45</v>
      </c>
      <c r="L2" s="20" t="s">
        <v>28</v>
      </c>
    </row>
    <row r="3" spans="9:15" x14ac:dyDescent="0.25">
      <c r="I3" s="2" t="s">
        <v>18</v>
      </c>
      <c r="J3" s="2" t="s">
        <v>46</v>
      </c>
      <c r="K3" s="2">
        <v>1</v>
      </c>
      <c r="L3" s="3">
        <v>1250</v>
      </c>
    </row>
    <row r="4" spans="9:15" x14ac:dyDescent="0.25">
      <c r="I4" s="2" t="s">
        <v>18</v>
      </c>
      <c r="J4" s="2" t="s">
        <v>47</v>
      </c>
      <c r="K4" s="2">
        <v>30</v>
      </c>
      <c r="L4" s="3">
        <v>65</v>
      </c>
    </row>
    <row r="5" spans="9:15" x14ac:dyDescent="0.25">
      <c r="I5" s="2" t="s">
        <v>18</v>
      </c>
      <c r="J5" s="2" t="s">
        <v>48</v>
      </c>
      <c r="K5" s="2">
        <v>1</v>
      </c>
      <c r="L5" s="3">
        <v>560</v>
      </c>
    </row>
    <row r="6" spans="9:15" x14ac:dyDescent="0.25">
      <c r="I6" s="2" t="s">
        <v>18</v>
      </c>
      <c r="J6" s="2" t="s">
        <v>49</v>
      </c>
      <c r="K6" s="2">
        <v>25</v>
      </c>
      <c r="L6" s="3">
        <v>1950</v>
      </c>
    </row>
    <row r="7" spans="9:15" x14ac:dyDescent="0.25">
      <c r="I7" s="2" t="s">
        <v>18</v>
      </c>
      <c r="J7" s="2" t="s">
        <v>50</v>
      </c>
      <c r="K7" s="2">
        <v>1</v>
      </c>
      <c r="L7" s="3">
        <v>590</v>
      </c>
    </row>
    <row r="8" spans="9:15" x14ac:dyDescent="0.25">
      <c r="I8" s="2" t="s">
        <v>18</v>
      </c>
      <c r="J8" s="2" t="s">
        <v>51</v>
      </c>
      <c r="K8" s="2">
        <v>1</v>
      </c>
      <c r="L8" s="3">
        <v>590</v>
      </c>
    </row>
    <row r="10" spans="9:15" x14ac:dyDescent="0.25">
      <c r="I10" s="31" t="s">
        <v>63</v>
      </c>
      <c r="J10" s="31"/>
      <c r="K10" s="31"/>
      <c r="L10" s="31"/>
      <c r="M10" s="31"/>
      <c r="N10" s="31"/>
      <c r="O10" s="31"/>
    </row>
    <row r="11" spans="9:15" x14ac:dyDescent="0.25">
      <c r="I11" s="24" t="s">
        <v>58</v>
      </c>
      <c r="J11" s="25" t="s">
        <v>52</v>
      </c>
      <c r="K11" s="25" t="s">
        <v>53</v>
      </c>
      <c r="L11" s="25" t="s">
        <v>54</v>
      </c>
      <c r="M11" s="25" t="s">
        <v>55</v>
      </c>
      <c r="N11" s="25" t="s">
        <v>56</v>
      </c>
      <c r="O11" s="25" t="s">
        <v>57</v>
      </c>
    </row>
    <row r="12" spans="9:15" x14ac:dyDescent="0.25">
      <c r="I12" s="22" t="s">
        <v>59</v>
      </c>
      <c r="J12" s="23">
        <v>10917</v>
      </c>
      <c r="K12" s="23">
        <v>14801</v>
      </c>
      <c r="L12" s="23">
        <v>13138</v>
      </c>
      <c r="M12" s="23">
        <v>14132</v>
      </c>
      <c r="N12" s="23">
        <v>13969</v>
      </c>
      <c r="O12" s="23">
        <v>11882</v>
      </c>
    </row>
    <row r="13" spans="9:15" x14ac:dyDescent="0.25">
      <c r="I13" s="22" t="s">
        <v>68</v>
      </c>
      <c r="J13" s="2">
        <v>12000</v>
      </c>
      <c r="K13" s="3">
        <f>(J13*11%)+J13</f>
        <v>13320</v>
      </c>
      <c r="L13" s="3">
        <f>(K13*11%)+K13</f>
        <v>14785.2</v>
      </c>
      <c r="M13" s="3">
        <f>(L13*11%)+L13</f>
        <v>16411.572</v>
      </c>
      <c r="N13" s="3">
        <f>(M13*11%)+M13</f>
        <v>18216.84492</v>
      </c>
      <c r="O13" s="3">
        <f>(N13*11%)+N13</f>
        <v>20220.697861199998</v>
      </c>
    </row>
    <row r="14" spans="9:15" x14ac:dyDescent="0.25">
      <c r="I14" s="22" t="s">
        <v>60</v>
      </c>
      <c r="J14" s="3">
        <f>K13*15%</f>
        <v>1998</v>
      </c>
      <c r="K14" s="3">
        <f>L13*15%</f>
        <v>2217.7800000000002</v>
      </c>
      <c r="L14" s="3">
        <f>M13*15%</f>
        <v>2461.7357999999999</v>
      </c>
      <c r="M14" s="3">
        <f>N13*15%</f>
        <v>2732.526738</v>
      </c>
      <c r="N14" s="3">
        <f>O13*15%</f>
        <v>3033.1046791799995</v>
      </c>
      <c r="O14" s="2">
        <v>0</v>
      </c>
    </row>
    <row r="15" spans="9:15" x14ac:dyDescent="0.25">
      <c r="I15" s="22" t="s">
        <v>61</v>
      </c>
      <c r="J15" s="2">
        <v>3200</v>
      </c>
      <c r="K15" s="3">
        <f>J14</f>
        <v>1998</v>
      </c>
      <c r="L15" s="3">
        <f>K14</f>
        <v>2217.7800000000002</v>
      </c>
      <c r="M15" s="3">
        <f>L14</f>
        <v>2461.7357999999999</v>
      </c>
      <c r="N15" s="3">
        <f>M14</f>
        <v>2732.526738</v>
      </c>
      <c r="O15" s="3">
        <f>N14</f>
        <v>3033.1046791799995</v>
      </c>
    </row>
    <row r="16" spans="9:15" x14ac:dyDescent="0.25">
      <c r="I16" s="22" t="s">
        <v>62</v>
      </c>
      <c r="J16" s="3">
        <f t="shared" ref="J16:O16" si="0">J13+J14-J15</f>
        <v>10798</v>
      </c>
      <c r="K16" s="3">
        <f t="shared" si="0"/>
        <v>13539.78</v>
      </c>
      <c r="L16" s="3">
        <f t="shared" si="0"/>
        <v>15029.155799999999</v>
      </c>
      <c r="M16" s="3">
        <f t="shared" si="0"/>
        <v>16682.362938000002</v>
      </c>
      <c r="N16" s="3">
        <f t="shared" si="0"/>
        <v>18517.422861179999</v>
      </c>
      <c r="O16" s="3">
        <f t="shared" si="0"/>
        <v>17187.593182019998</v>
      </c>
    </row>
    <row r="18" spans="9:15" x14ac:dyDescent="0.25">
      <c r="I18" s="31" t="s">
        <v>64</v>
      </c>
      <c r="J18" s="31"/>
      <c r="K18" s="31"/>
      <c r="L18" s="31"/>
      <c r="M18" s="31"/>
      <c r="N18" s="31"/>
    </row>
    <row r="19" spans="9:15" x14ac:dyDescent="0.25">
      <c r="I19" s="24" t="s">
        <v>0</v>
      </c>
      <c r="J19" s="25" t="s">
        <v>52</v>
      </c>
      <c r="K19" s="25" t="s">
        <v>53</v>
      </c>
      <c r="L19" s="25" t="s">
        <v>54</v>
      </c>
      <c r="M19" s="25" t="s">
        <v>55</v>
      </c>
      <c r="N19" s="25" t="s">
        <v>56</v>
      </c>
    </row>
    <row r="20" spans="9:15" x14ac:dyDescent="0.25">
      <c r="I20" s="2" t="s">
        <v>46</v>
      </c>
      <c r="J20" s="26">
        <f>J13*$K$3</f>
        <v>12000</v>
      </c>
      <c r="K20" s="26">
        <f>K13*$K$3</f>
        <v>13320</v>
      </c>
      <c r="L20" s="26">
        <f>L13*$K$3</f>
        <v>14785.2</v>
      </c>
      <c r="M20" s="26">
        <f>M13*$K$3</f>
        <v>16411.572</v>
      </c>
      <c r="N20" s="26">
        <f>N13*$K$3</f>
        <v>18216.84492</v>
      </c>
    </row>
    <row r="21" spans="9:15" x14ac:dyDescent="0.25">
      <c r="I21" s="2" t="s">
        <v>47</v>
      </c>
      <c r="J21" s="26">
        <f>J13*K4</f>
        <v>360000</v>
      </c>
      <c r="K21" s="26">
        <f>K13*$K$4</f>
        <v>399600</v>
      </c>
      <c r="L21" s="26">
        <f>L13*$K$4</f>
        <v>443556</v>
      </c>
      <c r="M21" s="26">
        <f>M13*$K$4</f>
        <v>492347.16000000003</v>
      </c>
      <c r="N21" s="26">
        <f>N13*$K$4</f>
        <v>546505.34759999998</v>
      </c>
      <c r="O21" s="28"/>
    </row>
    <row r="22" spans="9:15" x14ac:dyDescent="0.25">
      <c r="I22" s="2" t="s">
        <v>48</v>
      </c>
      <c r="J22" s="26">
        <f>J13*$K$5</f>
        <v>12000</v>
      </c>
      <c r="K22" s="26">
        <f>K13*$K$5</f>
        <v>13320</v>
      </c>
      <c r="L22" s="26">
        <f>L13*$K$5</f>
        <v>14785.2</v>
      </c>
      <c r="M22" s="26">
        <f>M13*$K$5</f>
        <v>16411.572</v>
      </c>
      <c r="N22" s="26">
        <f>N13*$K$5</f>
        <v>18216.84492</v>
      </c>
      <c r="O22" s="28"/>
    </row>
    <row r="23" spans="9:15" x14ac:dyDescent="0.25">
      <c r="I23" s="2" t="s">
        <v>49</v>
      </c>
      <c r="J23" s="26">
        <f>J13*$K$6</f>
        <v>300000</v>
      </c>
      <c r="K23" s="26">
        <f>K13*$K$6</f>
        <v>333000</v>
      </c>
      <c r="L23" s="26">
        <f>L13*$K$6</f>
        <v>369630</v>
      </c>
      <c r="M23" s="26">
        <f>M13*$K$6</f>
        <v>410289.3</v>
      </c>
      <c r="N23" s="26">
        <f>N13*$K$6</f>
        <v>455421.12299999996</v>
      </c>
      <c r="O23" s="28"/>
    </row>
    <row r="24" spans="9:15" x14ac:dyDescent="0.25">
      <c r="I24" s="2" t="s">
        <v>50</v>
      </c>
      <c r="J24" s="26">
        <f>J13*$K$7</f>
        <v>12000</v>
      </c>
      <c r="K24" s="26">
        <f>K13*$K$7</f>
        <v>13320</v>
      </c>
      <c r="L24" s="26">
        <f>L13*$K$7</f>
        <v>14785.2</v>
      </c>
      <c r="M24" s="26">
        <f>M13*$K$7</f>
        <v>16411.572</v>
      </c>
      <c r="N24" s="26">
        <f>N13*$K$7</f>
        <v>18216.84492</v>
      </c>
      <c r="O24" s="28"/>
    </row>
    <row r="25" spans="9:15" x14ac:dyDescent="0.25">
      <c r="I25" s="2" t="s">
        <v>51</v>
      </c>
      <c r="J25" s="26">
        <f>J13*$K$8</f>
        <v>12000</v>
      </c>
      <c r="K25" s="26">
        <f>K13*$K$8</f>
        <v>13320</v>
      </c>
      <c r="L25" s="26">
        <f>L13*$K$8</f>
        <v>14785.2</v>
      </c>
      <c r="M25" s="26">
        <f>M13*$K$8</f>
        <v>16411.572</v>
      </c>
      <c r="N25" s="26">
        <f>N13*$K$8</f>
        <v>18216.84492</v>
      </c>
      <c r="O25" s="28"/>
    </row>
    <row r="26" spans="9:15" x14ac:dyDescent="0.25">
      <c r="I26" s="2" t="s">
        <v>66</v>
      </c>
      <c r="J26" s="26">
        <f>SUM(J20:J25)</f>
        <v>708000</v>
      </c>
      <c r="K26" s="26">
        <f t="shared" ref="K26:N26" si="1">SUM(K20:K25)</f>
        <v>785880</v>
      </c>
      <c r="L26" s="26">
        <f t="shared" si="1"/>
        <v>872326.79999999993</v>
      </c>
      <c r="M26" s="26">
        <f t="shared" si="1"/>
        <v>968282.74800000014</v>
      </c>
      <c r="N26" s="26">
        <f t="shared" si="1"/>
        <v>1074793.8502799999</v>
      </c>
    </row>
    <row r="27" spans="9:15" x14ac:dyDescent="0.25">
      <c r="O27" s="27"/>
    </row>
    <row r="28" spans="9:15" x14ac:dyDescent="0.25">
      <c r="I28" s="31" t="s">
        <v>65</v>
      </c>
      <c r="J28" s="31"/>
      <c r="K28" s="31"/>
      <c r="L28" s="31"/>
      <c r="M28" s="31"/>
      <c r="N28" s="31"/>
      <c r="O28" s="27"/>
    </row>
    <row r="29" spans="9:15" x14ac:dyDescent="0.25">
      <c r="I29" s="24" t="s">
        <v>0</v>
      </c>
      <c r="J29" s="25" t="s">
        <v>52</v>
      </c>
      <c r="K29" s="25" t="s">
        <v>53</v>
      </c>
      <c r="L29" s="25" t="s">
        <v>54</v>
      </c>
      <c r="M29" s="25" t="s">
        <v>55</v>
      </c>
      <c r="N29" s="25" t="s">
        <v>56</v>
      </c>
      <c r="O29" s="28"/>
    </row>
    <row r="30" spans="9:15" x14ac:dyDescent="0.25">
      <c r="I30" s="2" t="s">
        <v>46</v>
      </c>
      <c r="J30" s="26">
        <f>J20*$L$3</f>
        <v>15000000</v>
      </c>
      <c r="K30" s="26">
        <f>K20*$L$3</f>
        <v>16650000</v>
      </c>
      <c r="L30" s="26">
        <f>L20*$L$3</f>
        <v>18481500</v>
      </c>
      <c r="M30" s="26">
        <f>M20*$L$3</f>
        <v>20514465</v>
      </c>
      <c r="N30" s="26">
        <f>N20*$L$3</f>
        <v>22771056.149999999</v>
      </c>
      <c r="O30" s="28"/>
    </row>
    <row r="31" spans="9:15" x14ac:dyDescent="0.25">
      <c r="I31" s="2" t="s">
        <v>47</v>
      </c>
      <c r="J31" s="26">
        <f>J21*$L$4</f>
        <v>23400000</v>
      </c>
      <c r="K31" s="26">
        <f>K21*$L$4</f>
        <v>25974000</v>
      </c>
      <c r="L31" s="26">
        <f>L21*$L$4</f>
        <v>28831140</v>
      </c>
      <c r="M31" s="26">
        <f>M21*$L$4</f>
        <v>32002565.400000002</v>
      </c>
      <c r="N31" s="26">
        <f>N21*$L$4</f>
        <v>35522847.593999997</v>
      </c>
      <c r="O31" s="28"/>
    </row>
    <row r="32" spans="9:15" x14ac:dyDescent="0.25">
      <c r="I32" s="2" t="s">
        <v>48</v>
      </c>
      <c r="J32" s="26">
        <f>J22*$L$5</f>
        <v>6720000</v>
      </c>
      <c r="K32" s="26">
        <f>K22*$L$5</f>
        <v>7459200</v>
      </c>
      <c r="L32" s="26">
        <f>L22*$L$5</f>
        <v>8279712</v>
      </c>
      <c r="M32" s="26">
        <f>M22*$L$5</f>
        <v>9190480.3200000003</v>
      </c>
      <c r="N32" s="26">
        <f>N22*$L$5</f>
        <v>10201433.155199999</v>
      </c>
      <c r="O32" s="28"/>
    </row>
    <row r="33" spans="9:15" x14ac:dyDescent="0.25">
      <c r="I33" s="2" t="s">
        <v>49</v>
      </c>
      <c r="J33" s="26">
        <f>J23*$L$6</f>
        <v>585000000</v>
      </c>
      <c r="K33" s="26">
        <f>K23*$L$6</f>
        <v>649350000</v>
      </c>
      <c r="L33" s="26">
        <f>L23*$L$6</f>
        <v>720778500</v>
      </c>
      <c r="M33" s="26">
        <f>M23*$L$6</f>
        <v>800064135</v>
      </c>
      <c r="N33" s="26">
        <f>N23*$L$6</f>
        <v>888071189.8499999</v>
      </c>
      <c r="O33" s="28"/>
    </row>
    <row r="34" spans="9:15" x14ac:dyDescent="0.25">
      <c r="I34" s="2" t="s">
        <v>50</v>
      </c>
      <c r="J34" s="26">
        <f>J24*$L$7</f>
        <v>7080000</v>
      </c>
      <c r="K34" s="26">
        <f>K24*$L$7</f>
        <v>7858800</v>
      </c>
      <c r="L34" s="26">
        <f>L24*$L$7</f>
        <v>8723268</v>
      </c>
      <c r="M34" s="26">
        <f>M24*$L$7</f>
        <v>9682827.4800000004</v>
      </c>
      <c r="N34" s="26">
        <f>N24*$L$7</f>
        <v>10747938.502799999</v>
      </c>
      <c r="O34" s="28"/>
    </row>
    <row r="35" spans="9:15" x14ac:dyDescent="0.25">
      <c r="I35" s="2" t="s">
        <v>51</v>
      </c>
      <c r="J35" s="26">
        <f>J25*$L$8</f>
        <v>7080000</v>
      </c>
      <c r="K35" s="26">
        <f>K25*$L$8</f>
        <v>7858800</v>
      </c>
      <c r="L35" s="26">
        <f>L25*$L$8</f>
        <v>8723268</v>
      </c>
      <c r="M35" s="26">
        <f>M25*$L$8</f>
        <v>9682827.4800000004</v>
      </c>
      <c r="N35" s="26">
        <f>N25*$L$8</f>
        <v>10747938.502799999</v>
      </c>
    </row>
    <row r="36" spans="9:15" x14ac:dyDescent="0.25">
      <c r="I36" s="2" t="s">
        <v>66</v>
      </c>
      <c r="J36" s="26">
        <f>SUM(J30:J35)</f>
        <v>644280000</v>
      </c>
      <c r="K36" s="26">
        <f t="shared" ref="K36:N36" si="2">SUM(K30:K35)</f>
        <v>715150800</v>
      </c>
      <c r="L36" s="26">
        <f t="shared" si="2"/>
        <v>793817388</v>
      </c>
      <c r="M36" s="26">
        <f t="shared" si="2"/>
        <v>881137300.68000007</v>
      </c>
      <c r="N36" s="26">
        <f t="shared" si="2"/>
        <v>978062403.75479984</v>
      </c>
    </row>
    <row r="47" spans="9:15" x14ac:dyDescent="0.25">
      <c r="I47" s="27"/>
    </row>
    <row r="48" spans="9:15" x14ac:dyDescent="0.25">
      <c r="I48" s="27"/>
    </row>
  </sheetData>
  <mergeCells count="3">
    <mergeCell ref="I10:O10"/>
    <mergeCell ref="I18:N18"/>
    <mergeCell ref="I28:N28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2024-03-15T00:57:54Z</dcterms:modified>
</cp:coreProperties>
</file>