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 SEMESTRE - CONTADURÍA PÚBLICA\COSTOS\"/>
    </mc:Choice>
  </mc:AlternateContent>
  <xr:revisionPtr revIDLastSave="0" documentId="13_ncr:1_{DD077820-532A-4052-8356-668D6D6C4D5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XAMEN FINAL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2" l="1"/>
  <c r="D82" i="2"/>
  <c r="D81" i="2"/>
  <c r="D80" i="2"/>
  <c r="C81" i="2"/>
  <c r="C82" i="2" s="1"/>
  <c r="C80" i="2"/>
  <c r="E56" i="2"/>
  <c r="E26" i="2" l="1"/>
  <c r="E50" i="2" s="1"/>
  <c r="F50" i="2" s="1"/>
  <c r="D76" i="2"/>
  <c r="D75" i="2"/>
  <c r="E8" i="2"/>
  <c r="C76" i="2"/>
  <c r="C75" i="2"/>
  <c r="C74" i="2"/>
  <c r="D74" i="2" s="1"/>
  <c r="G65" i="2" l="1"/>
  <c r="F65" i="2"/>
  <c r="E65" i="2"/>
  <c r="E64" i="2"/>
  <c r="E63" i="2"/>
  <c r="E62" i="2"/>
  <c r="E61" i="2"/>
  <c r="B55" i="2"/>
  <c r="B65" i="2"/>
  <c r="B64" i="2"/>
  <c r="B54" i="2"/>
  <c r="B62" i="2"/>
  <c r="B52" i="2"/>
  <c r="B61" i="2"/>
  <c r="B59" i="2"/>
  <c r="F54" i="2"/>
  <c r="F66" i="2" s="1"/>
  <c r="E54" i="2"/>
  <c r="G53" i="2"/>
  <c r="G51" i="2"/>
  <c r="G54" i="2"/>
  <c r="F53" i="2"/>
  <c r="E53" i="2"/>
  <c r="F52" i="2"/>
  <c r="F51" i="2"/>
  <c r="E52" i="2"/>
  <c r="E51" i="2"/>
  <c r="E27" i="2"/>
  <c r="E28" i="2"/>
  <c r="E29" i="2"/>
  <c r="G52" i="2"/>
  <c r="B51" i="2"/>
  <c r="D40" i="2"/>
  <c r="N36" i="2"/>
  <c r="N35" i="2"/>
  <c r="H36" i="2"/>
  <c r="H35" i="2"/>
  <c r="G36" i="2"/>
  <c r="G35" i="2"/>
  <c r="F36" i="2"/>
  <c r="F35" i="2"/>
  <c r="E36" i="2"/>
  <c r="E35" i="2"/>
  <c r="D36" i="2"/>
  <c r="D35" i="2"/>
  <c r="L36" i="2"/>
  <c r="K36" i="2"/>
  <c r="I36" i="2"/>
  <c r="J36" i="2" s="1"/>
  <c r="L35" i="2"/>
  <c r="K35" i="2"/>
  <c r="I35" i="2"/>
  <c r="J35" i="2" s="1"/>
  <c r="M35" i="2"/>
  <c r="D29" i="2"/>
  <c r="D28" i="2"/>
  <c r="D27" i="2"/>
  <c r="D26" i="2"/>
  <c r="C29" i="2"/>
  <c r="C28" i="2"/>
  <c r="C27" i="2"/>
  <c r="C26" i="2"/>
  <c r="B29" i="2"/>
  <c r="B28" i="2"/>
  <c r="B27" i="2"/>
  <c r="B26" i="2"/>
  <c r="D19" i="2"/>
  <c r="D20" i="2"/>
  <c r="D21" i="2"/>
  <c r="D22" i="2"/>
  <c r="C22" i="2"/>
  <c r="C21" i="2"/>
  <c r="C20" i="2"/>
  <c r="C19" i="2"/>
  <c r="B22" i="2"/>
  <c r="B21" i="2"/>
  <c r="B20" i="2"/>
  <c r="B19" i="2"/>
  <c r="F13" i="2"/>
  <c r="F12" i="2"/>
  <c r="B8" i="2"/>
  <c r="D7" i="2"/>
  <c r="C7" i="2"/>
  <c r="B7" i="2"/>
  <c r="D6" i="2"/>
  <c r="E69" i="2" l="1"/>
  <c r="E67" i="2"/>
  <c r="E68" i="2"/>
  <c r="M36" i="2"/>
  <c r="D8" i="2"/>
  <c r="C6" i="2"/>
  <c r="C8" i="2" s="1"/>
  <c r="F61" i="2" l="1"/>
  <c r="G61" i="2" s="1"/>
  <c r="F62" i="2"/>
  <c r="G62" i="2" s="1"/>
  <c r="F63" i="2"/>
  <c r="G63" i="2" s="1"/>
  <c r="F64" i="2"/>
  <c r="G64" i="2" s="1"/>
</calcChain>
</file>

<file path=xl/sharedStrings.xml><?xml version="1.0" encoding="utf-8"?>
<sst xmlns="http://schemas.openxmlformats.org/spreadsheetml/2006/main" count="145" uniqueCount="87">
  <si>
    <t>Unidades entregadas</t>
  </si>
  <si>
    <t>Unidades iniciales</t>
  </si>
  <si>
    <t>Pérdidas</t>
  </si>
  <si>
    <t xml:space="preserve">Inventario en proceso </t>
  </si>
  <si>
    <t xml:space="preserve">Total </t>
  </si>
  <si>
    <t>Producción equivalente</t>
  </si>
  <si>
    <t xml:space="preserve">Costo equivalente </t>
  </si>
  <si>
    <t xml:space="preserve">Costo total de producción </t>
  </si>
  <si>
    <t>Costo unitario</t>
  </si>
  <si>
    <t>Costo proceso</t>
  </si>
  <si>
    <t>Mano de obra</t>
  </si>
  <si>
    <t>CIF</t>
  </si>
  <si>
    <t>Costo unidades recibidas</t>
  </si>
  <si>
    <t>Costo total</t>
  </si>
  <si>
    <t>Costo unitario total</t>
  </si>
  <si>
    <t>Materiales</t>
  </si>
  <si>
    <t>Clasificación</t>
  </si>
  <si>
    <t>Maquinista</t>
  </si>
  <si>
    <t>Cortador</t>
  </si>
  <si>
    <t>Directo</t>
  </si>
  <si>
    <t>Indirecto</t>
  </si>
  <si>
    <t>Unidades a producir</t>
  </si>
  <si>
    <t>PERIODO</t>
  </si>
  <si>
    <t>ENERO</t>
  </si>
  <si>
    <t>FEBRERO</t>
  </si>
  <si>
    <t>MARZO</t>
  </si>
  <si>
    <t>VENTA</t>
  </si>
  <si>
    <t>INVENTARIO INICIAL</t>
  </si>
  <si>
    <t>UND A PRODUCIR</t>
  </si>
  <si>
    <t>Desperdicio</t>
  </si>
  <si>
    <t>Unidad de compra</t>
  </si>
  <si>
    <t>Valor de Compra</t>
  </si>
  <si>
    <t>Consumo</t>
  </si>
  <si>
    <t>Unidades de uso o consumo</t>
  </si>
  <si>
    <t>Salario base</t>
  </si>
  <si>
    <t>SALUD</t>
  </si>
  <si>
    <t>PENSIÓN</t>
  </si>
  <si>
    <t>CAJA+ICBF+SENA</t>
  </si>
  <si>
    <t>ARL</t>
  </si>
  <si>
    <t>CESANTIAS</t>
  </si>
  <si>
    <t>INT CESANTIAS</t>
  </si>
  <si>
    <t xml:space="preserve">PRIMA </t>
  </si>
  <si>
    <t>VACACIONES</t>
  </si>
  <si>
    <t>VALOR MENSUAL TRABAJADOR</t>
  </si>
  <si>
    <t>Costo mano de obra al producto</t>
  </si>
  <si>
    <t>Salario</t>
  </si>
  <si>
    <t xml:space="preserve">Auxilio de transporte </t>
  </si>
  <si>
    <t>Total devengado</t>
  </si>
  <si>
    <t>Cálculo de Mano de Obra</t>
  </si>
  <si>
    <t>Clasificación y cargos de CIF</t>
  </si>
  <si>
    <t>Mantenimiento de la maquina</t>
  </si>
  <si>
    <t xml:space="preserve">Valor </t>
  </si>
  <si>
    <t>Unidades producidas mensualmente por la máquina</t>
  </si>
  <si>
    <t>Cargo CIF</t>
  </si>
  <si>
    <t>CIF fijo</t>
  </si>
  <si>
    <t>CIF variable</t>
  </si>
  <si>
    <t>EJERCICIO 1</t>
  </si>
  <si>
    <t>INVENTARIO FINAL 12%</t>
  </si>
  <si>
    <t>Sondas Pescadoras</t>
  </si>
  <si>
    <t>M</t>
  </si>
  <si>
    <t>Laminillas</t>
  </si>
  <si>
    <t xml:space="preserve">Flejes </t>
  </si>
  <si>
    <t>Resortes</t>
  </si>
  <si>
    <t>Consumo real</t>
  </si>
  <si>
    <t>Mano de Obra</t>
  </si>
  <si>
    <t>Costo de unidades de uso o consumo</t>
  </si>
  <si>
    <t>Tornillos para los ensamblar flejes</t>
  </si>
  <si>
    <t>Bandas elásticas para tubos de laminillas</t>
  </si>
  <si>
    <t xml:space="preserve">Directo </t>
  </si>
  <si>
    <t>SISTEMA DE COSTOS POR PROCESOS</t>
  </si>
  <si>
    <t>Proceso A</t>
  </si>
  <si>
    <t>TOTAL</t>
  </si>
  <si>
    <t>Proceso B</t>
  </si>
  <si>
    <t>Flejes</t>
  </si>
  <si>
    <t>SISTEMA DE COSTOS ESTÁNDAR</t>
  </si>
  <si>
    <t>Materia Prima</t>
  </si>
  <si>
    <t>Elemento</t>
  </si>
  <si>
    <t>Valor real</t>
  </si>
  <si>
    <t xml:space="preserve">Valor total </t>
  </si>
  <si>
    <t xml:space="preserve">Presupuesto </t>
  </si>
  <si>
    <t>FAVORABLE</t>
  </si>
  <si>
    <t>DESFAVORABLE</t>
  </si>
  <si>
    <t xml:space="preserve">Variación </t>
  </si>
  <si>
    <t>SISTEMA DE COSTOS ABC</t>
  </si>
  <si>
    <t>Valor</t>
  </si>
  <si>
    <t xml:space="preserve">Costo unitario </t>
  </si>
  <si>
    <t>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</si>
</sst>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\ #,##0;[Red]\-&quot;$&quot;\ #,##0"/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_-* #,##0\ _€_-;\-* #,##0\ _€_-;_-* &quot;-&quot;??\ _€_-;_-@_-"/>
    <numFmt numFmtId="166" formatCode="#,##0\ _€;\-#,##0\ _€"/>
    <numFmt numFmtId="167" formatCode="0.0%"/>
    <numFmt numFmtId="168" formatCode="_-&quot;$&quot;\ * #,##0.0_-;\-&quot;$&quot;\ * #,##0.0_-;_-&quot;$&quot;\ * &quot;-&quot;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1" fillId="0" borderId="0" xfId="1" applyNumberFormat="1" applyFont="1"/>
    <xf numFmtId="164" fontId="0" fillId="0" borderId="0" xfId="0" applyNumberFormat="1"/>
    <xf numFmtId="164" fontId="2" fillId="0" borderId="0" xfId="0" applyNumberFormat="1" applyFont="1"/>
    <xf numFmtId="2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3" fontId="4" fillId="0" borderId="0" xfId="1" applyNumberFormat="1" applyFont="1" applyFill="1" applyBorder="1"/>
    <xf numFmtId="3" fontId="4" fillId="0" borderId="0" xfId="0" applyNumberFormat="1" applyFont="1"/>
    <xf numFmtId="3" fontId="5" fillId="0" borderId="0" xfId="0" applyNumberFormat="1" applyFont="1"/>
    <xf numFmtId="6" fontId="0" fillId="0" borderId="0" xfId="0" applyNumberFormat="1"/>
    <xf numFmtId="9" fontId="0" fillId="0" borderId="0" xfId="0" applyNumberFormat="1"/>
    <xf numFmtId="2" fontId="2" fillId="0" borderId="0" xfId="0" applyNumberFormat="1" applyFont="1"/>
    <xf numFmtId="0" fontId="3" fillId="0" borderId="1" xfId="0" applyFont="1" applyBorder="1"/>
    <xf numFmtId="44" fontId="0" fillId="0" borderId="0" xfId="0" applyNumberFormat="1"/>
    <xf numFmtId="168" fontId="0" fillId="0" borderId="0" xfId="0" applyNumberFormat="1"/>
    <xf numFmtId="44" fontId="0" fillId="0" borderId="0" xfId="1" applyFont="1" applyFill="1" applyBorder="1"/>
    <xf numFmtId="167" fontId="0" fillId="0" borderId="0" xfId="2" applyNumberFormat="1" applyFont="1" applyFill="1" applyBorder="1"/>
    <xf numFmtId="0" fontId="0" fillId="0" borderId="1" xfId="0" applyBorder="1"/>
    <xf numFmtId="0" fontId="2" fillId="0" borderId="1" xfId="0" applyFont="1" applyBorder="1"/>
    <xf numFmtId="3" fontId="0" fillId="0" borderId="0" xfId="0" applyNumberFormat="1"/>
    <xf numFmtId="37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44" fontId="2" fillId="0" borderId="1" xfId="0" applyNumberFormat="1" applyFont="1" applyBorder="1"/>
    <xf numFmtId="2" fontId="2" fillId="0" borderId="1" xfId="0" applyNumberFormat="1" applyFont="1" applyBorder="1"/>
    <xf numFmtId="3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top" wrapText="1"/>
    </xf>
    <xf numFmtId="166" fontId="2" fillId="0" borderId="1" xfId="1" applyNumberFormat="1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D1D8C9B-05AE-4E57-80E0-C0822AEBBFA4}">
  <we:reference id="wa200005502" version="1.0.0.11" store="es-ES" storeType="OMEX"/>
  <we:alternateReferences>
    <we:reference id="wa200005502" version="1.0.0.11" store="wa200005502" storeType="OMEX"/>
  </we:alternateReferences>
  <we:properties>
    <we:property name="docId" value="&quot;k7ePnkwgngK4bVZZex2eB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A614D-9E95-46BE-8175-E02C278CBD52}">
  <dimension ref="A1:N82"/>
  <sheetViews>
    <sheetView tabSelected="1" topLeftCell="A47" zoomScale="89" zoomScaleNormal="89" workbookViewId="0">
      <selection activeCell="G51" sqref="G51"/>
    </sheetView>
  </sheetViews>
  <sheetFormatPr baseColWidth="10" defaultRowHeight="15" x14ac:dyDescent="0.25"/>
  <cols>
    <col min="1" max="1" width="23.42578125" customWidth="1"/>
    <col min="2" max="2" width="18.140625" customWidth="1"/>
    <col min="3" max="4" width="20.5703125" customWidth="1"/>
    <col min="5" max="5" width="19.7109375" customWidth="1"/>
    <col min="6" max="6" width="14.28515625" customWidth="1"/>
    <col min="7" max="7" width="16.28515625" customWidth="1"/>
    <col min="8" max="8" width="19.85546875" customWidth="1"/>
    <col min="9" max="9" width="15.85546875" customWidth="1"/>
    <col min="10" max="10" width="15.28515625" customWidth="1"/>
    <col min="11" max="11" width="14.7109375" customWidth="1"/>
    <col min="12" max="12" width="13.85546875" customWidth="1"/>
    <col min="13" max="13" width="29" customWidth="1"/>
    <col min="14" max="14" width="28.85546875" customWidth="1"/>
  </cols>
  <sheetData>
    <row r="1" spans="1:11" x14ac:dyDescent="0.25">
      <c r="B1" s="33" t="s">
        <v>56</v>
      </c>
      <c r="C1" s="33"/>
      <c r="D1" s="33"/>
      <c r="E1" s="33"/>
      <c r="F1" s="33"/>
    </row>
    <row r="3" spans="1:11" x14ac:dyDescent="0.25">
      <c r="A3" s="32" t="s">
        <v>21</v>
      </c>
      <c r="B3" s="32"/>
      <c r="C3" s="32"/>
      <c r="D3" s="32"/>
      <c r="H3" s="8" t="s">
        <v>15</v>
      </c>
      <c r="I3" s="23" t="s">
        <v>16</v>
      </c>
      <c r="J3" s="23" t="s">
        <v>64</v>
      </c>
      <c r="K3" s="23" t="s">
        <v>16</v>
      </c>
    </row>
    <row r="4" spans="1:11" x14ac:dyDescent="0.25">
      <c r="A4" s="9" t="s">
        <v>22</v>
      </c>
      <c r="B4" s="9" t="s">
        <v>23</v>
      </c>
      <c r="C4" s="9" t="s">
        <v>24</v>
      </c>
      <c r="D4" s="9" t="s">
        <v>25</v>
      </c>
      <c r="H4" t="s">
        <v>58</v>
      </c>
      <c r="I4" t="s">
        <v>19</v>
      </c>
      <c r="J4" t="s">
        <v>17</v>
      </c>
      <c r="K4" t="s">
        <v>19</v>
      </c>
    </row>
    <row r="5" spans="1:11" x14ac:dyDescent="0.25">
      <c r="A5" s="9" t="s">
        <v>26</v>
      </c>
      <c r="B5" s="11">
        <v>2500</v>
      </c>
      <c r="C5" s="11">
        <v>3200</v>
      </c>
      <c r="D5" s="11">
        <v>1500</v>
      </c>
      <c r="H5" t="s">
        <v>60</v>
      </c>
      <c r="I5" t="s">
        <v>68</v>
      </c>
      <c r="J5" t="s">
        <v>18</v>
      </c>
      <c r="K5" t="s">
        <v>19</v>
      </c>
    </row>
    <row r="6" spans="1:11" x14ac:dyDescent="0.25">
      <c r="A6" s="10" t="s">
        <v>27</v>
      </c>
      <c r="B6" s="12">
        <v>900</v>
      </c>
      <c r="C6" s="12">
        <f>+B7</f>
        <v>300</v>
      </c>
      <c r="D6" s="12">
        <f>+C7</f>
        <v>384</v>
      </c>
      <c r="H6" t="s">
        <v>61</v>
      </c>
      <c r="I6" t="s">
        <v>20</v>
      </c>
    </row>
    <row r="7" spans="1:11" x14ac:dyDescent="0.25">
      <c r="A7" s="10" t="s">
        <v>57</v>
      </c>
      <c r="B7" s="12">
        <f>+B5*12%</f>
        <v>300</v>
      </c>
      <c r="C7" s="12">
        <f>+C5*12%</f>
        <v>384</v>
      </c>
      <c r="D7" s="12">
        <f>+D5*12%</f>
        <v>180</v>
      </c>
      <c r="H7" t="s">
        <v>62</v>
      </c>
      <c r="I7" t="s">
        <v>20</v>
      </c>
    </row>
    <row r="8" spans="1:11" x14ac:dyDescent="0.25">
      <c r="A8" s="9" t="s">
        <v>28</v>
      </c>
      <c r="B8" s="13">
        <f>B5+B7-B6</f>
        <v>1900</v>
      </c>
      <c r="C8" s="13">
        <f>C5+C7-C6</f>
        <v>3284</v>
      </c>
      <c r="D8" s="13">
        <f>D5+D7-D6</f>
        <v>1296</v>
      </c>
      <c r="E8" s="24">
        <f>SUM(B8:D8)</f>
        <v>6480</v>
      </c>
    </row>
    <row r="10" spans="1:11" x14ac:dyDescent="0.25">
      <c r="A10" s="32" t="s">
        <v>29</v>
      </c>
      <c r="B10" s="32"/>
      <c r="C10" s="32"/>
      <c r="D10" s="32"/>
      <c r="E10" s="32"/>
      <c r="F10" s="32"/>
    </row>
    <row r="11" spans="1:11" x14ac:dyDescent="0.25">
      <c r="A11" s="8" t="s">
        <v>15</v>
      </c>
      <c r="B11" s="8" t="s">
        <v>30</v>
      </c>
      <c r="C11" s="8" t="s">
        <v>31</v>
      </c>
      <c r="D11" s="8" t="s">
        <v>32</v>
      </c>
      <c r="E11" s="8" t="s">
        <v>29</v>
      </c>
      <c r="F11" s="8" t="s">
        <v>63</v>
      </c>
    </row>
    <row r="12" spans="1:11" x14ac:dyDescent="0.25">
      <c r="A12" t="s">
        <v>58</v>
      </c>
      <c r="B12" t="s">
        <v>59</v>
      </c>
      <c r="C12" s="14">
        <v>300</v>
      </c>
      <c r="D12">
        <v>3</v>
      </c>
      <c r="E12" s="15">
        <v>0.1</v>
      </c>
      <c r="F12" s="16">
        <f>D12*(1+E12)</f>
        <v>3.3000000000000003</v>
      </c>
    </row>
    <row r="13" spans="1:11" x14ac:dyDescent="0.25">
      <c r="A13" t="s">
        <v>60</v>
      </c>
      <c r="B13" t="s">
        <v>59</v>
      </c>
      <c r="C13" s="14">
        <v>150</v>
      </c>
      <c r="D13">
        <v>2</v>
      </c>
      <c r="E13" s="15">
        <v>0.08</v>
      </c>
      <c r="F13" s="16">
        <f>D13*(1+E13)</f>
        <v>2.16</v>
      </c>
    </row>
    <row r="14" spans="1:11" x14ac:dyDescent="0.25">
      <c r="A14" t="s">
        <v>61</v>
      </c>
      <c r="B14" t="s">
        <v>59</v>
      </c>
      <c r="C14" s="14">
        <v>100</v>
      </c>
      <c r="D14">
        <v>1</v>
      </c>
    </row>
    <row r="15" spans="1:11" x14ac:dyDescent="0.25">
      <c r="A15" t="s">
        <v>62</v>
      </c>
      <c r="B15" t="s">
        <v>59</v>
      </c>
      <c r="C15" s="14">
        <v>240</v>
      </c>
      <c r="D15">
        <v>1</v>
      </c>
    </row>
    <row r="17" spans="1:5" x14ac:dyDescent="0.25">
      <c r="A17" s="32" t="s">
        <v>33</v>
      </c>
      <c r="B17" s="32"/>
      <c r="C17" s="32"/>
      <c r="D17" s="32"/>
    </row>
    <row r="18" spans="1:5" x14ac:dyDescent="0.25">
      <c r="A18" s="8" t="s">
        <v>15</v>
      </c>
      <c r="B18" s="17" t="s">
        <v>23</v>
      </c>
      <c r="C18" s="17" t="s">
        <v>24</v>
      </c>
      <c r="D18" s="17" t="s">
        <v>25</v>
      </c>
    </row>
    <row r="19" spans="1:5" x14ac:dyDescent="0.25">
      <c r="A19" t="s">
        <v>58</v>
      </c>
      <c r="B19" s="25">
        <f>B8*F12</f>
        <v>6270.0000000000009</v>
      </c>
      <c r="C19" s="25">
        <f>C8*F12</f>
        <v>10837.2</v>
      </c>
      <c r="D19" s="25">
        <f>D8*F12</f>
        <v>4276.8</v>
      </c>
    </row>
    <row r="20" spans="1:5" x14ac:dyDescent="0.25">
      <c r="A20" t="s">
        <v>60</v>
      </c>
      <c r="B20" s="25">
        <f>B8*F13</f>
        <v>4104</v>
      </c>
      <c r="C20" s="25">
        <f>C8*F13</f>
        <v>7093.4400000000005</v>
      </c>
      <c r="D20" s="25">
        <f>D8*F13</f>
        <v>2799.36</v>
      </c>
    </row>
    <row r="21" spans="1:5" x14ac:dyDescent="0.25">
      <c r="A21" t="s">
        <v>61</v>
      </c>
      <c r="B21" s="25">
        <f>B8*D14</f>
        <v>1900</v>
      </c>
      <c r="C21" s="25">
        <f>C8*D14</f>
        <v>3284</v>
      </c>
      <c r="D21" s="25">
        <f>D8*D14</f>
        <v>1296</v>
      </c>
    </row>
    <row r="22" spans="1:5" x14ac:dyDescent="0.25">
      <c r="A22" t="s">
        <v>62</v>
      </c>
      <c r="B22" s="25">
        <f>B8*D15</f>
        <v>1900</v>
      </c>
      <c r="C22" s="25">
        <f>C8*D15</f>
        <v>3284</v>
      </c>
      <c r="D22" s="25">
        <f>D8*D15</f>
        <v>1296</v>
      </c>
    </row>
    <row r="24" spans="1:5" x14ac:dyDescent="0.25">
      <c r="A24" s="32" t="s">
        <v>65</v>
      </c>
      <c r="B24" s="32"/>
      <c r="C24" s="32"/>
      <c r="D24" s="32"/>
    </row>
    <row r="25" spans="1:5" x14ac:dyDescent="0.25">
      <c r="A25" s="8" t="s">
        <v>15</v>
      </c>
      <c r="B25" s="17" t="s">
        <v>23</v>
      </c>
      <c r="C25" s="17" t="s">
        <v>24</v>
      </c>
      <c r="D25" s="17" t="s">
        <v>25</v>
      </c>
    </row>
    <row r="26" spans="1:5" x14ac:dyDescent="0.25">
      <c r="A26" t="s">
        <v>58</v>
      </c>
      <c r="B26" s="14">
        <f>B19*C12</f>
        <v>1881000.0000000002</v>
      </c>
      <c r="C26" s="14">
        <f>C19*C12</f>
        <v>3251160</v>
      </c>
      <c r="D26" s="14">
        <f>D19*C12</f>
        <v>1283040</v>
      </c>
      <c r="E26" s="14">
        <f>SUM(B26:D26)</f>
        <v>6415200</v>
      </c>
    </row>
    <row r="27" spans="1:5" x14ac:dyDescent="0.25">
      <c r="A27" t="s">
        <v>60</v>
      </c>
      <c r="B27" s="14">
        <f>B20*C13</f>
        <v>615600</v>
      </c>
      <c r="C27" s="14">
        <f>C20*C13</f>
        <v>1064016</v>
      </c>
      <c r="D27" s="14">
        <f>D20*C13</f>
        <v>419904</v>
      </c>
      <c r="E27" s="14">
        <f t="shared" ref="E27:E29" si="0">SUM(B27:D27)</f>
        <v>2099520</v>
      </c>
    </row>
    <row r="28" spans="1:5" x14ac:dyDescent="0.25">
      <c r="A28" t="s">
        <v>61</v>
      </c>
      <c r="B28" s="14">
        <f>B21*C14</f>
        <v>190000</v>
      </c>
      <c r="C28" s="14">
        <f>C21*C14</f>
        <v>328400</v>
      </c>
      <c r="D28" s="14">
        <f>D21*C14</f>
        <v>129600</v>
      </c>
      <c r="E28" s="14">
        <f t="shared" si="0"/>
        <v>648000</v>
      </c>
    </row>
    <row r="29" spans="1:5" x14ac:dyDescent="0.25">
      <c r="A29" t="s">
        <v>62</v>
      </c>
      <c r="B29" s="14">
        <f>B22*C15</f>
        <v>456000</v>
      </c>
      <c r="C29" s="14">
        <f>C22*C15</f>
        <v>788160</v>
      </c>
      <c r="D29" s="14">
        <f>D22*C15</f>
        <v>311040</v>
      </c>
      <c r="E29" s="14">
        <f t="shared" si="0"/>
        <v>1555200</v>
      </c>
    </row>
    <row r="31" spans="1:5" x14ac:dyDescent="0.25">
      <c r="A31" s="32" t="s">
        <v>48</v>
      </c>
      <c r="B31" s="32"/>
      <c r="C31" s="32"/>
      <c r="D31" s="32"/>
    </row>
    <row r="33" spans="1:14" x14ac:dyDescent="0.25">
      <c r="A33" t="s">
        <v>34</v>
      </c>
      <c r="B33" s="20">
        <v>1300000</v>
      </c>
      <c r="E33" s="8" t="s">
        <v>35</v>
      </c>
      <c r="F33" s="8" t="s">
        <v>36</v>
      </c>
      <c r="G33" s="8" t="s">
        <v>37</v>
      </c>
      <c r="H33" s="8" t="s">
        <v>38</v>
      </c>
      <c r="I33" s="8" t="s">
        <v>39</v>
      </c>
      <c r="J33" s="8" t="s">
        <v>40</v>
      </c>
      <c r="K33" s="8" t="s">
        <v>41</v>
      </c>
      <c r="L33" s="8" t="s">
        <v>42</v>
      </c>
      <c r="M33" s="8" t="s">
        <v>43</v>
      </c>
      <c r="N33" s="8" t="s">
        <v>44</v>
      </c>
    </row>
    <row r="34" spans="1:14" x14ac:dyDescent="0.25">
      <c r="A34" s="8" t="s">
        <v>10</v>
      </c>
      <c r="B34" s="8" t="s">
        <v>45</v>
      </c>
      <c r="C34" s="8" t="s">
        <v>46</v>
      </c>
      <c r="D34" s="8" t="s">
        <v>47</v>
      </c>
      <c r="E34" s="21">
        <v>0.125</v>
      </c>
      <c r="F34" s="21">
        <v>0.16</v>
      </c>
      <c r="G34" s="21">
        <v>0.09</v>
      </c>
      <c r="H34" s="21">
        <v>4.3499999999999997E-2</v>
      </c>
      <c r="I34" s="21">
        <v>8.3299999999999999E-2</v>
      </c>
      <c r="J34" s="21">
        <v>0.01</v>
      </c>
      <c r="K34" s="21">
        <v>8.3299999999999999E-2</v>
      </c>
      <c r="L34" s="21">
        <v>4.1700000000000001E-2</v>
      </c>
    </row>
    <row r="35" spans="1:14" x14ac:dyDescent="0.25">
      <c r="A35" t="s">
        <v>17</v>
      </c>
      <c r="B35" s="2">
        <v>1800000</v>
      </c>
      <c r="C35" s="2">
        <v>162000</v>
      </c>
      <c r="D35" s="4">
        <f>B35+C35</f>
        <v>1962000</v>
      </c>
      <c r="E35" s="18">
        <f>B35*E34</f>
        <v>225000</v>
      </c>
      <c r="F35" s="18">
        <f>B35*F34</f>
        <v>288000</v>
      </c>
      <c r="G35" s="18">
        <f>B35*G34</f>
        <v>162000</v>
      </c>
      <c r="H35" s="18">
        <f>B35*H34</f>
        <v>78300</v>
      </c>
      <c r="I35" s="19">
        <f>B35*I34</f>
        <v>149940</v>
      </c>
      <c r="J35" s="19">
        <f>I35*J34</f>
        <v>1499.4</v>
      </c>
      <c r="K35" s="19">
        <f>B35*K34</f>
        <v>149940</v>
      </c>
      <c r="L35" s="19">
        <f>B35*L34</f>
        <v>75060</v>
      </c>
      <c r="M35" s="4">
        <f>SUM(D35:L35)</f>
        <v>3091739.4</v>
      </c>
      <c r="N35" s="4">
        <f>M35/750</f>
        <v>4122.3191999999999</v>
      </c>
    </row>
    <row r="36" spans="1:14" x14ac:dyDescent="0.25">
      <c r="A36" t="s">
        <v>18</v>
      </c>
      <c r="B36" s="2">
        <v>1400000</v>
      </c>
      <c r="C36" s="2">
        <v>162000</v>
      </c>
      <c r="D36" s="4">
        <f>B36+C36</f>
        <v>1562000</v>
      </c>
      <c r="E36" s="19">
        <f>B36*E34</f>
        <v>175000</v>
      </c>
      <c r="F36" s="19">
        <f>B36*F34</f>
        <v>224000</v>
      </c>
      <c r="G36" s="19">
        <f>B36*G34</f>
        <v>126000</v>
      </c>
      <c r="H36" s="19">
        <f>B36*H34</f>
        <v>60899.999999999993</v>
      </c>
      <c r="I36" s="19">
        <f>B36*I34</f>
        <v>116620</v>
      </c>
      <c r="J36" s="19">
        <f>I36*J34</f>
        <v>1166.2</v>
      </c>
      <c r="K36" s="19">
        <f>B36*K34</f>
        <v>116620</v>
      </c>
      <c r="L36" s="19">
        <f>B36*L34</f>
        <v>58380</v>
      </c>
      <c r="M36" s="4">
        <f>SUM(D36:L36)</f>
        <v>2440686.2000000002</v>
      </c>
      <c r="N36" s="4">
        <f>M36/1000</f>
        <v>2440.6862000000001</v>
      </c>
    </row>
    <row r="38" spans="1:14" x14ac:dyDescent="0.25">
      <c r="A38" s="32" t="s">
        <v>49</v>
      </c>
      <c r="B38" s="32"/>
      <c r="C38" s="32"/>
      <c r="D38" s="32"/>
    </row>
    <row r="39" spans="1:14" x14ac:dyDescent="0.25">
      <c r="A39" s="8" t="s">
        <v>11</v>
      </c>
      <c r="B39" s="8" t="s">
        <v>16</v>
      </c>
      <c r="C39" s="8" t="s">
        <v>51</v>
      </c>
      <c r="D39" s="8" t="s">
        <v>53</v>
      </c>
    </row>
    <row r="40" spans="1:14" ht="30" x14ac:dyDescent="0.25">
      <c r="A40" s="26" t="s">
        <v>50</v>
      </c>
      <c r="B40" t="s">
        <v>55</v>
      </c>
      <c r="C40" s="2">
        <v>1600000</v>
      </c>
      <c r="D40" s="2">
        <f>C40/B43</f>
        <v>1333.3333333333333</v>
      </c>
    </row>
    <row r="41" spans="1:14" ht="30" x14ac:dyDescent="0.25">
      <c r="A41" s="26" t="s">
        <v>66</v>
      </c>
      <c r="B41" t="s">
        <v>54</v>
      </c>
      <c r="C41" s="2">
        <v>300000</v>
      </c>
    </row>
    <row r="42" spans="1:14" ht="30" x14ac:dyDescent="0.25">
      <c r="A42" s="26" t="s">
        <v>67</v>
      </c>
      <c r="B42" t="s">
        <v>54</v>
      </c>
      <c r="C42" s="2">
        <v>500000</v>
      </c>
    </row>
    <row r="43" spans="1:14" x14ac:dyDescent="0.25">
      <c r="A43" s="34" t="s">
        <v>52</v>
      </c>
      <c r="B43" s="35">
        <v>1200</v>
      </c>
    </row>
    <row r="44" spans="1:14" x14ac:dyDescent="0.25">
      <c r="A44" s="34"/>
      <c r="B44" s="35"/>
    </row>
    <row r="46" spans="1:14" x14ac:dyDescent="0.25">
      <c r="C46" s="33" t="s">
        <v>69</v>
      </c>
      <c r="D46" s="33"/>
      <c r="E46" s="33"/>
      <c r="F46" s="33"/>
      <c r="G46" s="33"/>
      <c r="H46" s="33"/>
    </row>
    <row r="47" spans="1:14" x14ac:dyDescent="0.25">
      <c r="A47" s="23" t="s">
        <v>70</v>
      </c>
    </row>
    <row r="48" spans="1:14" x14ac:dyDescent="0.25">
      <c r="A48" t="s">
        <v>1</v>
      </c>
      <c r="B48" s="3">
        <v>1500</v>
      </c>
      <c r="D48" s="33" t="s">
        <v>7</v>
      </c>
      <c r="E48" s="33"/>
      <c r="F48" s="33"/>
    </row>
    <row r="49" spans="1:7" x14ac:dyDescent="0.25">
      <c r="A49" t="s">
        <v>0</v>
      </c>
      <c r="B49" s="3">
        <v>1200</v>
      </c>
      <c r="F49" s="1" t="s">
        <v>8</v>
      </c>
      <c r="G49" s="1" t="s">
        <v>9</v>
      </c>
    </row>
    <row r="50" spans="1:7" x14ac:dyDescent="0.25">
      <c r="A50" t="s">
        <v>2</v>
      </c>
      <c r="B50" s="2">
        <v>100</v>
      </c>
      <c r="D50" t="s">
        <v>58</v>
      </c>
      <c r="E50" s="2">
        <f>E26</f>
        <v>6415200</v>
      </c>
      <c r="F50" s="6">
        <f>E50/$B$55</f>
        <v>4752</v>
      </c>
      <c r="G50" s="7">
        <f>$B$54*F50</f>
        <v>712800</v>
      </c>
    </row>
    <row r="51" spans="1:7" x14ac:dyDescent="0.25">
      <c r="A51" t="s">
        <v>3</v>
      </c>
      <c r="B51" s="2">
        <f>B48-B49-B50</f>
        <v>200</v>
      </c>
      <c r="D51" t="s">
        <v>60</v>
      </c>
      <c r="E51" s="2">
        <f>E27</f>
        <v>2099520</v>
      </c>
      <c r="F51" s="6">
        <f>E51/$B$55</f>
        <v>1555.2</v>
      </c>
      <c r="G51" s="7">
        <f>$B$54*F51</f>
        <v>233280</v>
      </c>
    </row>
    <row r="52" spans="1:7" x14ac:dyDescent="0.25">
      <c r="A52" s="1" t="s">
        <v>4</v>
      </c>
      <c r="B52" s="5">
        <f>B49+B50+B51</f>
        <v>1500</v>
      </c>
      <c r="D52" t="s">
        <v>17</v>
      </c>
      <c r="E52" s="4">
        <f>M35</f>
        <v>3091739.4</v>
      </c>
      <c r="F52" s="6">
        <f>E52/$B$55</f>
        <v>2290.1773333333331</v>
      </c>
      <c r="G52" s="7">
        <f t="shared" ref="G52" si="1">$B$54*F52</f>
        <v>343526.6</v>
      </c>
    </row>
    <row r="53" spans="1:7" x14ac:dyDescent="0.25">
      <c r="D53" s="26" t="s">
        <v>11</v>
      </c>
      <c r="E53" s="24">
        <f>C40+C41+C42</f>
        <v>2400000</v>
      </c>
      <c r="F53" s="6">
        <f>E53/$B$55</f>
        <v>1777.7777777777778</v>
      </c>
      <c r="G53" s="7">
        <f>$B$54*F53</f>
        <v>266666.66666666669</v>
      </c>
    </row>
    <row r="54" spans="1:7" x14ac:dyDescent="0.25">
      <c r="A54" t="s">
        <v>5</v>
      </c>
      <c r="B54" s="4">
        <f>B51*75%</f>
        <v>150</v>
      </c>
      <c r="D54" s="27" t="s">
        <v>71</v>
      </c>
      <c r="E54" s="5">
        <f>SUM(E50:E53)</f>
        <v>14006459.4</v>
      </c>
      <c r="F54" s="16">
        <f>SUM(F50:F53)</f>
        <v>10375.155111111111</v>
      </c>
      <c r="G54" s="5">
        <f>SUM(G50:G53)</f>
        <v>1556273.2666666668</v>
      </c>
    </row>
    <row r="55" spans="1:7" x14ac:dyDescent="0.25">
      <c r="A55" t="s">
        <v>6</v>
      </c>
      <c r="B55" s="4">
        <f>B49+B54</f>
        <v>1350</v>
      </c>
      <c r="D55" s="26"/>
      <c r="E55" s="24"/>
      <c r="F55" s="6"/>
      <c r="G55" s="7"/>
    </row>
    <row r="56" spans="1:7" ht="30" x14ac:dyDescent="0.25">
      <c r="D56" s="28" t="s">
        <v>12</v>
      </c>
      <c r="E56" s="29">
        <f>B49*F54</f>
        <v>12450186.133333333</v>
      </c>
    </row>
    <row r="58" spans="1:7" x14ac:dyDescent="0.25">
      <c r="A58" s="23" t="s">
        <v>72</v>
      </c>
    </row>
    <row r="59" spans="1:7" x14ac:dyDescent="0.25">
      <c r="A59" t="s">
        <v>1</v>
      </c>
      <c r="B59" s="3">
        <f>B49</f>
        <v>1200</v>
      </c>
      <c r="D59" s="33" t="s">
        <v>7</v>
      </c>
      <c r="E59" s="33"/>
      <c r="F59" s="33"/>
    </row>
    <row r="60" spans="1:7" x14ac:dyDescent="0.25">
      <c r="A60" t="s">
        <v>0</v>
      </c>
      <c r="B60" s="3">
        <v>1000</v>
      </c>
      <c r="F60" s="1" t="s">
        <v>8</v>
      </c>
      <c r="G60" s="1" t="s">
        <v>9</v>
      </c>
    </row>
    <row r="61" spans="1:7" x14ac:dyDescent="0.25">
      <c r="A61" t="s">
        <v>3</v>
      </c>
      <c r="B61" s="2">
        <f>B59-B60</f>
        <v>200</v>
      </c>
      <c r="D61" t="s">
        <v>73</v>
      </c>
      <c r="E61" s="2">
        <f>E28</f>
        <v>648000</v>
      </c>
      <c r="F61" s="6">
        <f>E61/$B$65</f>
        <v>558.62068965517244</v>
      </c>
      <c r="G61" s="7">
        <f>$B$64*F61</f>
        <v>89379.310344827594</v>
      </c>
    </row>
    <row r="62" spans="1:7" x14ac:dyDescent="0.25">
      <c r="A62" s="1" t="s">
        <v>4</v>
      </c>
      <c r="B62" s="5">
        <f>B60+B61</f>
        <v>1200</v>
      </c>
      <c r="D62" t="s">
        <v>62</v>
      </c>
      <c r="E62" s="2">
        <f>E29</f>
        <v>1555200</v>
      </c>
      <c r="F62" s="6">
        <f>E62/$B$65</f>
        <v>1340.6896551724137</v>
      </c>
      <c r="G62" s="7">
        <f>$B$64*F62</f>
        <v>214510.3448275862</v>
      </c>
    </row>
    <row r="63" spans="1:7" x14ac:dyDescent="0.25">
      <c r="D63" t="s">
        <v>18</v>
      </c>
      <c r="E63" s="4">
        <f>M36</f>
        <v>2440686.2000000002</v>
      </c>
      <c r="F63" s="6">
        <f>E63/$B$65</f>
        <v>2104.0398275862071</v>
      </c>
      <c r="G63" s="7">
        <f>$B$64*F63</f>
        <v>336646.37241379311</v>
      </c>
    </row>
    <row r="64" spans="1:7" x14ac:dyDescent="0.25">
      <c r="A64" t="s">
        <v>5</v>
      </c>
      <c r="B64" s="4">
        <f>B61*80%</f>
        <v>160</v>
      </c>
      <c r="D64" s="26" t="s">
        <v>11</v>
      </c>
      <c r="E64" s="24">
        <f>E53</f>
        <v>2400000</v>
      </c>
      <c r="F64" s="6">
        <f>E64/$B$65</f>
        <v>2068.9655172413795</v>
      </c>
      <c r="G64" s="7">
        <f>$B$64*F64</f>
        <v>331034.48275862075</v>
      </c>
    </row>
    <row r="65" spans="1:10" x14ac:dyDescent="0.25">
      <c r="A65" t="s">
        <v>6</v>
      </c>
      <c r="B65" s="4">
        <f>B60+B64</f>
        <v>1160</v>
      </c>
      <c r="D65" s="27" t="s">
        <v>71</v>
      </c>
      <c r="E65" s="5">
        <f>SUM(E61:E64)</f>
        <v>7043886.2000000002</v>
      </c>
      <c r="F65" s="16">
        <f>SUM(F61:F64)</f>
        <v>6072.3156896551727</v>
      </c>
      <c r="G65" s="5">
        <f>SUM(G61:G64)</f>
        <v>971570.51034482766</v>
      </c>
    </row>
    <row r="66" spans="1:10" x14ac:dyDescent="0.25">
      <c r="D66" s="26"/>
      <c r="E66" s="24"/>
      <c r="F66" s="16">
        <f>F54+F65</f>
        <v>16447.470800766285</v>
      </c>
      <c r="G66" s="7"/>
    </row>
    <row r="67" spans="1:10" ht="30" x14ac:dyDescent="0.25">
      <c r="D67" s="28" t="s">
        <v>12</v>
      </c>
      <c r="E67" s="29">
        <f>B60*F66</f>
        <v>16447470.800766286</v>
      </c>
    </row>
    <row r="68" spans="1:10" x14ac:dyDescent="0.25">
      <c r="D68" s="28" t="s">
        <v>13</v>
      </c>
      <c r="E68" s="29">
        <f>E56+E67</f>
        <v>28897656.934099618</v>
      </c>
    </row>
    <row r="69" spans="1:10" x14ac:dyDescent="0.25">
      <c r="D69" s="28" t="s">
        <v>14</v>
      </c>
      <c r="E69" s="30">
        <f>F66</f>
        <v>16447.470800766285</v>
      </c>
    </row>
    <row r="71" spans="1:10" x14ac:dyDescent="0.25">
      <c r="C71" s="33" t="s">
        <v>74</v>
      </c>
      <c r="D71" s="33"/>
      <c r="E71" s="33"/>
      <c r="F71" s="33"/>
      <c r="G71" s="33"/>
      <c r="H71" s="33"/>
    </row>
    <row r="73" spans="1:10" x14ac:dyDescent="0.25">
      <c r="A73" s="23" t="s">
        <v>76</v>
      </c>
      <c r="B73" s="23" t="s">
        <v>79</v>
      </c>
      <c r="C73" s="23" t="s">
        <v>77</v>
      </c>
      <c r="D73" s="23" t="s">
        <v>78</v>
      </c>
      <c r="E73" s="23" t="s">
        <v>82</v>
      </c>
    </row>
    <row r="74" spans="1:10" x14ac:dyDescent="0.25">
      <c r="A74" t="s">
        <v>75</v>
      </c>
      <c r="B74" s="24">
        <v>11000000</v>
      </c>
      <c r="C74" s="14">
        <f>SUM(E26:E29)</f>
        <v>10717920</v>
      </c>
      <c r="D74" s="14">
        <f>B74-C74</f>
        <v>282080</v>
      </c>
      <c r="E74" t="s">
        <v>80</v>
      </c>
      <c r="G74" s="1"/>
      <c r="H74" s="1"/>
      <c r="I74" s="1"/>
      <c r="J74" s="1"/>
    </row>
    <row r="75" spans="1:10" x14ac:dyDescent="0.25">
      <c r="A75" t="s">
        <v>10</v>
      </c>
      <c r="B75" s="31">
        <v>5000000</v>
      </c>
      <c r="C75" s="4">
        <f>SUM(M35:M36)</f>
        <v>5532425.5999999996</v>
      </c>
      <c r="D75" s="14">
        <f>B75-C75</f>
        <v>-532425.59999999963</v>
      </c>
      <c r="E75" t="s">
        <v>81</v>
      </c>
      <c r="H75" s="24"/>
      <c r="I75" s="14"/>
      <c r="J75" s="14"/>
    </row>
    <row r="76" spans="1:10" x14ac:dyDescent="0.25">
      <c r="A76" t="s">
        <v>11</v>
      </c>
      <c r="B76" s="31">
        <v>3000000</v>
      </c>
      <c r="C76" s="4">
        <f>SUM(C40:C42)</f>
        <v>2400000</v>
      </c>
      <c r="D76" s="14">
        <f>B76-C76</f>
        <v>600000</v>
      </c>
      <c r="E76" t="s">
        <v>80</v>
      </c>
      <c r="H76" s="24"/>
      <c r="I76" s="4"/>
      <c r="J76" s="4"/>
    </row>
    <row r="77" spans="1:10" x14ac:dyDescent="0.25">
      <c r="H77" s="24"/>
      <c r="I77" s="4"/>
      <c r="J77" s="4"/>
    </row>
    <row r="78" spans="1:10" x14ac:dyDescent="0.25">
      <c r="C78" s="33" t="s">
        <v>83</v>
      </c>
      <c r="D78" s="33"/>
      <c r="E78" s="33"/>
      <c r="F78" s="33"/>
      <c r="G78" s="33"/>
      <c r="H78" s="33"/>
    </row>
    <row r="79" spans="1:10" x14ac:dyDescent="0.25">
      <c r="A79" s="23" t="s">
        <v>11</v>
      </c>
      <c r="B79" s="23" t="s">
        <v>84</v>
      </c>
      <c r="C79" s="22" t="s">
        <v>86</v>
      </c>
      <c r="D79" s="22" t="s">
        <v>85</v>
      </c>
    </row>
    <row r="80" spans="1:10" ht="30" x14ac:dyDescent="0.25">
      <c r="A80" s="26" t="s">
        <v>50</v>
      </c>
      <c r="B80" s="24">
        <v>1600000</v>
      </c>
      <c r="C80" s="24">
        <f>E8</f>
        <v>6480</v>
      </c>
      <c r="D80" s="24">
        <f>B80/C80</f>
        <v>246.91358024691357</v>
      </c>
    </row>
    <row r="81" spans="1:4" ht="30" x14ac:dyDescent="0.25">
      <c r="A81" s="26" t="s">
        <v>66</v>
      </c>
      <c r="B81" s="24">
        <v>300000</v>
      </c>
      <c r="C81" s="24">
        <f>C80</f>
        <v>6480</v>
      </c>
      <c r="D81" s="24">
        <f>B81/C81</f>
        <v>46.296296296296298</v>
      </c>
    </row>
    <row r="82" spans="1:4" ht="30" x14ac:dyDescent="0.25">
      <c r="A82" s="26" t="s">
        <v>67</v>
      </c>
      <c r="B82" s="24">
        <v>500000</v>
      </c>
      <c r="C82" s="24">
        <f>C81</f>
        <v>6480</v>
      </c>
      <c r="D82" s="24">
        <f>B82/C82</f>
        <v>77.160493827160494</v>
      </c>
    </row>
  </sheetData>
  <mergeCells count="14">
    <mergeCell ref="D59:F59"/>
    <mergeCell ref="C71:H71"/>
    <mergeCell ref="C78:H78"/>
    <mergeCell ref="A31:D31"/>
    <mergeCell ref="A38:D38"/>
    <mergeCell ref="A43:A44"/>
    <mergeCell ref="B43:B44"/>
    <mergeCell ref="C46:H46"/>
    <mergeCell ref="D48:F48"/>
    <mergeCell ref="A3:D3"/>
    <mergeCell ref="B1:F1"/>
    <mergeCell ref="A10:F10"/>
    <mergeCell ref="A17:D17"/>
    <mergeCell ref="A24:D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EXAMEN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2024-04-08T21:47:01Z</dcterms:created>
  <dcterms:modified xsi:type="dcterms:W3CDTF">2024-04-10T01:58:11Z</dcterms:modified>
</cp:coreProperties>
</file>