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V SEMESTRE - CONTADURÍA PÚBLICA\COSTOS\"/>
    </mc:Choice>
  </mc:AlternateContent>
  <xr:revisionPtr revIDLastSave="0" documentId="13_ncr:1_{AFFDC4DB-B46D-4502-8FE5-9FEE9AC595F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EJERCICIOS ESTUDIO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" i="1" l="1"/>
  <c r="E32" i="1"/>
  <c r="F16" i="1"/>
  <c r="F70" i="1"/>
  <c r="D100" i="1"/>
  <c r="N93" i="1"/>
  <c r="E93" i="1"/>
  <c r="E95" i="1"/>
  <c r="D86" i="1"/>
  <c r="D85" i="1"/>
  <c r="D84" i="1"/>
  <c r="C84" i="1"/>
  <c r="B84" i="1"/>
  <c r="D78" i="1"/>
  <c r="C78" i="1"/>
  <c r="B78" i="1"/>
  <c r="B77" i="1"/>
  <c r="B66" i="1"/>
  <c r="C65" i="1"/>
  <c r="B65" i="1"/>
  <c r="F29" i="1"/>
  <c r="F20" i="1"/>
  <c r="E11" i="1"/>
  <c r="F6" i="1"/>
  <c r="B11" i="1"/>
  <c r="B10" i="1"/>
  <c r="B8" i="1"/>
  <c r="B7" i="1"/>
  <c r="L96" i="1"/>
  <c r="L95" i="1"/>
  <c r="L94" i="1"/>
  <c r="L93" i="1"/>
  <c r="K96" i="1"/>
  <c r="K95" i="1"/>
  <c r="K94" i="1"/>
  <c r="K93" i="1"/>
  <c r="I96" i="1"/>
  <c r="J96" i="1" s="1"/>
  <c r="I95" i="1"/>
  <c r="J95" i="1" s="1"/>
  <c r="I94" i="1"/>
  <c r="J94" i="1" s="1"/>
  <c r="I93" i="1"/>
  <c r="J93" i="1" s="1"/>
  <c r="H96" i="1"/>
  <c r="H95" i="1"/>
  <c r="H94" i="1"/>
  <c r="H93" i="1"/>
  <c r="G95" i="1"/>
  <c r="G96" i="1"/>
  <c r="G94" i="1"/>
  <c r="G93" i="1"/>
  <c r="F96" i="1"/>
  <c r="F95" i="1"/>
  <c r="F94" i="1"/>
  <c r="F93" i="1"/>
  <c r="E96" i="1"/>
  <c r="E94" i="1"/>
  <c r="D93" i="1"/>
  <c r="D96" i="1"/>
  <c r="D95" i="1"/>
  <c r="M95" i="1" s="1"/>
  <c r="N95" i="1" s="1"/>
  <c r="D94" i="1"/>
  <c r="M94" i="1" s="1"/>
  <c r="N94" i="1" s="1"/>
  <c r="M93" i="1" l="1"/>
  <c r="M96" i="1"/>
  <c r="N96" i="1" s="1"/>
  <c r="D65" i="1"/>
  <c r="D64" i="1"/>
  <c r="B50" i="1"/>
  <c r="B51" i="1" s="1"/>
  <c r="B26" i="1"/>
  <c r="B27" i="1" s="1"/>
  <c r="B24" i="1"/>
  <c r="E28" i="1"/>
  <c r="E19" i="1"/>
  <c r="B14" i="1"/>
  <c r="B17" i="1" s="1"/>
  <c r="B20" i="1" s="1"/>
  <c r="E9" i="1"/>
  <c r="B29" i="1" l="1"/>
  <c r="B79" i="1"/>
  <c r="B86" i="1" s="1"/>
  <c r="B85" i="1"/>
  <c r="B80" i="1"/>
  <c r="B87" i="1" s="1"/>
  <c r="B21" i="1"/>
  <c r="D66" i="1"/>
  <c r="B30" i="1"/>
  <c r="C64" i="1"/>
  <c r="C66" i="1"/>
  <c r="B18" i="1"/>
  <c r="C79" i="1" l="1"/>
  <c r="C86" i="1" s="1"/>
  <c r="C85" i="1"/>
  <c r="C77" i="1"/>
  <c r="C80" i="1"/>
  <c r="C87" i="1" s="1"/>
  <c r="F8" i="1"/>
  <c r="G8" i="1" s="1"/>
  <c r="F7" i="1"/>
  <c r="G7" i="1" s="1"/>
  <c r="F26" i="1"/>
  <c r="F27" i="1"/>
  <c r="G27" i="1" s="1"/>
  <c r="D79" i="1"/>
  <c r="D80" i="1"/>
  <c r="D87" i="1" s="1"/>
  <c r="D77" i="1"/>
  <c r="F18" i="1"/>
  <c r="G18" i="1" s="1"/>
  <c r="F17" i="1"/>
  <c r="G17" i="1" s="1"/>
  <c r="F9" i="1" l="1"/>
  <c r="G6" i="1"/>
  <c r="G9" i="1" s="1"/>
  <c r="F19" i="1"/>
  <c r="G16" i="1"/>
  <c r="G19" i="1" s="1"/>
  <c r="G26" i="1"/>
  <c r="G28" i="1" s="1"/>
  <c r="F28" i="1"/>
  <c r="E22" i="1" l="1"/>
  <c r="E31" i="1" l="1"/>
</calcChain>
</file>

<file path=xl/sharedStrings.xml><?xml version="1.0" encoding="utf-8"?>
<sst xmlns="http://schemas.openxmlformats.org/spreadsheetml/2006/main" count="161" uniqueCount="93">
  <si>
    <t>EJERCICIO 1: COSTOS POR PROCESOS</t>
  </si>
  <si>
    <t xml:space="preserve">Departamento de Preparación </t>
  </si>
  <si>
    <t>Unidades entregadas</t>
  </si>
  <si>
    <t>Unidades iniciales</t>
  </si>
  <si>
    <t>Pérdidas</t>
  </si>
  <si>
    <t xml:space="preserve">Inventario en proceso </t>
  </si>
  <si>
    <t xml:space="preserve">Total </t>
  </si>
  <si>
    <t>Producción equivalente</t>
  </si>
  <si>
    <t xml:space="preserve">Costo equivalente </t>
  </si>
  <si>
    <t xml:space="preserve">Costo total de producción </t>
  </si>
  <si>
    <t>Costo unitario</t>
  </si>
  <si>
    <t>Costo proceso</t>
  </si>
  <si>
    <t>Materia prima</t>
  </si>
  <si>
    <t>Mano de obra</t>
  </si>
  <si>
    <t>CIF</t>
  </si>
  <si>
    <t>Costo unidades recibidas</t>
  </si>
  <si>
    <t>Departamento de Enlatado</t>
  </si>
  <si>
    <t>Departamento de Revisado</t>
  </si>
  <si>
    <t>Costo total</t>
  </si>
  <si>
    <t>Costo unitario total</t>
  </si>
  <si>
    <t>EJERCICIO 2: DETERMINAR MP, MOD, CIF</t>
  </si>
  <si>
    <t>1. Cueros (MP).</t>
  </si>
  <si>
    <t>2. Forros (MP).</t>
  </si>
  <si>
    <t>3. Suelas (MP).</t>
  </si>
  <si>
    <t xml:space="preserve">4. Plantillas (MP).  </t>
  </si>
  <si>
    <t>5. Costurera (MOD).</t>
  </si>
  <si>
    <t>6. Cortador (MOD).</t>
  </si>
  <si>
    <t>7. Armador (MOD).</t>
  </si>
  <si>
    <t>8. Pegante (CIF).</t>
  </si>
  <si>
    <t>9. Puntillas (CIF).</t>
  </si>
  <si>
    <t>10. Hilos (MP).</t>
  </si>
  <si>
    <t>EJERCICIO 3: TIPOS DE COSTO</t>
  </si>
  <si>
    <t xml:space="preserve">Cargo fijo </t>
  </si>
  <si>
    <t>Consumo por Kilovatio</t>
  </si>
  <si>
    <t>Kilovatios consumidos</t>
  </si>
  <si>
    <t>Consumo total Kilovatios</t>
  </si>
  <si>
    <t>Consumo total servicios de energía</t>
  </si>
  <si>
    <t>EJERCICIO 5: INTEGRAR TODO</t>
  </si>
  <si>
    <t>Materiales</t>
  </si>
  <si>
    <t>Arcilla</t>
  </si>
  <si>
    <t>Piedra</t>
  </si>
  <si>
    <t>Arena</t>
  </si>
  <si>
    <t>Yeso</t>
  </si>
  <si>
    <t>Clasificación</t>
  </si>
  <si>
    <t xml:space="preserve">Directos </t>
  </si>
  <si>
    <t>Maquinista</t>
  </si>
  <si>
    <t>Extractor</t>
  </si>
  <si>
    <t>Supervisor</t>
  </si>
  <si>
    <t>Cortador</t>
  </si>
  <si>
    <t>Directo</t>
  </si>
  <si>
    <t>Indirecto</t>
  </si>
  <si>
    <t>Unidades a producir</t>
  </si>
  <si>
    <t>PERIODO</t>
  </si>
  <si>
    <t>ENERO</t>
  </si>
  <si>
    <t>FEBRERO</t>
  </si>
  <si>
    <t>MARZO</t>
  </si>
  <si>
    <t>VENTA</t>
  </si>
  <si>
    <t>INVENTARIO INICIAL</t>
  </si>
  <si>
    <t>UND A PRODUCIR</t>
  </si>
  <si>
    <t>INVENTARIO FINAL 15%</t>
  </si>
  <si>
    <t>Desperdicio</t>
  </si>
  <si>
    <t>Unidad de compra</t>
  </si>
  <si>
    <t>Valor de Compra</t>
  </si>
  <si>
    <t>Consumo</t>
  </si>
  <si>
    <t>M3</t>
  </si>
  <si>
    <t xml:space="preserve">Consumo real </t>
  </si>
  <si>
    <t>Unidades de uso o consumo</t>
  </si>
  <si>
    <t>Costo de consumo</t>
  </si>
  <si>
    <t>Salario base</t>
  </si>
  <si>
    <t>SALUD</t>
  </si>
  <si>
    <t>PENSIÓN</t>
  </si>
  <si>
    <t>CAJA+ICBF+SENA</t>
  </si>
  <si>
    <t>ARL</t>
  </si>
  <si>
    <t>CESANTIAS</t>
  </si>
  <si>
    <t>INT CESANTIAS</t>
  </si>
  <si>
    <t xml:space="preserve">PRIMA </t>
  </si>
  <si>
    <t>VACACIONES</t>
  </si>
  <si>
    <t>VALOR MENSUAL TRABAJADOR</t>
  </si>
  <si>
    <t>Costo mano de obra al producto</t>
  </si>
  <si>
    <t>Salario</t>
  </si>
  <si>
    <t xml:space="preserve">Auxilio de transporte </t>
  </si>
  <si>
    <t>Total devengado</t>
  </si>
  <si>
    <t>Cálculo de Mano de Obra</t>
  </si>
  <si>
    <t>Clasificación y cargos de CIF</t>
  </si>
  <si>
    <t>Mantenimiento de la maquina</t>
  </si>
  <si>
    <t>Pago impuesto extracción arena rio</t>
  </si>
  <si>
    <t>Salarios de oficina</t>
  </si>
  <si>
    <t xml:space="preserve">Valor </t>
  </si>
  <si>
    <t>Unidades producidas mensualmente por la máquina</t>
  </si>
  <si>
    <t>Cargo CIF</t>
  </si>
  <si>
    <t>CIF fijo</t>
  </si>
  <si>
    <t>CIF variable</t>
  </si>
  <si>
    <t>CIF mixto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</si>
</sst>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\ #,##0;[Red]\-&quot;$&quot;\ #,##0"/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  <numFmt numFmtId="165" formatCode="_-* #,##0\ _€_-;\-* #,##0\ _€_-;_-* &quot;-&quot;??\ _€_-;_-@_-"/>
    <numFmt numFmtId="166" formatCode="_-* #,##0.00\ _€_-;\-* #,##0.00\ _€_-;_-* &quot;-&quot;??\ _€_-;_-@_-"/>
    <numFmt numFmtId="167" formatCode="#,##0\ _€;\-#,##0\ _€"/>
    <numFmt numFmtId="168" formatCode="0.0%"/>
    <numFmt numFmtId="169" formatCode="_-&quot;$&quot;\ * #,##0.0_-;\-&quot;$&quot;\ * #,##0.0_-;_-&quot;$&quot;\ * &quot;-&quot;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164" fontId="0" fillId="0" borderId="0" xfId="1" applyNumberFormat="1" applyFont="1"/>
    <xf numFmtId="164" fontId="1" fillId="0" borderId="0" xfId="1" applyNumberFormat="1" applyFont="1"/>
    <xf numFmtId="164" fontId="0" fillId="0" borderId="0" xfId="0" applyNumberFormat="1"/>
    <xf numFmtId="164" fontId="2" fillId="0" borderId="0" xfId="0" applyNumberFormat="1" applyFont="1"/>
    <xf numFmtId="2" fontId="0" fillId="0" borderId="0" xfId="0" applyNumberFormat="1"/>
    <xf numFmtId="165" fontId="0" fillId="0" borderId="0" xfId="0" applyNumberFormat="1"/>
    <xf numFmtId="2" fontId="2" fillId="0" borderId="0" xfId="2" applyNumberFormat="1" applyFont="1"/>
    <xf numFmtId="0" fontId="2" fillId="0" borderId="2" xfId="0" applyFont="1" applyBorder="1"/>
    <xf numFmtId="44" fontId="2" fillId="0" borderId="5" xfId="0" applyNumberFormat="1" applyFont="1" applyBorder="1"/>
    <xf numFmtId="2" fontId="2" fillId="0" borderId="5" xfId="0" applyNumberFormat="1" applyFont="1" applyBorder="1"/>
    <xf numFmtId="165" fontId="2" fillId="0" borderId="5" xfId="0" applyNumberFormat="1" applyFont="1" applyBorder="1"/>
    <xf numFmtId="166" fontId="2" fillId="0" borderId="5" xfId="0" applyNumberFormat="1" applyFont="1" applyBorder="1"/>
    <xf numFmtId="2" fontId="2" fillId="0" borderId="5" xfId="2" applyNumberFormat="1" applyFont="1" applyBorder="1"/>
    <xf numFmtId="0" fontId="2" fillId="0" borderId="0" xfId="0" applyFont="1" applyAlignment="1">
      <alignment horizontal="center"/>
    </xf>
    <xf numFmtId="164" fontId="2" fillId="0" borderId="5" xfId="0" applyNumberFormat="1" applyFont="1" applyBorder="1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3" fontId="4" fillId="0" borderId="0" xfId="1" applyNumberFormat="1" applyFont="1" applyFill="1" applyBorder="1"/>
    <xf numFmtId="3" fontId="4" fillId="0" borderId="0" xfId="0" applyNumberFormat="1" applyFont="1"/>
    <xf numFmtId="3" fontId="5" fillId="0" borderId="0" xfId="0" applyNumberFormat="1" applyFont="1"/>
    <xf numFmtId="6" fontId="0" fillId="0" borderId="0" xfId="0" applyNumberFormat="1"/>
    <xf numFmtId="0" fontId="0" fillId="0" borderId="1" xfId="0" applyBorder="1" applyAlignment="1">
      <alignment horizontal="center"/>
    </xf>
    <xf numFmtId="9" fontId="0" fillId="0" borderId="0" xfId="0" applyNumberFormat="1"/>
    <xf numFmtId="2" fontId="2" fillId="0" borderId="0" xfId="0" applyNumberFormat="1" applyFont="1"/>
    <xf numFmtId="0" fontId="3" fillId="0" borderId="1" xfId="0" applyFont="1" applyBorder="1"/>
    <xf numFmtId="167" fontId="0" fillId="0" borderId="0" xfId="1" applyNumberFormat="1" applyFont="1"/>
    <xf numFmtId="44" fontId="0" fillId="0" borderId="0" xfId="0" applyNumberFormat="1"/>
    <xf numFmtId="169" fontId="0" fillId="0" borderId="0" xfId="0" applyNumberFormat="1"/>
    <xf numFmtId="164" fontId="0" fillId="0" borderId="0" xfId="1" applyNumberFormat="1" applyFont="1" applyFill="1" applyBorder="1"/>
    <xf numFmtId="44" fontId="0" fillId="0" borderId="0" xfId="1" applyFont="1" applyFill="1" applyBorder="1"/>
    <xf numFmtId="168" fontId="0" fillId="0" borderId="0" xfId="2" applyNumberFormat="1" applyFont="1" applyFill="1" applyBorder="1"/>
    <xf numFmtId="0" fontId="2" fillId="6" borderId="1" xfId="0" applyFont="1" applyFill="1" applyBorder="1" applyAlignment="1">
      <alignment horizontal="center"/>
    </xf>
    <xf numFmtId="0" fontId="2" fillId="0" borderId="1" xfId="0" applyFont="1" applyBorder="1" applyAlignment="1">
      <alignment vertical="top" wrapText="1"/>
    </xf>
    <xf numFmtId="167" fontId="2" fillId="0" borderId="1" xfId="1" applyNumberFormat="1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D1D8C9B-05AE-4E57-80E0-C0822AEBBFA4}">
  <we:reference id="wa200005502" version="1.0.0.11" store="es-ES" storeType="OMEX"/>
  <we:alternateReferences>
    <we:reference id="wa200005502" version="1.0.0.11" store="wa200005502" storeType="OMEX"/>
  </we:alternateReferences>
  <we:properties>
    <we:property name="docId" value="&quot;k7ePnkwgngK4bVZZex2eB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4"/>
  <sheetViews>
    <sheetView tabSelected="1" topLeftCell="A21" workbookViewId="0">
      <selection activeCell="E34" sqref="E34"/>
    </sheetView>
  </sheetViews>
  <sheetFormatPr baseColWidth="10" defaultRowHeight="15" x14ac:dyDescent="0.25"/>
  <cols>
    <col min="1" max="1" width="32.85546875" customWidth="1"/>
    <col min="2" max="2" width="17.7109375" customWidth="1"/>
    <col min="3" max="3" width="21.42578125" customWidth="1"/>
    <col min="4" max="4" width="23.7109375" customWidth="1"/>
    <col min="5" max="5" width="14.5703125" bestFit="1" customWidth="1"/>
    <col min="6" max="6" width="16.7109375" customWidth="1"/>
    <col min="7" max="7" width="18.140625" customWidth="1"/>
    <col min="8" max="8" width="13" bestFit="1" customWidth="1"/>
    <col min="9" max="9" width="12" bestFit="1" customWidth="1"/>
    <col min="10" max="10" width="14" customWidth="1"/>
    <col min="11" max="11" width="12" bestFit="1" customWidth="1"/>
    <col min="12" max="12" width="15.140625" customWidth="1"/>
    <col min="13" max="13" width="28.28515625" customWidth="1"/>
    <col min="14" max="14" width="29.42578125" bestFit="1" customWidth="1"/>
  </cols>
  <sheetData>
    <row r="1" spans="1:9" ht="15.75" thickBot="1" x14ac:dyDescent="0.3">
      <c r="B1" s="40" t="s">
        <v>0</v>
      </c>
      <c r="C1" s="41"/>
      <c r="D1" s="41"/>
      <c r="E1" s="41"/>
      <c r="F1" s="42"/>
      <c r="G1" s="15"/>
      <c r="H1" s="15"/>
      <c r="I1" s="15"/>
    </row>
    <row r="3" spans="1:9" ht="15.75" thickBot="1" x14ac:dyDescent="0.3">
      <c r="A3" s="1" t="s">
        <v>1</v>
      </c>
      <c r="B3" s="1"/>
    </row>
    <row r="4" spans="1:9" ht="15.75" thickBot="1" x14ac:dyDescent="0.3">
      <c r="A4" t="s">
        <v>3</v>
      </c>
      <c r="B4" s="3">
        <v>25000</v>
      </c>
      <c r="D4" s="52" t="s">
        <v>9</v>
      </c>
      <c r="E4" s="53"/>
      <c r="F4" s="54"/>
    </row>
    <row r="5" spans="1:9" x14ac:dyDescent="0.25">
      <c r="A5" t="s">
        <v>2</v>
      </c>
      <c r="B5" s="3">
        <v>20000</v>
      </c>
      <c r="F5" s="1" t="s">
        <v>10</v>
      </c>
      <c r="G5" s="1" t="s">
        <v>11</v>
      </c>
    </row>
    <row r="6" spans="1:9" x14ac:dyDescent="0.25">
      <c r="A6" t="s">
        <v>4</v>
      </c>
      <c r="B6" s="2">
        <v>1000</v>
      </c>
      <c r="D6" t="s">
        <v>12</v>
      </c>
      <c r="E6" s="2">
        <v>228000</v>
      </c>
      <c r="F6" s="6">
        <f>E6/$B$11</f>
        <v>9.9130434782608692</v>
      </c>
      <c r="G6" s="7">
        <f>$B$10*F6</f>
        <v>29739.130434782608</v>
      </c>
    </row>
    <row r="7" spans="1:9" x14ac:dyDescent="0.25">
      <c r="A7" t="s">
        <v>5</v>
      </c>
      <c r="B7" s="2">
        <f>B4-B5-B6</f>
        <v>4000</v>
      </c>
      <c r="D7" t="s">
        <v>13</v>
      </c>
      <c r="E7" s="2">
        <v>225400</v>
      </c>
      <c r="F7" s="6">
        <f>E7/$B$11</f>
        <v>9.8000000000000007</v>
      </c>
      <c r="G7" s="7">
        <f t="shared" ref="G7:G8" si="0">$B$10*F7</f>
        <v>29400.000000000004</v>
      </c>
    </row>
    <row r="8" spans="1:9" ht="15.75" thickBot="1" x14ac:dyDescent="0.3">
      <c r="A8" s="1" t="s">
        <v>6</v>
      </c>
      <c r="B8" s="5">
        <f>B5+B6+B7</f>
        <v>25000</v>
      </c>
      <c r="D8" t="s">
        <v>14</v>
      </c>
      <c r="E8" s="2">
        <v>114400</v>
      </c>
      <c r="F8" s="6">
        <f>E8/$B$11</f>
        <v>4.9739130434782606</v>
      </c>
      <c r="G8" s="7">
        <f t="shared" si="0"/>
        <v>14921.739130434782</v>
      </c>
    </row>
    <row r="9" spans="1:9" ht="15.75" thickBot="1" x14ac:dyDescent="0.3">
      <c r="D9" s="1" t="s">
        <v>6</v>
      </c>
      <c r="E9" s="5">
        <f>SUM(E6:E8)</f>
        <v>567800</v>
      </c>
      <c r="F9" s="14">
        <f>SUM(F6:F8)</f>
        <v>24.686956521739134</v>
      </c>
      <c r="G9" s="8">
        <f>SUM(G6:G8)</f>
        <v>74060.869565217392</v>
      </c>
    </row>
    <row r="10" spans="1:9" ht="15.75" thickBot="1" x14ac:dyDescent="0.3">
      <c r="A10" t="s">
        <v>7</v>
      </c>
      <c r="B10" s="4">
        <f>B7*75%</f>
        <v>3000</v>
      </c>
    </row>
    <row r="11" spans="1:9" ht="15.75" thickBot="1" x14ac:dyDescent="0.3">
      <c r="A11" t="s">
        <v>8</v>
      </c>
      <c r="B11" s="4">
        <f>B5+B10</f>
        <v>23000</v>
      </c>
      <c r="D11" s="9" t="s">
        <v>15</v>
      </c>
      <c r="E11" s="10">
        <f>B5*F9</f>
        <v>493739.13043478265</v>
      </c>
    </row>
    <row r="13" spans="1:9" ht="15.75" thickBot="1" x14ac:dyDescent="0.3">
      <c r="A13" s="1" t="s">
        <v>16</v>
      </c>
    </row>
    <row r="14" spans="1:9" ht="15.75" thickBot="1" x14ac:dyDescent="0.3">
      <c r="A14" t="s">
        <v>3</v>
      </c>
      <c r="B14" s="3">
        <f>B5</f>
        <v>20000</v>
      </c>
      <c r="D14" s="52" t="s">
        <v>9</v>
      </c>
      <c r="E14" s="53"/>
      <c r="F14" s="54"/>
    </row>
    <row r="15" spans="1:9" x14ac:dyDescent="0.25">
      <c r="A15" t="s">
        <v>2</v>
      </c>
      <c r="B15" s="3">
        <v>18000</v>
      </c>
      <c r="F15" s="1" t="s">
        <v>10</v>
      </c>
      <c r="G15" s="1" t="s">
        <v>11</v>
      </c>
    </row>
    <row r="16" spans="1:9" x14ac:dyDescent="0.25">
      <c r="A16" t="s">
        <v>4</v>
      </c>
      <c r="B16" s="2">
        <v>1000</v>
      </c>
      <c r="D16" t="s">
        <v>12</v>
      </c>
      <c r="E16" s="2">
        <v>210000</v>
      </c>
      <c r="F16" s="6">
        <f>E16/$B$21</f>
        <v>11.351351351351351</v>
      </c>
      <c r="G16" s="7">
        <f>$B$20*F16</f>
        <v>5675.6756756756758</v>
      </c>
    </row>
    <row r="17" spans="1:7" x14ac:dyDescent="0.25">
      <c r="A17" t="s">
        <v>5</v>
      </c>
      <c r="B17" s="2">
        <f>B14-B15-B16</f>
        <v>1000</v>
      </c>
      <c r="D17" t="s">
        <v>13</v>
      </c>
      <c r="E17" s="2">
        <v>224250</v>
      </c>
      <c r="F17" s="6">
        <f t="shared" ref="F17" si="1">E17/$B$21</f>
        <v>12.121621621621621</v>
      </c>
      <c r="G17" s="7">
        <f t="shared" ref="G17:G18" si="2">$B$20*F17</f>
        <v>6060.8108108108108</v>
      </c>
    </row>
    <row r="18" spans="1:7" x14ac:dyDescent="0.25">
      <c r="A18" s="1" t="s">
        <v>6</v>
      </c>
      <c r="B18" s="5">
        <f>B15+B16+B17</f>
        <v>20000</v>
      </c>
      <c r="D18" t="s">
        <v>14</v>
      </c>
      <c r="E18" s="2">
        <v>156000</v>
      </c>
      <c r="F18" s="6">
        <f>E18/$B$21</f>
        <v>8.4324324324324316</v>
      </c>
      <c r="G18" s="7">
        <f t="shared" si="2"/>
        <v>4216.2162162162158</v>
      </c>
    </row>
    <row r="19" spans="1:7" ht="15.75" thickBot="1" x14ac:dyDescent="0.3">
      <c r="D19" s="1" t="s">
        <v>6</v>
      </c>
      <c r="E19" s="5">
        <f>SUM(E16:E18)</f>
        <v>590250</v>
      </c>
      <c r="F19" s="8">
        <f>SUM(F16:F18)</f>
        <v>31.905405405405403</v>
      </c>
      <c r="G19" s="8">
        <f>SUM(G16:G18)</f>
        <v>15952.702702702703</v>
      </c>
    </row>
    <row r="20" spans="1:7" ht="15.75" thickBot="1" x14ac:dyDescent="0.3">
      <c r="A20" t="s">
        <v>7</v>
      </c>
      <c r="B20" s="4">
        <f>B17*50%</f>
        <v>500</v>
      </c>
      <c r="F20" s="11">
        <f>F9+F19</f>
        <v>56.592361927144538</v>
      </c>
    </row>
    <row r="21" spans="1:7" ht="15.75" thickBot="1" x14ac:dyDescent="0.3">
      <c r="A21" t="s">
        <v>8</v>
      </c>
      <c r="B21" s="4">
        <f>B15+B20</f>
        <v>18500</v>
      </c>
    </row>
    <row r="22" spans="1:7" ht="15.75" thickBot="1" x14ac:dyDescent="0.3">
      <c r="D22" s="9" t="s">
        <v>15</v>
      </c>
      <c r="E22" s="10">
        <f>B15*F20</f>
        <v>1018662.5146886017</v>
      </c>
    </row>
    <row r="23" spans="1:7" ht="15.75" thickBot="1" x14ac:dyDescent="0.3">
      <c r="A23" s="1" t="s">
        <v>17</v>
      </c>
    </row>
    <row r="24" spans="1:7" ht="15.75" thickBot="1" x14ac:dyDescent="0.3">
      <c r="A24" t="s">
        <v>3</v>
      </c>
      <c r="B24" s="3">
        <f>B15</f>
        <v>18000</v>
      </c>
      <c r="D24" s="52" t="s">
        <v>9</v>
      </c>
      <c r="E24" s="53"/>
      <c r="F24" s="54"/>
    </row>
    <row r="25" spans="1:7" x14ac:dyDescent="0.25">
      <c r="A25" t="s">
        <v>2</v>
      </c>
      <c r="B25" s="3">
        <v>17500</v>
      </c>
      <c r="F25" s="1" t="s">
        <v>10</v>
      </c>
      <c r="G25" s="1" t="s">
        <v>11</v>
      </c>
    </row>
    <row r="26" spans="1:7" x14ac:dyDescent="0.25">
      <c r="A26" t="s">
        <v>5</v>
      </c>
      <c r="B26" s="2">
        <f>B24-B25</f>
        <v>500</v>
      </c>
      <c r="D26" t="s">
        <v>13</v>
      </c>
      <c r="E26" s="2">
        <v>227450</v>
      </c>
      <c r="F26" s="6">
        <f>E26/$B$30</f>
        <v>12.706703910614525</v>
      </c>
      <c r="G26" s="7">
        <f>$B$29*F26</f>
        <v>5082.6815642458105</v>
      </c>
    </row>
    <row r="27" spans="1:7" x14ac:dyDescent="0.25">
      <c r="A27" s="1" t="s">
        <v>6</v>
      </c>
      <c r="B27" s="5">
        <f>B25+B26</f>
        <v>18000</v>
      </c>
      <c r="D27" t="s">
        <v>14</v>
      </c>
      <c r="E27" s="2">
        <v>53550</v>
      </c>
      <c r="F27" s="6">
        <f>E27/$B$30</f>
        <v>2.9916201117318435</v>
      </c>
      <c r="G27" s="7">
        <f>$B$29*F27</f>
        <v>1196.6480446927374</v>
      </c>
    </row>
    <row r="28" spans="1:7" ht="15.75" thickBot="1" x14ac:dyDescent="0.3">
      <c r="D28" s="1" t="s">
        <v>6</v>
      </c>
      <c r="E28" s="5">
        <f>SUM(E26:E27)</f>
        <v>281000</v>
      </c>
      <c r="F28" s="8">
        <f>SUM(F26:F27)</f>
        <v>15.69832402234637</v>
      </c>
      <c r="G28" s="8">
        <f>SUM(G26:G27)</f>
        <v>6279.3296089385476</v>
      </c>
    </row>
    <row r="29" spans="1:7" ht="15.75" thickBot="1" x14ac:dyDescent="0.3">
      <c r="A29" t="s">
        <v>7</v>
      </c>
      <c r="B29" s="4">
        <f>B26*80%</f>
        <v>400</v>
      </c>
      <c r="F29" s="11">
        <f>F28+F20</f>
        <v>72.290685949490907</v>
      </c>
    </row>
    <row r="30" spans="1:7" ht="15.75" thickBot="1" x14ac:dyDescent="0.3">
      <c r="A30" t="s">
        <v>8</v>
      </c>
      <c r="B30" s="4">
        <f>B25+B29</f>
        <v>17900</v>
      </c>
    </row>
    <row r="31" spans="1:7" ht="15.75" thickBot="1" x14ac:dyDescent="0.3">
      <c r="D31" s="9" t="s">
        <v>15</v>
      </c>
      <c r="E31" s="10">
        <f>B25*F29</f>
        <v>1265087.0041160909</v>
      </c>
    </row>
    <row r="32" spans="1:7" ht="15.75" thickBot="1" x14ac:dyDescent="0.3">
      <c r="D32" s="9" t="s">
        <v>18</v>
      </c>
      <c r="E32" s="12">
        <f>E31+E22+E11</f>
        <v>2777488.6492394754</v>
      </c>
    </row>
    <row r="33" spans="1:9" ht="15.75" thickBot="1" x14ac:dyDescent="0.3">
      <c r="D33" s="9" t="s">
        <v>19</v>
      </c>
      <c r="E33" s="13">
        <f>F29</f>
        <v>72.290685949490907</v>
      </c>
    </row>
    <row r="34" spans="1:9" ht="15.75" thickBot="1" x14ac:dyDescent="0.3"/>
    <row r="35" spans="1:9" ht="15.75" thickBot="1" x14ac:dyDescent="0.3">
      <c r="B35" s="43" t="s">
        <v>20</v>
      </c>
      <c r="C35" s="44"/>
      <c r="D35" s="44"/>
      <c r="E35" s="44"/>
      <c r="F35" s="45"/>
      <c r="G35" s="15"/>
      <c r="H35" s="15"/>
      <c r="I35" s="15"/>
    </row>
    <row r="36" spans="1:9" x14ac:dyDescent="0.25">
      <c r="A36" t="s">
        <v>21</v>
      </c>
    </row>
    <row r="37" spans="1:9" x14ac:dyDescent="0.25">
      <c r="A37" t="s">
        <v>22</v>
      </c>
    </row>
    <row r="38" spans="1:9" x14ac:dyDescent="0.25">
      <c r="A38" t="s">
        <v>23</v>
      </c>
    </row>
    <row r="39" spans="1:9" x14ac:dyDescent="0.25">
      <c r="A39" t="s">
        <v>24</v>
      </c>
    </row>
    <row r="40" spans="1:9" x14ac:dyDescent="0.25">
      <c r="A40" t="s">
        <v>25</v>
      </c>
    </row>
    <row r="41" spans="1:9" x14ac:dyDescent="0.25">
      <c r="A41" t="s">
        <v>26</v>
      </c>
    </row>
    <row r="42" spans="1:9" x14ac:dyDescent="0.25">
      <c r="A42" t="s">
        <v>27</v>
      </c>
    </row>
    <row r="43" spans="1:9" x14ac:dyDescent="0.25">
      <c r="A43" t="s">
        <v>28</v>
      </c>
    </row>
    <row r="44" spans="1:9" x14ac:dyDescent="0.25">
      <c r="A44" t="s">
        <v>29</v>
      </c>
    </row>
    <row r="45" spans="1:9" ht="15.75" thickBot="1" x14ac:dyDescent="0.3">
      <c r="A45" t="s">
        <v>30</v>
      </c>
    </row>
    <row r="46" spans="1:9" ht="15.75" thickBot="1" x14ac:dyDescent="0.3">
      <c r="B46" s="46" t="s">
        <v>31</v>
      </c>
      <c r="C46" s="47"/>
      <c r="D46" s="47"/>
      <c r="E46" s="47"/>
      <c r="F46" s="48"/>
    </row>
    <row r="47" spans="1:9" x14ac:dyDescent="0.25">
      <c r="A47" t="s">
        <v>32</v>
      </c>
      <c r="B47" s="2">
        <v>15776</v>
      </c>
      <c r="G47" s="4"/>
    </row>
    <row r="48" spans="1:9" x14ac:dyDescent="0.25">
      <c r="A48" t="s">
        <v>33</v>
      </c>
      <c r="B48" s="2">
        <v>96</v>
      </c>
    </row>
    <row r="49" spans="1:6" x14ac:dyDescent="0.25">
      <c r="A49" t="s">
        <v>34</v>
      </c>
      <c r="B49">
        <v>324</v>
      </c>
    </row>
    <row r="50" spans="1:6" ht="15.75" thickBot="1" x14ac:dyDescent="0.3">
      <c r="A50" t="s">
        <v>35</v>
      </c>
      <c r="B50" s="4">
        <f>B48*B49</f>
        <v>31104</v>
      </c>
    </row>
    <row r="51" spans="1:6" ht="15.75" thickBot="1" x14ac:dyDescent="0.3">
      <c r="A51" s="9" t="s">
        <v>36</v>
      </c>
      <c r="B51" s="16">
        <f>B47+B50</f>
        <v>46880</v>
      </c>
    </row>
    <row r="52" spans="1:6" ht="15.75" thickBot="1" x14ac:dyDescent="0.3"/>
    <row r="53" spans="1:6" ht="15.75" thickBot="1" x14ac:dyDescent="0.3">
      <c r="B53" s="49" t="s">
        <v>37</v>
      </c>
      <c r="C53" s="50"/>
      <c r="D53" s="50"/>
      <c r="E53" s="50"/>
      <c r="F53" s="51"/>
    </row>
    <row r="54" spans="1:6" x14ac:dyDescent="0.25">
      <c r="A54" s="1"/>
    </row>
    <row r="55" spans="1:6" x14ac:dyDescent="0.25">
      <c r="A55" s="17" t="s">
        <v>38</v>
      </c>
      <c r="B55" s="17" t="s">
        <v>43</v>
      </c>
      <c r="C55" s="20" t="s">
        <v>13</v>
      </c>
      <c r="D55" s="17" t="s">
        <v>43</v>
      </c>
    </row>
    <row r="56" spans="1:6" x14ac:dyDescent="0.25">
      <c r="A56" s="18" t="s">
        <v>39</v>
      </c>
      <c r="B56" t="s">
        <v>44</v>
      </c>
      <c r="C56" s="19" t="s">
        <v>45</v>
      </c>
      <c r="D56" t="s">
        <v>49</v>
      </c>
    </row>
    <row r="57" spans="1:6" x14ac:dyDescent="0.25">
      <c r="A57" s="18" t="s">
        <v>40</v>
      </c>
      <c r="B57" t="s">
        <v>44</v>
      </c>
      <c r="C57" s="19" t="s">
        <v>46</v>
      </c>
      <c r="D57" t="s">
        <v>49</v>
      </c>
    </row>
    <row r="58" spans="1:6" x14ac:dyDescent="0.25">
      <c r="A58" s="18" t="s">
        <v>41</v>
      </c>
      <c r="B58" t="s">
        <v>44</v>
      </c>
      <c r="C58" s="19" t="s">
        <v>47</v>
      </c>
      <c r="D58" t="s">
        <v>50</v>
      </c>
    </row>
    <row r="59" spans="1:6" x14ac:dyDescent="0.25">
      <c r="A59" s="18" t="s">
        <v>42</v>
      </c>
      <c r="B59" t="s">
        <v>44</v>
      </c>
      <c r="C59" s="19" t="s">
        <v>48</v>
      </c>
      <c r="D59" t="s">
        <v>49</v>
      </c>
    </row>
    <row r="61" spans="1:6" x14ac:dyDescent="0.25">
      <c r="A61" s="37" t="s">
        <v>51</v>
      </c>
      <c r="B61" s="37"/>
      <c r="C61" s="37"/>
      <c r="D61" s="37"/>
    </row>
    <row r="62" spans="1:6" x14ac:dyDescent="0.25">
      <c r="A62" s="21" t="s">
        <v>52</v>
      </c>
      <c r="B62" s="21" t="s">
        <v>53</v>
      </c>
      <c r="C62" s="21" t="s">
        <v>54</v>
      </c>
      <c r="D62" s="21" t="s">
        <v>55</v>
      </c>
    </row>
    <row r="63" spans="1:6" x14ac:dyDescent="0.25">
      <c r="A63" s="21" t="s">
        <v>56</v>
      </c>
      <c r="B63" s="23">
        <v>10000</v>
      </c>
      <c r="C63" s="23">
        <v>11600</v>
      </c>
      <c r="D63" s="23">
        <v>12200</v>
      </c>
    </row>
    <row r="64" spans="1:6" x14ac:dyDescent="0.25">
      <c r="A64" s="22" t="s">
        <v>57</v>
      </c>
      <c r="B64" s="24">
        <v>2800</v>
      </c>
      <c r="C64" s="24">
        <f>+B65</f>
        <v>1500</v>
      </c>
      <c r="D64" s="24">
        <f>+C65</f>
        <v>1740</v>
      </c>
    </row>
    <row r="65" spans="1:6" x14ac:dyDescent="0.25">
      <c r="A65" s="22" t="s">
        <v>59</v>
      </c>
      <c r="B65" s="24">
        <f>+B63*15%</f>
        <v>1500</v>
      </c>
      <c r="C65" s="24">
        <f>+C63*15%</f>
        <v>1740</v>
      </c>
      <c r="D65" s="24">
        <f>+D63*15%</f>
        <v>1830</v>
      </c>
    </row>
    <row r="66" spans="1:6" x14ac:dyDescent="0.25">
      <c r="A66" s="21" t="s">
        <v>58</v>
      </c>
      <c r="B66" s="25">
        <f>B63+B65-B64</f>
        <v>8700</v>
      </c>
      <c r="C66" s="25">
        <f>C63+C65-C64</f>
        <v>11840</v>
      </c>
      <c r="D66" s="25">
        <f>D63+D65-D64</f>
        <v>12290</v>
      </c>
    </row>
    <row r="68" spans="1:6" x14ac:dyDescent="0.25">
      <c r="A68" s="37" t="s">
        <v>60</v>
      </c>
      <c r="B68" s="37"/>
      <c r="C68" s="37"/>
      <c r="D68" s="37"/>
      <c r="E68" s="37"/>
      <c r="F68" s="37"/>
    </row>
    <row r="69" spans="1:6" x14ac:dyDescent="0.25">
      <c r="A69" s="17" t="s">
        <v>38</v>
      </c>
      <c r="B69" s="27" t="s">
        <v>61</v>
      </c>
      <c r="C69" s="27" t="s">
        <v>62</v>
      </c>
      <c r="D69" s="27" t="s">
        <v>63</v>
      </c>
      <c r="E69" s="27" t="s">
        <v>60</v>
      </c>
      <c r="F69" s="27" t="s">
        <v>65</v>
      </c>
    </row>
    <row r="70" spans="1:6" x14ac:dyDescent="0.25">
      <c r="A70" s="18" t="s">
        <v>39</v>
      </c>
      <c r="B70" t="s">
        <v>64</v>
      </c>
      <c r="C70" s="26">
        <v>150000</v>
      </c>
      <c r="D70">
        <v>10</v>
      </c>
      <c r="E70" s="28">
        <v>0.08</v>
      </c>
      <c r="F70" s="29">
        <f>D70*(1+E70)</f>
        <v>10.8</v>
      </c>
    </row>
    <row r="71" spans="1:6" x14ac:dyDescent="0.25">
      <c r="A71" s="18" t="s">
        <v>40</v>
      </c>
      <c r="B71" t="s">
        <v>64</v>
      </c>
      <c r="C71" s="26">
        <v>110000</v>
      </c>
      <c r="D71">
        <v>50</v>
      </c>
    </row>
    <row r="72" spans="1:6" x14ac:dyDescent="0.25">
      <c r="A72" s="18" t="s">
        <v>41</v>
      </c>
      <c r="B72" t="s">
        <v>64</v>
      </c>
      <c r="C72" s="26">
        <v>70000</v>
      </c>
      <c r="D72">
        <v>20</v>
      </c>
    </row>
    <row r="73" spans="1:6" x14ac:dyDescent="0.25">
      <c r="A73" s="18" t="s">
        <v>42</v>
      </c>
      <c r="B73" t="s">
        <v>64</v>
      </c>
      <c r="C73" s="26">
        <v>50000</v>
      </c>
      <c r="D73">
        <v>15</v>
      </c>
    </row>
    <row r="75" spans="1:6" x14ac:dyDescent="0.25">
      <c r="A75" s="37" t="s">
        <v>66</v>
      </c>
      <c r="B75" s="37"/>
      <c r="C75" s="37"/>
      <c r="D75" s="37"/>
    </row>
    <row r="76" spans="1:6" x14ac:dyDescent="0.25">
      <c r="A76" s="17" t="s">
        <v>38</v>
      </c>
      <c r="B76" s="30" t="s">
        <v>53</v>
      </c>
      <c r="C76" s="30" t="s">
        <v>54</v>
      </c>
      <c r="D76" s="30" t="s">
        <v>55</v>
      </c>
    </row>
    <row r="77" spans="1:6" x14ac:dyDescent="0.25">
      <c r="A77" s="18" t="s">
        <v>39</v>
      </c>
      <c r="B77" s="31">
        <f>B66*F70</f>
        <v>93960</v>
      </c>
      <c r="C77" s="31">
        <f>C66*F70</f>
        <v>127872.00000000001</v>
      </c>
      <c r="D77" s="31">
        <f>D66*F70</f>
        <v>132732</v>
      </c>
    </row>
    <row r="78" spans="1:6" x14ac:dyDescent="0.25">
      <c r="A78" s="18" t="s">
        <v>40</v>
      </c>
      <c r="B78" s="31">
        <f>$B$66*D71</f>
        <v>435000</v>
      </c>
      <c r="C78" s="31">
        <f>$C$66*D71</f>
        <v>592000</v>
      </c>
      <c r="D78" s="31">
        <f>$D$66*D71</f>
        <v>614500</v>
      </c>
    </row>
    <row r="79" spans="1:6" x14ac:dyDescent="0.25">
      <c r="A79" s="18" t="s">
        <v>41</v>
      </c>
      <c r="B79" s="31">
        <f>$B$66*D72</f>
        <v>174000</v>
      </c>
      <c r="C79" s="31">
        <f>$C$66*D72</f>
        <v>236800</v>
      </c>
      <c r="D79" s="31">
        <f>$D$66*D72</f>
        <v>245800</v>
      </c>
    </row>
    <row r="80" spans="1:6" x14ac:dyDescent="0.25">
      <c r="A80" s="18" t="s">
        <v>42</v>
      </c>
      <c r="B80" s="31">
        <f>$B$66*D73</f>
        <v>130500</v>
      </c>
      <c r="C80" s="31">
        <f>$C$66*D73</f>
        <v>177600</v>
      </c>
      <c r="D80" s="31">
        <f>$D$66*D73</f>
        <v>184350</v>
      </c>
    </row>
    <row r="82" spans="1:14" x14ac:dyDescent="0.25">
      <c r="A82" s="37" t="s">
        <v>67</v>
      </c>
      <c r="B82" s="37"/>
      <c r="C82" s="37"/>
      <c r="D82" s="37"/>
    </row>
    <row r="83" spans="1:14" x14ac:dyDescent="0.25">
      <c r="A83" s="17" t="s">
        <v>38</v>
      </c>
      <c r="B83" s="30" t="s">
        <v>53</v>
      </c>
      <c r="C83" s="30" t="s">
        <v>54</v>
      </c>
      <c r="D83" s="30" t="s">
        <v>55</v>
      </c>
    </row>
    <row r="84" spans="1:14" x14ac:dyDescent="0.25">
      <c r="A84" s="18" t="s">
        <v>39</v>
      </c>
      <c r="B84" s="2">
        <f>B77*C70</f>
        <v>14094000000</v>
      </c>
      <c r="C84" s="2">
        <f>C77*C70</f>
        <v>19180800000.000004</v>
      </c>
      <c r="D84" s="2">
        <f>D77*C70</f>
        <v>19909800000</v>
      </c>
    </row>
    <row r="85" spans="1:14" x14ac:dyDescent="0.25">
      <c r="A85" s="18" t="s">
        <v>40</v>
      </c>
      <c r="B85" s="2">
        <f>B78*C71</f>
        <v>47850000000</v>
      </c>
      <c r="C85" s="2">
        <f>C78*C71</f>
        <v>65120000000</v>
      </c>
      <c r="D85" s="2">
        <f>D78*C71</f>
        <v>67595000000</v>
      </c>
    </row>
    <row r="86" spans="1:14" x14ac:dyDescent="0.25">
      <c r="A86" s="18" t="s">
        <v>41</v>
      </c>
      <c r="B86" s="2">
        <f>B79*C72</f>
        <v>12180000000</v>
      </c>
      <c r="C86" s="2">
        <f>C79*C72</f>
        <v>16576000000</v>
      </c>
      <c r="D86" s="2">
        <f>D79*C72</f>
        <v>17206000000</v>
      </c>
    </row>
    <row r="87" spans="1:14" x14ac:dyDescent="0.25">
      <c r="A87" s="18" t="s">
        <v>42</v>
      </c>
      <c r="B87" s="2">
        <f>B80*C73</f>
        <v>6525000000</v>
      </c>
      <c r="C87" s="2">
        <f>C80*C73</f>
        <v>8880000000</v>
      </c>
      <c r="D87" s="2">
        <f>D80*C73</f>
        <v>9217500000</v>
      </c>
    </row>
    <row r="89" spans="1:14" x14ac:dyDescent="0.25">
      <c r="A89" s="37" t="s">
        <v>82</v>
      </c>
      <c r="B89" s="37"/>
      <c r="C89" s="37"/>
      <c r="D89" s="37"/>
    </row>
    <row r="91" spans="1:14" x14ac:dyDescent="0.25">
      <c r="A91" t="s">
        <v>68</v>
      </c>
      <c r="B91" s="35">
        <v>1300000</v>
      </c>
      <c r="E91" s="20" t="s">
        <v>69</v>
      </c>
      <c r="F91" s="20" t="s">
        <v>70</v>
      </c>
      <c r="G91" s="20" t="s">
        <v>71</v>
      </c>
      <c r="H91" s="20" t="s">
        <v>72</v>
      </c>
      <c r="I91" s="20" t="s">
        <v>73</v>
      </c>
      <c r="J91" s="20" t="s">
        <v>74</v>
      </c>
      <c r="K91" s="20" t="s">
        <v>75</v>
      </c>
      <c r="L91" s="20" t="s">
        <v>76</v>
      </c>
      <c r="M91" s="20" t="s">
        <v>77</v>
      </c>
      <c r="N91" s="20" t="s">
        <v>78</v>
      </c>
    </row>
    <row r="92" spans="1:14" x14ac:dyDescent="0.25">
      <c r="A92" s="20" t="s">
        <v>13</v>
      </c>
      <c r="B92" s="20" t="s">
        <v>79</v>
      </c>
      <c r="C92" s="20" t="s">
        <v>80</v>
      </c>
      <c r="D92" s="20" t="s">
        <v>81</v>
      </c>
      <c r="E92" s="36">
        <v>0.125</v>
      </c>
      <c r="F92" s="36">
        <v>0.16</v>
      </c>
      <c r="G92" s="36">
        <v>0.09</v>
      </c>
      <c r="H92" s="36">
        <v>4.3499999999999997E-2</v>
      </c>
      <c r="I92" s="36">
        <v>8.3299999999999999E-2</v>
      </c>
      <c r="J92" s="36">
        <v>0.01</v>
      </c>
      <c r="K92" s="36">
        <v>8.3299999999999999E-2</v>
      </c>
      <c r="L92" s="36">
        <v>4.1700000000000001E-2</v>
      </c>
    </row>
    <row r="93" spans="1:14" x14ac:dyDescent="0.25">
      <c r="A93" t="s">
        <v>45</v>
      </c>
      <c r="B93" s="2">
        <v>2500000</v>
      </c>
      <c r="C93" s="2">
        <v>162000</v>
      </c>
      <c r="D93" s="4">
        <f>B93+C93</f>
        <v>2662000</v>
      </c>
      <c r="E93" s="32">
        <f>B93*E92</f>
        <v>312500</v>
      </c>
      <c r="F93" s="32">
        <f>B93*F92</f>
        <v>400000</v>
      </c>
      <c r="G93" s="32">
        <f>B93*G92</f>
        <v>225000</v>
      </c>
      <c r="H93" s="32">
        <f>B93*H92</f>
        <v>108749.99999999999</v>
      </c>
      <c r="I93" s="33">
        <f>B93*I92</f>
        <v>208250</v>
      </c>
      <c r="J93" s="33">
        <f>I93*J92</f>
        <v>2082.5</v>
      </c>
      <c r="K93" s="33">
        <f>B93*K92</f>
        <v>208250</v>
      </c>
      <c r="L93" s="33">
        <f>B93*L92</f>
        <v>104250</v>
      </c>
      <c r="M93" s="4">
        <f>SUM(D93:L93)</f>
        <v>4231082.5</v>
      </c>
      <c r="N93" s="4">
        <f>M93/3000</f>
        <v>1410.3608333333334</v>
      </c>
    </row>
    <row r="94" spans="1:14" x14ac:dyDescent="0.25">
      <c r="A94" t="s">
        <v>46</v>
      </c>
      <c r="B94" s="2">
        <v>1600000</v>
      </c>
      <c r="C94" s="2">
        <v>162000</v>
      </c>
      <c r="D94" s="4">
        <f>B94+C94</f>
        <v>1762000</v>
      </c>
      <c r="E94" s="33">
        <f>B94*E92</f>
        <v>200000</v>
      </c>
      <c r="F94" s="33">
        <f>B94*F92</f>
        <v>256000</v>
      </c>
      <c r="G94" s="33">
        <f>B94*G92</f>
        <v>144000</v>
      </c>
      <c r="H94" s="33">
        <f>B94*H92</f>
        <v>69600</v>
      </c>
      <c r="I94" s="33">
        <f>B94*I92</f>
        <v>133280</v>
      </c>
      <c r="J94" s="33">
        <f>I94*J92</f>
        <v>1332.8</v>
      </c>
      <c r="K94" s="33">
        <f>B94*K92</f>
        <v>133280</v>
      </c>
      <c r="L94" s="33">
        <f>B94*L92</f>
        <v>66720</v>
      </c>
      <c r="M94" s="4">
        <f>SUM(D94:L94)</f>
        <v>2766212.8</v>
      </c>
      <c r="N94" s="4">
        <f>M94/3000</f>
        <v>922.0709333333333</v>
      </c>
    </row>
    <row r="95" spans="1:14" x14ac:dyDescent="0.25">
      <c r="A95" t="s">
        <v>47</v>
      </c>
      <c r="B95" s="2">
        <v>1300000</v>
      </c>
      <c r="C95" s="2">
        <v>162000</v>
      </c>
      <c r="D95" s="4">
        <f>B95+C95</f>
        <v>1462000</v>
      </c>
      <c r="E95" s="32">
        <f>B91*E92</f>
        <v>162500</v>
      </c>
      <c r="F95" s="32">
        <f>B91*F92</f>
        <v>208000</v>
      </c>
      <c r="G95" s="32">
        <f>B95*G92</f>
        <v>117000</v>
      </c>
      <c r="H95" s="32">
        <f>B95*H92</f>
        <v>56549.999999999993</v>
      </c>
      <c r="I95" s="33">
        <f>B95*I92</f>
        <v>108290</v>
      </c>
      <c r="J95" s="33">
        <f>I95*J92</f>
        <v>1082.9000000000001</v>
      </c>
      <c r="K95" s="33">
        <f>B95*K92</f>
        <v>108290</v>
      </c>
      <c r="L95" s="33">
        <f>B95*L92</f>
        <v>54210</v>
      </c>
      <c r="M95" s="4">
        <f>SUM(D95:L95)</f>
        <v>2277922.9</v>
      </c>
      <c r="N95" s="4">
        <f>M95/3000</f>
        <v>759.30763333333334</v>
      </c>
    </row>
    <row r="96" spans="1:14" x14ac:dyDescent="0.25">
      <c r="A96" t="s">
        <v>48</v>
      </c>
      <c r="B96" s="34">
        <v>1750000</v>
      </c>
      <c r="C96" s="2">
        <v>162000</v>
      </c>
      <c r="D96" s="4">
        <f>B96+C96</f>
        <v>1912000</v>
      </c>
      <c r="E96" s="32">
        <f>B96*E92</f>
        <v>218750</v>
      </c>
      <c r="F96" s="32">
        <f>B96*F92</f>
        <v>280000</v>
      </c>
      <c r="G96" s="32">
        <f>B96*G92</f>
        <v>157500</v>
      </c>
      <c r="H96" s="32">
        <f>B96*H92</f>
        <v>76125</v>
      </c>
      <c r="I96" s="33">
        <f>B96*I92</f>
        <v>145775</v>
      </c>
      <c r="J96" s="33">
        <f>I96*J92</f>
        <v>1457.75</v>
      </c>
      <c r="K96" s="33">
        <f>B96*K92</f>
        <v>145775</v>
      </c>
      <c r="L96" s="33">
        <f>B96*L92</f>
        <v>72975</v>
      </c>
      <c r="M96" s="4">
        <f>SUM(D96:L96)</f>
        <v>3010357.75</v>
      </c>
      <c r="N96" s="4">
        <f>M96/3000</f>
        <v>1003.4525833333333</v>
      </c>
    </row>
    <row r="98" spans="1:4" x14ac:dyDescent="0.25">
      <c r="A98" s="37" t="s">
        <v>83</v>
      </c>
      <c r="B98" s="37"/>
      <c r="C98" s="37"/>
      <c r="D98" s="37"/>
    </row>
    <row r="99" spans="1:4" x14ac:dyDescent="0.25">
      <c r="A99" s="20" t="s">
        <v>14</v>
      </c>
      <c r="B99" s="20" t="s">
        <v>43</v>
      </c>
      <c r="C99" s="20" t="s">
        <v>87</v>
      </c>
      <c r="D99" s="20" t="s">
        <v>89</v>
      </c>
    </row>
    <row r="100" spans="1:4" x14ac:dyDescent="0.25">
      <c r="A100" t="s">
        <v>84</v>
      </c>
      <c r="B100" t="s">
        <v>91</v>
      </c>
      <c r="C100" s="2">
        <v>1200000</v>
      </c>
      <c r="D100" s="2">
        <f>C100/B103</f>
        <v>1000</v>
      </c>
    </row>
    <row r="101" spans="1:4" x14ac:dyDescent="0.25">
      <c r="A101" t="s">
        <v>85</v>
      </c>
      <c r="B101" t="s">
        <v>92</v>
      </c>
      <c r="C101" s="2">
        <v>1500000</v>
      </c>
    </row>
    <row r="102" spans="1:4" x14ac:dyDescent="0.25">
      <c r="A102" t="s">
        <v>86</v>
      </c>
      <c r="B102" t="s">
        <v>90</v>
      </c>
      <c r="C102" s="2">
        <v>3500000</v>
      </c>
    </row>
    <row r="103" spans="1:4" x14ac:dyDescent="0.25">
      <c r="A103" s="38" t="s">
        <v>88</v>
      </c>
      <c r="B103" s="39">
        <v>1200</v>
      </c>
    </row>
    <row r="104" spans="1:4" x14ac:dyDescent="0.25">
      <c r="A104" s="38"/>
      <c r="B104" s="39"/>
    </row>
  </sheetData>
  <mergeCells count="15">
    <mergeCell ref="A89:D89"/>
    <mergeCell ref="A98:D98"/>
    <mergeCell ref="A103:A104"/>
    <mergeCell ref="B103:B104"/>
    <mergeCell ref="B1:F1"/>
    <mergeCell ref="B35:F35"/>
    <mergeCell ref="A75:D75"/>
    <mergeCell ref="A82:D82"/>
    <mergeCell ref="A61:D61"/>
    <mergeCell ref="B46:F46"/>
    <mergeCell ref="B53:F53"/>
    <mergeCell ref="A68:F68"/>
    <mergeCell ref="D4:F4"/>
    <mergeCell ref="D14:F14"/>
    <mergeCell ref="D24:F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EJERCICIOS ESTUDIO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2024-04-08T21:47:01Z</dcterms:created>
  <dcterms:modified xsi:type="dcterms:W3CDTF">2024-04-10T00:33:19Z</dcterms:modified>
</cp:coreProperties>
</file>