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 SEMESTRE - CONTADURÍA PÚBLICA\COSTOS\"/>
    </mc:Choice>
  </mc:AlternateContent>
  <xr:revisionPtr revIDLastSave="0" documentId="13_ncr:1_{7261F1CE-E569-47FB-BEE9-5D27E8BEB4A0}" xr6:coauthVersionLast="47" xr6:coauthVersionMax="47" xr10:uidLastSave="{00000000-0000-0000-0000-000000000000}"/>
  <bookViews>
    <workbookView xWindow="-120" yWindow="-120" windowWidth="20730" windowHeight="11040" xr2:uid="{75128913-249E-46E5-A1AA-589FA3321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3" i="1"/>
  <c r="L29" i="1"/>
  <c r="K29" i="1"/>
  <c r="I29" i="1"/>
  <c r="J29" i="1" s="1"/>
  <c r="H29" i="1"/>
  <c r="G29" i="1"/>
  <c r="F29" i="1"/>
  <c r="E29" i="1"/>
  <c r="D29" i="1"/>
  <c r="L28" i="1"/>
  <c r="K28" i="1"/>
  <c r="I28" i="1"/>
  <c r="J28" i="1" s="1"/>
  <c r="H28" i="1"/>
  <c r="G28" i="1"/>
  <c r="F28" i="1"/>
  <c r="E28" i="1"/>
  <c r="D28" i="1"/>
  <c r="M28" i="1" s="1"/>
  <c r="N28" i="1" s="1"/>
  <c r="L27" i="1"/>
  <c r="K27" i="1"/>
  <c r="J27" i="1"/>
  <c r="I27" i="1"/>
  <c r="H27" i="1"/>
  <c r="G27" i="1"/>
  <c r="F27" i="1"/>
  <c r="E27" i="1"/>
  <c r="D27" i="1"/>
  <c r="M27" i="1" s="1"/>
  <c r="N27" i="1" s="1"/>
  <c r="L26" i="1"/>
  <c r="K26" i="1"/>
  <c r="J26" i="1"/>
  <c r="M26" i="1" s="1"/>
  <c r="N26" i="1" s="1"/>
  <c r="I26" i="1"/>
  <c r="H26" i="1"/>
  <c r="G26" i="1"/>
  <c r="F26" i="1"/>
  <c r="E26" i="1"/>
  <c r="D26" i="1"/>
  <c r="C8" i="1"/>
  <c r="D13" i="1" s="1"/>
  <c r="D20" i="1" s="1"/>
  <c r="B8" i="1"/>
  <c r="C15" i="1" s="1"/>
  <c r="C22" i="1" s="1"/>
  <c r="D7" i="1"/>
  <c r="C7" i="1"/>
  <c r="D6" i="1" s="1"/>
  <c r="D8" i="1" s="1"/>
  <c r="B7" i="1"/>
  <c r="N6" i="1"/>
  <c r="C6" i="1"/>
  <c r="E13" i="1" l="1"/>
  <c r="E20" i="1" s="1"/>
  <c r="E15" i="1"/>
  <c r="E22" i="1" s="1"/>
  <c r="E12" i="1"/>
  <c r="E19" i="1" s="1"/>
  <c r="E14" i="1"/>
  <c r="E21" i="1" s="1"/>
  <c r="M29" i="1"/>
  <c r="N29" i="1" s="1"/>
  <c r="D14" i="1"/>
  <c r="D21" i="1" s="1"/>
  <c r="C12" i="1"/>
  <c r="C19" i="1" s="1"/>
  <c r="D15" i="1"/>
  <c r="D22" i="1" s="1"/>
  <c r="C14" i="1"/>
  <c r="C21" i="1" s="1"/>
  <c r="D12" i="1"/>
  <c r="D19" i="1" s="1"/>
  <c r="C13" i="1"/>
  <c r="C20" i="1" s="1"/>
</calcChain>
</file>

<file path=xl/sharedStrings.xml><?xml version="1.0" encoding="utf-8"?>
<sst xmlns="http://schemas.openxmlformats.org/spreadsheetml/2006/main" count="81" uniqueCount="56">
  <si>
    <t>EJERCICIO EN CLASE</t>
  </si>
  <si>
    <t>UNIDADES A PRODUCIR</t>
  </si>
  <si>
    <t>PERIODO</t>
  </si>
  <si>
    <t>ENERO</t>
  </si>
  <si>
    <t>FEBRERO</t>
  </si>
  <si>
    <t>MARZO</t>
  </si>
  <si>
    <t>Materiales</t>
  </si>
  <si>
    <t>Unidad de compra</t>
  </si>
  <si>
    <t>Valor de compra</t>
  </si>
  <si>
    <t>Consumo</t>
  </si>
  <si>
    <t>Desperdicio 8%</t>
  </si>
  <si>
    <t>CONSUMO REAL</t>
  </si>
  <si>
    <t>VENTA</t>
  </si>
  <si>
    <t>Madera de Roble</t>
  </si>
  <si>
    <t>Pie</t>
  </si>
  <si>
    <t>INVENTARIO INICIAL</t>
  </si>
  <si>
    <t>Madera de Pino</t>
  </si>
  <si>
    <t>INVENTARIO FINAL 10%</t>
  </si>
  <si>
    <t>Pegamento</t>
  </si>
  <si>
    <t>Litro</t>
  </si>
  <si>
    <t>UND A PRODUCIR</t>
  </si>
  <si>
    <t>Tornillos</t>
  </si>
  <si>
    <t>Unidad</t>
  </si>
  <si>
    <t>UNIDADES DE USO O CONSUMO</t>
  </si>
  <si>
    <t>Clasificación</t>
  </si>
  <si>
    <t>Directo</t>
  </si>
  <si>
    <t>Indirecto</t>
  </si>
  <si>
    <t>COSTO DE CONSUMO</t>
  </si>
  <si>
    <t>Salario base</t>
  </si>
  <si>
    <t>SALUD</t>
  </si>
  <si>
    <t>PENSIÓN</t>
  </si>
  <si>
    <t>CAJA+ICBF+SENA</t>
  </si>
  <si>
    <t>ARL</t>
  </si>
  <si>
    <t>CESANTIAS</t>
  </si>
  <si>
    <t>INT CESANTIAS</t>
  </si>
  <si>
    <t xml:space="preserve">PRIMA </t>
  </si>
  <si>
    <t>VACACIONES</t>
  </si>
  <si>
    <t>VALOR MENSUAL TRABAJADOR</t>
  </si>
  <si>
    <t>Costo mano de obra al producto</t>
  </si>
  <si>
    <t>Mano de obra</t>
  </si>
  <si>
    <t>Salario</t>
  </si>
  <si>
    <t xml:space="preserve">Auxilio de transporte </t>
  </si>
  <si>
    <t>Total devengado</t>
  </si>
  <si>
    <t>Cortador de madera</t>
  </si>
  <si>
    <t>Ensamblador</t>
  </si>
  <si>
    <t>Supervisor</t>
  </si>
  <si>
    <t>Portero</t>
  </si>
  <si>
    <t xml:space="preserve">CLASIFICACIÓN Y CARGOS DE CIF </t>
  </si>
  <si>
    <t>CIF FIJO</t>
  </si>
  <si>
    <t>Arriendo de la maquinaria cortada</t>
  </si>
  <si>
    <t>CIF VARIABLE</t>
  </si>
  <si>
    <t>Servicios generales fábrica</t>
  </si>
  <si>
    <t>CIF MIXTO</t>
  </si>
  <si>
    <t>Servicios de oficina</t>
  </si>
  <si>
    <t>Salarios de oficina</t>
  </si>
  <si>
    <t>Unidades producidas por la maquina mensualmente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</si>
</sst>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  <numFmt numFmtId="165" formatCode="_-&quot;$&quot;\ * #,##0_-;\-&quot;$&quot;\ * #,##0_-;_-&quot;$&quot;\ * &quot;-&quot;??_-;_-@_-"/>
    <numFmt numFmtId="166" formatCode="0.0%"/>
    <numFmt numFmtId="167" formatCode="_-&quot;$&quot;\ * #,##0.0_-;\-&quot;$&quot;\ * #,##0.0_-;_-&quot;$&quot;\ * &quot;-&quot;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0" borderId="6" xfId="0" applyFont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1" fontId="0" fillId="0" borderId="0" xfId="2" applyNumberFormat="1" applyFont="1"/>
    <xf numFmtId="0" fontId="0" fillId="0" borderId="7" xfId="0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1" fontId="0" fillId="0" borderId="0" xfId="0" applyNumberFormat="1"/>
    <xf numFmtId="9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0" fontId="0" fillId="0" borderId="9" xfId="0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0" fillId="3" borderId="0" xfId="0" applyFill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44" fontId="0" fillId="0" borderId="0" xfId="2" applyFont="1"/>
    <xf numFmtId="165" fontId="0" fillId="0" borderId="0" xfId="2" applyNumberFormat="1" applyFont="1"/>
    <xf numFmtId="0" fontId="0" fillId="8" borderId="1" xfId="0" applyFill="1" applyBorder="1"/>
    <xf numFmtId="44" fontId="0" fillId="8" borderId="3" xfId="2" applyFont="1" applyFill="1" applyBorder="1"/>
    <xf numFmtId="0" fontId="2" fillId="8" borderId="1" xfId="0" applyFont="1" applyFill="1" applyBorder="1"/>
    <xf numFmtId="0" fontId="2" fillId="8" borderId="6" xfId="0" applyFont="1" applyFill="1" applyBorder="1"/>
    <xf numFmtId="166" fontId="0" fillId="0" borderId="0" xfId="3" applyNumberFormat="1" applyFont="1"/>
    <xf numFmtId="165" fontId="0" fillId="0" borderId="0" xfId="0" applyNumberFormat="1"/>
    <xf numFmtId="44" fontId="0" fillId="0" borderId="0" xfId="0" applyNumberFormat="1"/>
    <xf numFmtId="167" fontId="0" fillId="0" borderId="0" xfId="0" applyNumberFormat="1"/>
    <xf numFmtId="165" fontId="0" fillId="0" borderId="0" xfId="2" applyNumberFormat="1" applyFont="1" applyFill="1" applyBorder="1"/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165" fontId="2" fillId="10" borderId="6" xfId="0" applyNumberFormat="1" applyFont="1" applyFill="1" applyBorder="1"/>
    <xf numFmtId="165" fontId="2" fillId="10" borderId="10" xfId="0" applyNumberFormat="1" applyFont="1" applyFill="1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Alignment="1">
      <alignment wrapText="1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695325</xdr:colOff>
      <xdr:row>8</xdr:row>
      <xdr:rowOff>114300</xdr:rowOff>
    </xdr:from>
    <xdr:to>
      <xdr:col>12</xdr:col>
      <xdr:colOff>457668</xdr:colOff>
      <xdr:row>12</xdr:row>
      <xdr:rowOff>181095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A6FBE2-FC62-46CF-ABC8-DC88C45F4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0025" y="1685925"/>
          <a:ext cx="4953468" cy="857370"/>
        </a:xfrm>
        <a:prstGeom prst="rect">
          <a:avLst/>
        </a:prstGeom>
      </xdr:spPr>
    </xdr:pic>
    <xdr:clientData/>
  </xdr:twoCellAnchor>
  <xdr:twoCellAnchor editAs="oneCell">
    <xdr:from>
      <xdr:col>0</xdr:col>
      <xdr:colOff>166133</xdr:colOff>
      <xdr:row>29</xdr:row>
      <xdr:rowOff>166134</xdr:rowOff>
    </xdr:from>
    <xdr:to>
      <xdr:col>2</xdr:col>
      <xdr:colOff>1312314</xdr:colOff>
      <xdr:row>36</xdr:row>
      <xdr:rowOff>44302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8C1C8-40C4-4169-AAB0-0026476C3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133" y="5823984"/>
          <a:ext cx="4079881" cy="1259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2D17-E92B-418A-9397-C9B463584761}">
  <dimension ref="A1:O39"/>
  <sheetViews>
    <sheetView tabSelected="1" topLeftCell="A22" zoomScale="86" zoomScaleNormal="86" workbookViewId="0">
      <selection activeCell="N27" sqref="N27"/>
    </sheetView>
  </sheetViews>
  <sheetFormatPr baseColWidth="10" defaultRowHeight="15" x14ac:dyDescent="0.25"/>
  <cols>
    <col min="1" max="2" width="22" bestFit="1" customWidth="1"/>
    <col min="3" max="3" width="21.140625" bestFit="1" customWidth="1"/>
    <col min="4" max="5" width="33.5703125" bestFit="1" customWidth="1"/>
    <col min="6" max="6" width="15.5703125" bestFit="1" customWidth="1"/>
    <col min="7" max="9" width="16.140625" bestFit="1" customWidth="1"/>
    <col min="10" max="10" width="17.140625" bestFit="1" customWidth="1"/>
    <col min="11" max="11" width="15.42578125" bestFit="1" customWidth="1"/>
    <col min="12" max="12" width="13" bestFit="1" customWidth="1"/>
    <col min="13" max="13" width="29.7109375" bestFit="1" customWidth="1"/>
    <col min="14" max="14" width="30.7109375" bestFit="1" customWidth="1"/>
  </cols>
  <sheetData>
    <row r="1" spans="1:15" ht="15.75" thickBot="1" x14ac:dyDescent="0.3"/>
    <row r="2" spans="1:15" ht="15.75" thickBot="1" x14ac:dyDescent="0.3">
      <c r="C2" s="1" t="s">
        <v>0</v>
      </c>
      <c r="D2" s="2"/>
      <c r="E2" s="2"/>
      <c r="F2" s="2"/>
      <c r="G2" s="2"/>
      <c r="H2" s="2"/>
      <c r="I2" s="3"/>
    </row>
    <row r="3" spans="1:15" ht="15.75" thickBot="1" x14ac:dyDescent="0.3">
      <c r="A3" s="4" t="s">
        <v>1</v>
      </c>
      <c r="B3" s="5"/>
      <c r="C3" s="6"/>
      <c r="D3" s="6"/>
      <c r="E3" s="7"/>
      <c r="F3" s="8"/>
    </row>
    <row r="4" spans="1:15" ht="15.75" thickBot="1" x14ac:dyDescent="0.3">
      <c r="A4" s="9" t="s">
        <v>2</v>
      </c>
      <c r="B4" s="9" t="s">
        <v>3</v>
      </c>
      <c r="C4" s="9" t="s">
        <v>4</v>
      </c>
      <c r="D4" s="9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10</v>
      </c>
      <c r="N4" s="13" t="s">
        <v>11</v>
      </c>
      <c r="O4" s="14"/>
    </row>
    <row r="5" spans="1:15" x14ac:dyDescent="0.25">
      <c r="A5" s="8" t="s">
        <v>12</v>
      </c>
      <c r="B5" s="15">
        <v>100</v>
      </c>
      <c r="C5" s="15">
        <v>130</v>
      </c>
      <c r="D5" s="15">
        <v>150</v>
      </c>
      <c r="I5" s="16" t="s">
        <v>13</v>
      </c>
      <c r="J5" s="17" t="s">
        <v>14</v>
      </c>
      <c r="K5" s="17">
        <v>150000</v>
      </c>
      <c r="L5" s="18">
        <v>1</v>
      </c>
      <c r="N5">
        <v>1</v>
      </c>
    </row>
    <row r="6" spans="1:15" x14ac:dyDescent="0.25">
      <c r="A6" t="s">
        <v>15</v>
      </c>
      <c r="B6" s="19">
        <v>15</v>
      </c>
      <c r="C6" s="19">
        <f>+B7</f>
        <v>10</v>
      </c>
      <c r="D6" s="19">
        <f>+C7</f>
        <v>13</v>
      </c>
      <c r="I6" s="16" t="s">
        <v>16</v>
      </c>
      <c r="J6" s="17" t="s">
        <v>14</v>
      </c>
      <c r="K6" s="17">
        <v>110000</v>
      </c>
      <c r="L6" s="18">
        <v>1</v>
      </c>
      <c r="M6" s="20">
        <v>0.08</v>
      </c>
      <c r="N6" s="21">
        <f>L6*(1+M6)</f>
        <v>1.08</v>
      </c>
      <c r="O6" s="22"/>
    </row>
    <row r="7" spans="1:15" x14ac:dyDescent="0.25">
      <c r="A7" t="s">
        <v>17</v>
      </c>
      <c r="B7" s="19">
        <f>+B5*10%</f>
        <v>10</v>
      </c>
      <c r="C7" s="19">
        <f>+C5*10%</f>
        <v>13</v>
      </c>
      <c r="D7" s="19">
        <f>+D5*10%</f>
        <v>15</v>
      </c>
      <c r="I7" s="16" t="s">
        <v>18</v>
      </c>
      <c r="J7" s="17" t="s">
        <v>19</v>
      </c>
      <c r="K7" s="17">
        <v>800</v>
      </c>
      <c r="L7" s="18">
        <v>10</v>
      </c>
      <c r="N7">
        <v>10</v>
      </c>
    </row>
    <row r="8" spans="1:15" ht="15.75" thickBot="1" x14ac:dyDescent="0.3">
      <c r="A8" s="8" t="s">
        <v>20</v>
      </c>
      <c r="B8" s="19">
        <f>B5+B7-B6</f>
        <v>95</v>
      </c>
      <c r="C8" s="19">
        <f>C5+C7-C6</f>
        <v>133</v>
      </c>
      <c r="D8" s="19">
        <f>D5+D7-D6</f>
        <v>152</v>
      </c>
      <c r="I8" s="23" t="s">
        <v>21</v>
      </c>
      <c r="J8" s="24" t="s">
        <v>22</v>
      </c>
      <c r="K8" s="24">
        <v>1000</v>
      </c>
      <c r="L8" s="25">
        <v>5</v>
      </c>
      <c r="N8">
        <v>5</v>
      </c>
    </row>
    <row r="9" spans="1:15" ht="15.75" thickBot="1" x14ac:dyDescent="0.3"/>
    <row r="10" spans="1:15" ht="15.75" thickBot="1" x14ac:dyDescent="0.3">
      <c r="A10" s="26" t="s">
        <v>23</v>
      </c>
      <c r="B10" s="27"/>
      <c r="C10" s="27"/>
      <c r="D10" s="27"/>
      <c r="E10" s="28"/>
    </row>
    <row r="11" spans="1:15" ht="15.75" thickBot="1" x14ac:dyDescent="0.3">
      <c r="A11" s="29" t="s">
        <v>24</v>
      </c>
      <c r="B11" s="30" t="s">
        <v>6</v>
      </c>
      <c r="C11" s="30" t="s">
        <v>3</v>
      </c>
      <c r="D11" s="30" t="s">
        <v>4</v>
      </c>
      <c r="E11" s="31" t="s">
        <v>5</v>
      </c>
      <c r="F11" s="32"/>
    </row>
    <row r="12" spans="1:15" x14ac:dyDescent="0.25">
      <c r="A12" t="s">
        <v>25</v>
      </c>
      <c r="B12" t="s">
        <v>13</v>
      </c>
      <c r="C12" s="17">
        <f>B8*N5</f>
        <v>95</v>
      </c>
      <c r="D12" s="17">
        <f>C8*N5</f>
        <v>133</v>
      </c>
      <c r="E12" s="17">
        <f>D8*N5</f>
        <v>152</v>
      </c>
    </row>
    <row r="13" spans="1:15" x14ac:dyDescent="0.25">
      <c r="A13" t="s">
        <v>25</v>
      </c>
      <c r="B13" t="s">
        <v>16</v>
      </c>
      <c r="C13" s="17">
        <f>B8*N6</f>
        <v>102.60000000000001</v>
      </c>
      <c r="D13" s="17">
        <f>C8*N6</f>
        <v>143.64000000000001</v>
      </c>
      <c r="E13" s="17">
        <f>D8*N6</f>
        <v>164.16000000000003</v>
      </c>
    </row>
    <row r="14" spans="1:15" x14ac:dyDescent="0.25">
      <c r="A14" t="s">
        <v>26</v>
      </c>
      <c r="B14" t="s">
        <v>18</v>
      </c>
      <c r="C14" s="17">
        <f>B8*N7</f>
        <v>950</v>
      </c>
      <c r="D14" s="17">
        <f>C8*N7</f>
        <v>1330</v>
      </c>
      <c r="E14" s="17">
        <f>D8*N7</f>
        <v>1520</v>
      </c>
    </row>
    <row r="15" spans="1:15" x14ac:dyDescent="0.25">
      <c r="A15" t="s">
        <v>26</v>
      </c>
      <c r="B15" t="s">
        <v>21</v>
      </c>
      <c r="C15" s="17">
        <f>B8*N8</f>
        <v>475</v>
      </c>
      <c r="D15" s="17">
        <f>C8*N8</f>
        <v>665</v>
      </c>
      <c r="E15" s="17">
        <f>D8*N8</f>
        <v>760</v>
      </c>
    </row>
    <row r="16" spans="1:15" ht="15.75" thickBot="1" x14ac:dyDescent="0.3"/>
    <row r="17" spans="1:14" ht="15.75" thickBot="1" x14ac:dyDescent="0.3">
      <c r="A17" s="26" t="s">
        <v>27</v>
      </c>
      <c r="B17" s="27"/>
      <c r="C17" s="27"/>
      <c r="D17" s="27"/>
      <c r="E17" s="28"/>
      <c r="F17" s="8"/>
    </row>
    <row r="18" spans="1:14" ht="15.75" thickBot="1" x14ac:dyDescent="0.3">
      <c r="A18" s="33" t="s">
        <v>24</v>
      </c>
      <c r="B18" s="34" t="s">
        <v>6</v>
      </c>
      <c r="C18" s="34" t="s">
        <v>3</v>
      </c>
      <c r="D18" s="34" t="s">
        <v>4</v>
      </c>
      <c r="E18" s="35" t="s">
        <v>5</v>
      </c>
    </row>
    <row r="19" spans="1:14" x14ac:dyDescent="0.25">
      <c r="A19" t="s">
        <v>25</v>
      </c>
      <c r="B19" t="s">
        <v>13</v>
      </c>
      <c r="C19" s="36">
        <f>C12*K5</f>
        <v>14250000</v>
      </c>
      <c r="D19" s="37">
        <f>D12*K5</f>
        <v>19950000</v>
      </c>
      <c r="E19" s="37">
        <f>E12*K5</f>
        <v>22800000</v>
      </c>
      <c r="F19" s="37"/>
    </row>
    <row r="20" spans="1:14" x14ac:dyDescent="0.25">
      <c r="A20" t="s">
        <v>25</v>
      </c>
      <c r="B20" t="s">
        <v>16</v>
      </c>
      <c r="C20" s="36">
        <f>C13*K6</f>
        <v>11286000.000000002</v>
      </c>
      <c r="D20" s="37">
        <f>D13*K6</f>
        <v>15800400.000000002</v>
      </c>
      <c r="E20" s="37">
        <f>E13*K6</f>
        <v>18057600.000000004</v>
      </c>
      <c r="F20" s="37"/>
    </row>
    <row r="21" spans="1:14" x14ac:dyDescent="0.25">
      <c r="A21" t="s">
        <v>26</v>
      </c>
      <c r="B21" t="s">
        <v>18</v>
      </c>
      <c r="C21" s="36">
        <f>C14*K7</f>
        <v>760000</v>
      </c>
      <c r="D21" s="37">
        <f>D14*K7</f>
        <v>1064000</v>
      </c>
      <c r="E21" s="37">
        <f>E14*K7</f>
        <v>1216000</v>
      </c>
      <c r="F21" s="37"/>
    </row>
    <row r="22" spans="1:14" x14ac:dyDescent="0.25">
      <c r="A22" t="s">
        <v>26</v>
      </c>
      <c r="B22" t="s">
        <v>21</v>
      </c>
      <c r="C22" s="36">
        <f>C15*K8</f>
        <v>475000</v>
      </c>
      <c r="D22" s="37">
        <f>D15*K8</f>
        <v>665000</v>
      </c>
      <c r="E22" s="37">
        <f>E15*K8</f>
        <v>760000</v>
      </c>
      <c r="F22" s="37"/>
    </row>
    <row r="23" spans="1:14" ht="15.75" thickBot="1" x14ac:dyDescent="0.3"/>
    <row r="24" spans="1:14" ht="15.75" thickBot="1" x14ac:dyDescent="0.3">
      <c r="A24" s="38" t="s">
        <v>28</v>
      </c>
      <c r="B24" s="39">
        <v>1300000</v>
      </c>
      <c r="E24" s="40" t="s">
        <v>29</v>
      </c>
      <c r="F24" s="41" t="s">
        <v>30</v>
      </c>
      <c r="G24" s="41" t="s">
        <v>31</v>
      </c>
      <c r="H24" s="41" t="s">
        <v>32</v>
      </c>
      <c r="I24" s="41" t="s">
        <v>33</v>
      </c>
      <c r="J24" s="41" t="s">
        <v>34</v>
      </c>
      <c r="K24" s="41" t="s">
        <v>35</v>
      </c>
      <c r="L24" s="41" t="s">
        <v>36</v>
      </c>
      <c r="M24" s="41" t="s">
        <v>37</v>
      </c>
      <c r="N24" s="41" t="s">
        <v>38</v>
      </c>
    </row>
    <row r="25" spans="1:14" ht="15.75" thickBot="1" x14ac:dyDescent="0.3">
      <c r="A25" s="41" t="s">
        <v>39</v>
      </c>
      <c r="B25" s="41" t="s">
        <v>40</v>
      </c>
      <c r="C25" s="41" t="s">
        <v>41</v>
      </c>
      <c r="D25" s="41" t="s">
        <v>42</v>
      </c>
      <c r="E25" s="42">
        <v>0.125</v>
      </c>
      <c r="F25" s="42">
        <v>0.16</v>
      </c>
      <c r="G25" s="42">
        <v>0.09</v>
      </c>
      <c r="H25" s="42">
        <v>4.3499999999999997E-2</v>
      </c>
      <c r="I25" s="42">
        <v>8.3299999999999999E-2</v>
      </c>
      <c r="J25" s="42">
        <v>0.01</v>
      </c>
      <c r="K25" s="42">
        <v>8.3299999999999999E-2</v>
      </c>
      <c r="L25" s="42">
        <v>4.1700000000000001E-2</v>
      </c>
    </row>
    <row r="26" spans="1:14" x14ac:dyDescent="0.25">
      <c r="A26" t="s">
        <v>43</v>
      </c>
      <c r="B26" s="37">
        <v>800000</v>
      </c>
      <c r="C26" s="37">
        <v>162000</v>
      </c>
      <c r="D26" s="43">
        <f>B26+C26</f>
        <v>962000</v>
      </c>
      <c r="E26" s="44">
        <f>B24*E25</f>
        <v>162500</v>
      </c>
      <c r="F26" s="44">
        <f>B24*F25</f>
        <v>208000</v>
      </c>
      <c r="G26" s="44">
        <f>$B$24*G25</f>
        <v>117000</v>
      </c>
      <c r="H26" s="44">
        <f>$B$24*H25</f>
        <v>56549.999999999993</v>
      </c>
      <c r="I26" s="45">
        <f>B26*I25</f>
        <v>66640</v>
      </c>
      <c r="J26" s="45">
        <f>I26*J25</f>
        <v>666.4</v>
      </c>
      <c r="K26" s="45">
        <f>B26*K25</f>
        <v>66640</v>
      </c>
      <c r="L26" s="45">
        <f>B26*L25</f>
        <v>33360</v>
      </c>
      <c r="M26" s="43">
        <f>SUM(D26:L26)</f>
        <v>1673356.4</v>
      </c>
      <c r="N26" s="43">
        <f>M26/50</f>
        <v>33467.127999999997</v>
      </c>
    </row>
    <row r="27" spans="1:14" x14ac:dyDescent="0.25">
      <c r="A27" t="s">
        <v>44</v>
      </c>
      <c r="B27" s="37">
        <v>1400000</v>
      </c>
      <c r="C27" s="37">
        <v>162000</v>
      </c>
      <c r="D27" s="43">
        <f t="shared" ref="D27:D29" si="0">B27+C27</f>
        <v>1562000</v>
      </c>
      <c r="E27" s="45">
        <f>$B$27*E25</f>
        <v>175000</v>
      </c>
      <c r="F27" s="45">
        <f>$B$27*F25</f>
        <v>224000</v>
      </c>
      <c r="G27" s="45">
        <f>$B$27*G25</f>
        <v>126000</v>
      </c>
      <c r="H27" s="45">
        <f t="shared" ref="H27:L27" si="1">$B$27*H25</f>
        <v>60899.999999999993</v>
      </c>
      <c r="I27" s="45">
        <f t="shared" si="1"/>
        <v>116620</v>
      </c>
      <c r="J27" s="45">
        <f>$I$27*J25</f>
        <v>1166.2</v>
      </c>
      <c r="K27" s="45">
        <f t="shared" si="1"/>
        <v>116620</v>
      </c>
      <c r="L27" s="45">
        <f t="shared" si="1"/>
        <v>58380</v>
      </c>
      <c r="M27" s="43">
        <f>SUM(D27:L27)</f>
        <v>2440686.2000000002</v>
      </c>
      <c r="N27" s="43">
        <f>M27/50</f>
        <v>48813.724000000002</v>
      </c>
    </row>
    <row r="28" spans="1:14" x14ac:dyDescent="0.25">
      <c r="A28" t="s">
        <v>45</v>
      </c>
      <c r="B28" s="37">
        <v>1100000</v>
      </c>
      <c r="C28" s="37">
        <v>162000</v>
      </c>
      <c r="D28" s="43">
        <f>B28+C28</f>
        <v>1262000</v>
      </c>
      <c r="E28" s="44">
        <f>$B$24*E25</f>
        <v>162500</v>
      </c>
      <c r="F28" s="44">
        <f t="shared" ref="F28:H28" si="2">$B$24*F25</f>
        <v>208000</v>
      </c>
      <c r="G28" s="44">
        <f t="shared" si="2"/>
        <v>117000</v>
      </c>
      <c r="H28" s="44">
        <f t="shared" si="2"/>
        <v>56549.999999999993</v>
      </c>
      <c r="I28" s="45">
        <f>B28*I25</f>
        <v>91630</v>
      </c>
      <c r="J28" s="45">
        <f>I28*J25</f>
        <v>916.30000000000007</v>
      </c>
      <c r="K28" s="45">
        <f>B28*K25</f>
        <v>91630</v>
      </c>
      <c r="L28" s="45">
        <f>B28*L25</f>
        <v>45870</v>
      </c>
      <c r="M28" s="43">
        <f>SUM(D28:L28)</f>
        <v>2036096.3</v>
      </c>
      <c r="N28" s="43">
        <f>M28/50</f>
        <v>40721.925999999999</v>
      </c>
    </row>
    <row r="29" spans="1:14" x14ac:dyDescent="0.25">
      <c r="A29" t="s">
        <v>46</v>
      </c>
      <c r="B29" s="46">
        <v>750000</v>
      </c>
      <c r="C29" s="37">
        <v>162000</v>
      </c>
      <c r="D29" s="43">
        <f t="shared" si="0"/>
        <v>912000</v>
      </c>
      <c r="E29" s="44">
        <f>$B$24*E25</f>
        <v>162500</v>
      </c>
      <c r="F29" s="44">
        <f>$B$24*F25</f>
        <v>208000</v>
      </c>
      <c r="G29" s="44">
        <f>$B$24*G25</f>
        <v>117000</v>
      </c>
      <c r="H29" s="44">
        <f>$B$24*H25</f>
        <v>56549.999999999993</v>
      </c>
      <c r="I29" s="45">
        <f>B29*I25</f>
        <v>62475</v>
      </c>
      <c r="J29" s="45">
        <f>I29*J25</f>
        <v>624.75</v>
      </c>
      <c r="K29" s="45">
        <f>B29*K25</f>
        <v>62475</v>
      </c>
      <c r="L29" s="45">
        <f>B29*L25</f>
        <v>31275</v>
      </c>
      <c r="M29" s="43">
        <f>SUM(D29:L29)</f>
        <v>1612899.75</v>
      </c>
      <c r="N29" s="43">
        <f>M29/50</f>
        <v>32257.994999999999</v>
      </c>
    </row>
    <row r="31" spans="1:14" ht="15.75" thickBot="1" x14ac:dyDescent="0.3"/>
    <row r="32" spans="1:14" ht="15.75" thickBot="1" x14ac:dyDescent="0.3">
      <c r="D32" s="47" t="s">
        <v>47</v>
      </c>
      <c r="E32" s="48"/>
      <c r="F32" s="49"/>
    </row>
    <row r="33" spans="4:7" ht="15.75" thickBot="1" x14ac:dyDescent="0.3">
      <c r="D33" s="8" t="s">
        <v>48</v>
      </c>
      <c r="E33" t="s">
        <v>49</v>
      </c>
      <c r="F33" s="37">
        <v>1200000</v>
      </c>
      <c r="G33" s="50">
        <f>F33/F37</f>
        <v>6000</v>
      </c>
    </row>
    <row r="34" spans="4:7" ht="15.75" thickBot="1" x14ac:dyDescent="0.3">
      <c r="D34" s="8" t="s">
        <v>50</v>
      </c>
      <c r="E34" t="s">
        <v>51</v>
      </c>
      <c r="F34" s="37">
        <v>350000</v>
      </c>
      <c r="G34" s="51">
        <f>F34/F37</f>
        <v>1750</v>
      </c>
    </row>
    <row r="35" spans="4:7" x14ac:dyDescent="0.25">
      <c r="D35" s="8" t="s">
        <v>52</v>
      </c>
      <c r="E35" t="s">
        <v>53</v>
      </c>
      <c r="F35" s="37">
        <v>150000</v>
      </c>
    </row>
    <row r="36" spans="4:7" ht="15.75" thickBot="1" x14ac:dyDescent="0.3">
      <c r="D36" s="8" t="s">
        <v>52</v>
      </c>
      <c r="E36" t="s">
        <v>54</v>
      </c>
      <c r="F36" s="37">
        <v>3500000</v>
      </c>
    </row>
    <row r="37" spans="4:7" ht="30.75" thickBot="1" x14ac:dyDescent="0.3">
      <c r="E37" s="52" t="s">
        <v>55</v>
      </c>
      <c r="F37" s="53">
        <v>200</v>
      </c>
    </row>
    <row r="38" spans="4:7" x14ac:dyDescent="0.25">
      <c r="D38" s="54"/>
    </row>
    <row r="39" spans="4:7" x14ac:dyDescent="0.25">
      <c r="D39" s="54"/>
    </row>
  </sheetData>
  <mergeCells count="5">
    <mergeCell ref="C2:I2"/>
    <mergeCell ref="A3:E3"/>
    <mergeCell ref="A10:E10"/>
    <mergeCell ref="A17:E17"/>
    <mergeCell ref="D32:F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2024-03-15T03:55:06Z</dcterms:created>
  <dcterms:modified xsi:type="dcterms:W3CDTF">2024-03-15T03:55:51Z</dcterms:modified>
</cp:coreProperties>
</file>