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91A2788-831A-4A99-B0E7-B3326D276D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H111" i="1"/>
  <c r="C111" i="1"/>
  <c r="H115" i="1"/>
  <c r="G115" i="1"/>
  <c r="F115" i="1"/>
  <c r="E115" i="1"/>
  <c r="D113" i="1"/>
  <c r="C113" i="1"/>
  <c r="G111" i="1"/>
  <c r="F111" i="1"/>
  <c r="E111" i="1"/>
  <c r="D111" i="1"/>
  <c r="H106" i="1"/>
  <c r="G106" i="1"/>
  <c r="F106" i="1"/>
  <c r="E106" i="1"/>
  <c r="D106" i="1"/>
  <c r="D107" i="1"/>
  <c r="G105" i="1"/>
  <c r="F105" i="1"/>
  <c r="E105" i="1"/>
  <c r="E104" i="1"/>
  <c r="A105" i="1"/>
  <c r="C107" i="1"/>
  <c r="C120" i="1"/>
  <c r="M70" i="1"/>
  <c r="F104" i="1"/>
  <c r="D105" i="1"/>
  <c r="H104" i="1"/>
  <c r="D104" i="1"/>
  <c r="D103" i="1"/>
  <c r="C121" i="1"/>
  <c r="C122" i="1"/>
  <c r="C114" i="1"/>
  <c r="C123" i="1" s="1"/>
  <c r="C115" i="1"/>
  <c r="C124" i="1" s="1"/>
  <c r="C116" i="1"/>
  <c r="C125" i="1" s="1"/>
  <c r="M104" i="1"/>
  <c r="M105" i="1"/>
  <c r="M106" i="1"/>
  <c r="M107" i="1"/>
  <c r="M108" i="1"/>
  <c r="M103" i="1"/>
  <c r="G104" i="1"/>
  <c r="C104" i="1"/>
  <c r="J20" i="1"/>
  <c r="F21" i="1"/>
  <c r="I16" i="1"/>
  <c r="L69" i="1" l="1"/>
  <c r="M69" i="1" s="1"/>
  <c r="L67" i="1"/>
  <c r="M67" i="1" s="1"/>
  <c r="J68" i="1"/>
  <c r="K68" i="1" s="1"/>
  <c r="L68" i="1" s="1"/>
  <c r="M68" i="1" s="1"/>
  <c r="J66" i="1"/>
  <c r="K66" i="1" s="1"/>
  <c r="L66" i="1" s="1"/>
  <c r="M66" i="1" s="1"/>
  <c r="K67" i="1"/>
  <c r="K64" i="1"/>
  <c r="L64" i="1" s="1"/>
  <c r="J67" i="1"/>
  <c r="J64" i="1"/>
  <c r="J40" i="1"/>
  <c r="M64" i="1" l="1"/>
  <c r="L70" i="1"/>
  <c r="L65" i="1"/>
  <c r="M65" i="1" s="1"/>
  <c r="I17" i="1"/>
  <c r="I18" i="1"/>
  <c r="I19" i="1"/>
  <c r="I22" i="1" l="1"/>
  <c r="J23" i="1" s="1"/>
  <c r="K23" i="1" s="1"/>
  <c r="D115" i="1" l="1"/>
  <c r="D124" i="1" s="1"/>
  <c r="D116" i="1"/>
  <c r="D125" i="1" s="1"/>
  <c r="D120" i="1"/>
  <c r="D112" i="1"/>
  <c r="D121" i="1" s="1"/>
  <c r="D114" i="1"/>
  <c r="D123" i="1" s="1"/>
  <c r="D122" i="1"/>
  <c r="E114" i="1" l="1"/>
  <c r="E123" i="1" s="1"/>
  <c r="E113" i="1"/>
  <c r="E122" i="1" s="1"/>
  <c r="E107" i="1"/>
  <c r="E112" i="1"/>
  <c r="E121" i="1" s="1"/>
  <c r="E124" i="1"/>
  <c r="E120" i="1"/>
  <c r="E116" i="1"/>
  <c r="E125" i="1" s="1"/>
  <c r="F114" i="1" l="1"/>
  <c r="F123" i="1" s="1"/>
  <c r="F124" i="1"/>
  <c r="F120" i="1"/>
  <c r="F113" i="1"/>
  <c r="F122" i="1" s="1"/>
  <c r="F112" i="1"/>
  <c r="F121" i="1" s="1"/>
  <c r="F116" i="1"/>
  <c r="F125" i="1" s="1"/>
  <c r="F107" i="1"/>
  <c r="G120" i="1" l="1"/>
  <c r="G113" i="1"/>
  <c r="G122" i="1" s="1"/>
  <c r="G114" i="1"/>
  <c r="G123" i="1" s="1"/>
  <c r="G116" i="1"/>
  <c r="G125" i="1" s="1"/>
  <c r="G112" i="1"/>
  <c r="G121" i="1" s="1"/>
  <c r="G124" i="1"/>
  <c r="G107" i="1"/>
  <c r="H124" i="1" l="1"/>
  <c r="H116" i="1"/>
  <c r="H125" i="1" s="1"/>
  <c r="H120" i="1"/>
  <c r="H114" i="1"/>
  <c r="H123" i="1" s="1"/>
  <c r="H112" i="1"/>
  <c r="H121" i="1" s="1"/>
  <c r="H113" i="1"/>
  <c r="H122" i="1" s="1"/>
</calcChain>
</file>

<file path=xl/sharedStrings.xml><?xml version="1.0" encoding="utf-8"?>
<sst xmlns="http://schemas.openxmlformats.org/spreadsheetml/2006/main" count="124" uniqueCount="86">
  <si>
    <t xml:space="preserve">MATERIALES </t>
  </si>
  <si>
    <t xml:space="preserve">UND DE COMPRA </t>
  </si>
  <si>
    <t xml:space="preserve">VLR DE COMPRA </t>
  </si>
  <si>
    <t>CONSUSMOP X CADA UND</t>
  </si>
  <si>
    <t xml:space="preserve">Cuero </t>
  </si>
  <si>
    <t>Planta sistematica</t>
  </si>
  <si>
    <t>Hilo de costura</t>
  </si>
  <si>
    <t>Plantillas</t>
  </si>
  <si>
    <t>M2</t>
  </si>
  <si>
    <t>Par</t>
  </si>
  <si>
    <t>Metro</t>
  </si>
  <si>
    <t>TOTAL CONSUMO</t>
  </si>
  <si>
    <t>COSTO UNITARIO DE MP</t>
  </si>
  <si>
    <t>TOTAL COSTO MP X 125 MIL UND AL AÑO</t>
  </si>
  <si>
    <t>MP</t>
  </si>
  <si>
    <t xml:space="preserve">MADERA DE CEDRO </t>
  </si>
  <si>
    <t>MADERA DE PINO</t>
  </si>
  <si>
    <t>PEGAMENTO</t>
  </si>
  <si>
    <t>TORNILLO</t>
  </si>
  <si>
    <t>VLR</t>
  </si>
  <si>
    <t>TOTAL MP COMSUMIDA X CADA SILLON</t>
  </si>
  <si>
    <t>TOTAL PRODUCTO TERMINADO</t>
  </si>
  <si>
    <t>TOTAL</t>
  </si>
  <si>
    <t>MP DIRECTA</t>
  </si>
  <si>
    <t>MP INDIRECTA</t>
  </si>
  <si>
    <t>Caja de zapatos</t>
  </si>
  <si>
    <t>und</t>
  </si>
  <si>
    <t>MP Indirecto</t>
  </si>
  <si>
    <t>MP Directo</t>
  </si>
  <si>
    <t>Tela de algodón</t>
  </si>
  <si>
    <t>MATERIALES</t>
  </si>
  <si>
    <t xml:space="preserve">Sesgo </t>
  </si>
  <si>
    <t>Botones</t>
  </si>
  <si>
    <t>Hilo</t>
  </si>
  <si>
    <t>Marquillas</t>
  </si>
  <si>
    <t>Bolsa de empaque</t>
  </si>
  <si>
    <t>UND DE MEDIDA</t>
  </si>
  <si>
    <t>Cm</t>
  </si>
  <si>
    <t>Und</t>
  </si>
  <si>
    <t>CONSUMO X C/U</t>
  </si>
  <si>
    <t>VALOR UNITARIO</t>
  </si>
  <si>
    <t>SECCION</t>
  </si>
  <si>
    <t xml:space="preserve">Frente </t>
  </si>
  <si>
    <t>Espalda</t>
  </si>
  <si>
    <t>Mangas y cuello</t>
  </si>
  <si>
    <t>Acabado</t>
  </si>
  <si>
    <t>Confeccion</t>
  </si>
  <si>
    <t>N/A</t>
  </si>
  <si>
    <t>DESPERDICIO</t>
  </si>
  <si>
    <t>UND METRO</t>
  </si>
  <si>
    <t>UND metro, cm,y und REQUERIDA</t>
  </si>
  <si>
    <t>vlor Unitario</t>
  </si>
  <si>
    <t>Maquina/hilo</t>
  </si>
  <si>
    <t>Marquilla</t>
  </si>
  <si>
    <t>costo total MP consumida real</t>
  </si>
  <si>
    <t>PERIODO</t>
  </si>
  <si>
    <t>VENTA</t>
  </si>
  <si>
    <t>ENERO</t>
  </si>
  <si>
    <t>FEBRERO</t>
  </si>
  <si>
    <t>MARZO</t>
  </si>
  <si>
    <t>ABRIL</t>
  </si>
  <si>
    <t>MAYO</t>
  </si>
  <si>
    <t>JUNIO</t>
  </si>
  <si>
    <t>INVENTARIO INICIAL</t>
  </si>
  <si>
    <t>INVENTARIO FINAL 15%</t>
  </si>
  <si>
    <t>UND A PRODUCIR</t>
  </si>
  <si>
    <t>Cubierta en lamina</t>
  </si>
  <si>
    <t>Chapas acero</t>
  </si>
  <si>
    <t>Aislante plastico</t>
  </si>
  <si>
    <t>Alambre cobre</t>
  </si>
  <si>
    <t>Cable rojo</t>
  </si>
  <si>
    <t>Cable azul</t>
  </si>
  <si>
    <t>consumo real  de material</t>
  </si>
  <si>
    <t>INDIRECTOS</t>
  </si>
  <si>
    <t>DIRECTOS</t>
  </si>
  <si>
    <t>Icremento mes anterior</t>
  </si>
  <si>
    <t>Materias</t>
  </si>
  <si>
    <t>Cantidades</t>
  </si>
  <si>
    <t>Valor Unitario</t>
  </si>
  <si>
    <t>Cubiertas en lamina</t>
  </si>
  <si>
    <t>Aislante Plástico</t>
  </si>
  <si>
    <t>Alambre Cobre</t>
  </si>
  <si>
    <t>Unidades a vender</t>
  </si>
  <si>
    <t>Materiales</t>
  </si>
  <si>
    <t>UNIDADES DE Consumo de MP</t>
  </si>
  <si>
    <t>COSTO DE Consumo de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</si>
</sst>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0.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5" borderId="0" xfId="0" applyNumberFormat="1" applyFill="1"/>
    <xf numFmtId="0" fontId="2" fillId="0" borderId="0" xfId="0" applyFont="1"/>
    <xf numFmtId="164" fontId="0" fillId="2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 applyAlignment="1">
      <alignment horizontal="center"/>
    </xf>
    <xf numFmtId="9" fontId="0" fillId="0" borderId="0" xfId="0" applyNumberFormat="1"/>
    <xf numFmtId="0" fontId="2" fillId="3" borderId="0" xfId="0" applyFont="1" applyFill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6" borderId="0" xfId="0" applyNumberFormat="1" applyFill="1"/>
    <xf numFmtId="44" fontId="0" fillId="2" borderId="0" xfId="0" applyNumberFormat="1" applyFill="1"/>
    <xf numFmtId="0" fontId="0" fillId="6" borderId="0" xfId="0" applyFill="1"/>
    <xf numFmtId="43" fontId="0" fillId="0" borderId="0" xfId="2" applyFont="1"/>
    <xf numFmtId="43" fontId="0" fillId="0" borderId="0" xfId="2" applyFont="1" applyAlignment="1">
      <alignment horizontal="center"/>
    </xf>
    <xf numFmtId="0" fontId="0" fillId="6" borderId="1" xfId="0" applyFill="1" applyBorder="1"/>
    <xf numFmtId="0" fontId="0" fillId="0" borderId="1" xfId="1" applyNumberFormat="1" applyFont="1" applyBorder="1"/>
    <xf numFmtId="166" fontId="0" fillId="0" borderId="0" xfId="2" applyNumberFormat="1" applyFont="1"/>
    <xf numFmtId="166" fontId="0" fillId="0" borderId="1" xfId="2" applyNumberFormat="1" applyFont="1" applyBorder="1"/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0</xdr:rowOff>
    </xdr:from>
    <xdr:to>
      <xdr:col>9</xdr:col>
      <xdr:colOff>692249</xdr:colOff>
      <xdr:row>12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0"/>
          <a:ext cx="7885608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9525</xdr:rowOff>
    </xdr:from>
    <xdr:to>
      <xdr:col>9</xdr:col>
      <xdr:colOff>664765</xdr:colOff>
      <xdr:row>35</xdr:row>
      <xdr:rowOff>7504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4391025"/>
          <a:ext cx="7248525" cy="190297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41</xdr:row>
      <xdr:rowOff>57150</xdr:rowOff>
    </xdr:from>
    <xdr:to>
      <xdr:col>6</xdr:col>
      <xdr:colOff>301228</xdr:colOff>
      <xdr:row>59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7867650"/>
          <a:ext cx="729615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11906</xdr:rowOff>
    </xdr:from>
    <xdr:to>
      <xdr:col>9</xdr:col>
      <xdr:colOff>28576</xdr:colOff>
      <xdr:row>100</xdr:row>
      <xdr:rowOff>86122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62062"/>
          <a:ext cx="9920685" cy="4975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P125"/>
  <sheetViews>
    <sheetView tabSelected="1" topLeftCell="A101" zoomScale="82" zoomScaleNormal="96" workbookViewId="0">
      <selection activeCell="K117" sqref="K117"/>
    </sheetView>
  </sheetViews>
  <sheetFormatPr baseColWidth="10" defaultRowHeight="15" x14ac:dyDescent="0.25"/>
  <cols>
    <col min="2" max="2" width="22.140625" bestFit="1" customWidth="1"/>
    <col min="3" max="3" width="16" customWidth="1"/>
    <col min="4" max="4" width="21.7109375" customWidth="1"/>
    <col min="5" max="5" width="16.5703125" customWidth="1"/>
    <col min="6" max="6" width="18.5703125" bestFit="1" customWidth="1"/>
    <col min="7" max="7" width="14.28515625" customWidth="1"/>
    <col min="8" max="8" width="15.42578125" customWidth="1"/>
    <col min="9" max="9" width="12" bestFit="1" customWidth="1"/>
    <col min="10" max="10" width="19.42578125" customWidth="1"/>
    <col min="11" max="11" width="29.28515625" customWidth="1"/>
    <col min="12" max="12" width="12.140625" bestFit="1" customWidth="1"/>
    <col min="13" max="13" width="17.5703125" bestFit="1" customWidth="1"/>
  </cols>
  <sheetData>
    <row r="15" spans="3:11" x14ac:dyDescent="0.25">
      <c r="D15" t="s">
        <v>0</v>
      </c>
      <c r="E15" t="s">
        <v>1</v>
      </c>
      <c r="F15" t="s">
        <v>2</v>
      </c>
      <c r="G15" t="s">
        <v>3</v>
      </c>
      <c r="I15" s="35" t="s">
        <v>11</v>
      </c>
      <c r="J15" s="35"/>
      <c r="K15" t="s">
        <v>21</v>
      </c>
    </row>
    <row r="16" spans="3:11" x14ac:dyDescent="0.25">
      <c r="C16" s="30" t="s">
        <v>28</v>
      </c>
      <c r="D16" t="s">
        <v>4</v>
      </c>
      <c r="E16" t="s">
        <v>8</v>
      </c>
      <c r="F16" s="2">
        <v>3000</v>
      </c>
      <c r="G16" s="34">
        <v>0.61</v>
      </c>
      <c r="H16" s="34"/>
      <c r="I16" s="36">
        <f>G16*F16</f>
        <v>1830</v>
      </c>
      <c r="J16" s="34"/>
    </row>
    <row r="17" spans="3:11" x14ac:dyDescent="0.25">
      <c r="C17" s="30"/>
      <c r="D17" t="s">
        <v>5</v>
      </c>
      <c r="E17" t="s">
        <v>9</v>
      </c>
      <c r="F17" s="2">
        <v>1000</v>
      </c>
      <c r="G17" s="34">
        <v>1</v>
      </c>
      <c r="H17" s="34"/>
      <c r="I17" s="36">
        <f t="shared" ref="I17:I19" si="0">G17*F17</f>
        <v>1000</v>
      </c>
      <c r="J17" s="34"/>
    </row>
    <row r="18" spans="3:11" x14ac:dyDescent="0.25">
      <c r="C18" s="30"/>
      <c r="D18" t="s">
        <v>6</v>
      </c>
      <c r="E18" t="s">
        <v>10</v>
      </c>
      <c r="F18" s="2">
        <v>100</v>
      </c>
      <c r="G18" s="34">
        <v>10</v>
      </c>
      <c r="H18" s="34"/>
      <c r="I18" s="36">
        <f t="shared" si="0"/>
        <v>1000</v>
      </c>
      <c r="J18" s="34"/>
    </row>
    <row r="19" spans="3:11" x14ac:dyDescent="0.25">
      <c r="C19" s="30"/>
      <c r="D19" t="s">
        <v>7</v>
      </c>
      <c r="E19" t="s">
        <v>9</v>
      </c>
      <c r="F19" s="2">
        <v>3500</v>
      </c>
      <c r="G19" s="34">
        <v>1</v>
      </c>
      <c r="H19" s="34"/>
      <c r="I19" s="36">
        <f t="shared" si="0"/>
        <v>3500</v>
      </c>
      <c r="J19" s="34"/>
    </row>
    <row r="20" spans="3:11" x14ac:dyDescent="0.25">
      <c r="C20" s="6" t="s">
        <v>27</v>
      </c>
      <c r="D20" t="s">
        <v>25</v>
      </c>
      <c r="E20" t="s">
        <v>26</v>
      </c>
      <c r="F20" s="2">
        <v>1000</v>
      </c>
      <c r="G20" s="34"/>
      <c r="H20" s="34"/>
      <c r="I20" s="11"/>
      <c r="J20" s="11">
        <f>F20</f>
        <v>1000</v>
      </c>
    </row>
    <row r="21" spans="3:11" x14ac:dyDescent="0.25">
      <c r="D21" t="s">
        <v>22</v>
      </c>
      <c r="F21" s="2">
        <f>SUM(F16:F20)</f>
        <v>8600</v>
      </c>
      <c r="G21" s="3"/>
      <c r="H21" s="3"/>
      <c r="I21" s="11"/>
      <c r="J21" s="3"/>
    </row>
    <row r="22" spans="3:11" x14ac:dyDescent="0.25">
      <c r="D22" s="33" t="s">
        <v>12</v>
      </c>
      <c r="E22" s="33"/>
      <c r="F22" s="33"/>
      <c r="G22" s="33"/>
      <c r="H22" s="33"/>
      <c r="I22" s="32">
        <f>SUM(I16:J20)</f>
        <v>8330</v>
      </c>
      <c r="J22" s="33"/>
    </row>
    <row r="23" spans="3:11" x14ac:dyDescent="0.25">
      <c r="D23" s="28" t="s">
        <v>13</v>
      </c>
      <c r="E23" s="28"/>
      <c r="F23" s="28"/>
      <c r="G23" s="28"/>
      <c r="H23" s="28"/>
      <c r="I23" s="28"/>
      <c r="J23" s="5">
        <f>I22*125000</f>
        <v>1041250000</v>
      </c>
      <c r="K23" s="4">
        <f>J23+F20</f>
        <v>1041251000</v>
      </c>
    </row>
    <row r="38" spans="5:10" x14ac:dyDescent="0.25">
      <c r="F38" s="29" t="s">
        <v>23</v>
      </c>
      <c r="G38" s="29"/>
      <c r="H38" s="29" t="s">
        <v>24</v>
      </c>
      <c r="I38" s="29"/>
    </row>
    <row r="39" spans="5:10" x14ac:dyDescent="0.25">
      <c r="E39" s="8" t="s">
        <v>14</v>
      </c>
      <c r="F39" s="8" t="s">
        <v>15</v>
      </c>
      <c r="G39" s="9" t="s">
        <v>16</v>
      </c>
      <c r="H39" s="8" t="s">
        <v>17</v>
      </c>
      <c r="I39" s="8" t="s">
        <v>18</v>
      </c>
      <c r="J39" s="6" t="s">
        <v>20</v>
      </c>
    </row>
    <row r="40" spans="5:10" x14ac:dyDescent="0.25">
      <c r="E40" s="8" t="s">
        <v>19</v>
      </c>
      <c r="F40" s="10">
        <v>280000</v>
      </c>
      <c r="G40" s="10">
        <v>240000</v>
      </c>
      <c r="H40" s="10">
        <v>1900</v>
      </c>
      <c r="I40" s="10">
        <v>1700</v>
      </c>
      <c r="J40" s="7">
        <f>SUM(F40:I40)</f>
        <v>523600</v>
      </c>
    </row>
    <row r="41" spans="5:10" x14ac:dyDescent="0.25">
      <c r="F41" s="2"/>
      <c r="G41" s="2"/>
      <c r="H41" s="2"/>
      <c r="I41" s="2"/>
    </row>
    <row r="63" spans="2:13" x14ac:dyDescent="0.25">
      <c r="H63" s="31" t="s">
        <v>48</v>
      </c>
      <c r="I63" s="31"/>
      <c r="J63" s="13" t="s">
        <v>49</v>
      </c>
      <c r="K63" s="13" t="s">
        <v>50</v>
      </c>
      <c r="L63" s="13" t="s">
        <v>51</v>
      </c>
    </row>
    <row r="64" spans="2:13" x14ac:dyDescent="0.25">
      <c r="B64" s="13" t="s">
        <v>30</v>
      </c>
      <c r="C64" s="13" t="s">
        <v>36</v>
      </c>
      <c r="D64" s="13" t="s">
        <v>39</v>
      </c>
      <c r="E64" s="13" t="s">
        <v>40</v>
      </c>
      <c r="F64" s="13" t="s">
        <v>41</v>
      </c>
      <c r="H64" t="s">
        <v>29</v>
      </c>
      <c r="I64" s="12">
        <v>0.15</v>
      </c>
      <c r="J64" s="15">
        <f>(1*85)/100</f>
        <v>0.85</v>
      </c>
      <c r="K64" s="16">
        <f>1/J64</f>
        <v>1.1764705882352942</v>
      </c>
      <c r="L64" s="1">
        <f>K64*E65</f>
        <v>9176.4705882352937</v>
      </c>
      <c r="M64" s="17">
        <f>L64*D65</f>
        <v>6423.5294117647054</v>
      </c>
    </row>
    <row r="65" spans="2:16" x14ac:dyDescent="0.25">
      <c r="B65" t="s">
        <v>29</v>
      </c>
      <c r="C65" s="3" t="s">
        <v>10</v>
      </c>
      <c r="D65">
        <v>0.7</v>
      </c>
      <c r="E65">
        <v>7800</v>
      </c>
      <c r="F65" t="s">
        <v>42</v>
      </c>
      <c r="H65" t="s">
        <v>29</v>
      </c>
      <c r="I65" s="12"/>
      <c r="J65" s="15"/>
      <c r="K65" s="16"/>
      <c r="L65" s="17">
        <f>L64</f>
        <v>9176.4705882352937</v>
      </c>
      <c r="M65" s="17">
        <f>L65*D66</f>
        <v>8258.823529411764</v>
      </c>
    </row>
    <row r="66" spans="2:16" x14ac:dyDescent="0.25">
      <c r="B66" t="s">
        <v>29</v>
      </c>
      <c r="C66" s="3" t="s">
        <v>10</v>
      </c>
      <c r="D66">
        <v>0.9</v>
      </c>
      <c r="E66">
        <v>7800</v>
      </c>
      <c r="F66" t="s">
        <v>43</v>
      </c>
      <c r="H66" t="s">
        <v>31</v>
      </c>
      <c r="I66" s="12">
        <v>0.08</v>
      </c>
      <c r="J66" s="15">
        <f>(1*92)/100</f>
        <v>0.92</v>
      </c>
      <c r="K66" s="16">
        <f>1/J66</f>
        <v>1.0869565217391304</v>
      </c>
      <c r="L66" s="1">
        <f>K66*E67</f>
        <v>1304.3478260869565</v>
      </c>
      <c r="M66" s="17">
        <f>L66*D67</f>
        <v>143478.26086956522</v>
      </c>
    </row>
    <row r="67" spans="2:16" x14ac:dyDescent="0.25">
      <c r="B67" t="s">
        <v>31</v>
      </c>
      <c r="C67" s="3" t="s">
        <v>37</v>
      </c>
      <c r="D67">
        <v>110</v>
      </c>
      <c r="E67">
        <v>1200</v>
      </c>
      <c r="F67" t="s">
        <v>44</v>
      </c>
      <c r="H67" t="s">
        <v>52</v>
      </c>
      <c r="I67" s="12">
        <v>0.2</v>
      </c>
      <c r="J67" s="14">
        <f>(1*80)/100</f>
        <v>0.8</v>
      </c>
      <c r="K67" s="16">
        <f>1/J67</f>
        <v>1.25</v>
      </c>
      <c r="L67" s="2">
        <f>K67*E69</f>
        <v>15875</v>
      </c>
      <c r="M67" s="4">
        <f>L67*D69</f>
        <v>1984375</v>
      </c>
    </row>
    <row r="68" spans="2:16" x14ac:dyDescent="0.25">
      <c r="B68" t="s">
        <v>32</v>
      </c>
      <c r="C68" s="3" t="s">
        <v>38</v>
      </c>
      <c r="D68">
        <v>5</v>
      </c>
      <c r="E68">
        <v>35</v>
      </c>
      <c r="F68" t="s">
        <v>45</v>
      </c>
      <c r="H68" t="s">
        <v>32</v>
      </c>
      <c r="I68" s="12">
        <v>0.05</v>
      </c>
      <c r="J68">
        <f>(1*95)/100</f>
        <v>0.95</v>
      </c>
      <c r="K68" s="16">
        <f>1/J68</f>
        <v>1.0526315789473684</v>
      </c>
      <c r="L68" s="18">
        <f>K68*E68</f>
        <v>36.84210526315789</v>
      </c>
      <c r="M68" s="17">
        <f>L68*D68</f>
        <v>184.21052631578945</v>
      </c>
    </row>
    <row r="69" spans="2:16" x14ac:dyDescent="0.25">
      <c r="B69" t="s">
        <v>33</v>
      </c>
      <c r="C69" s="3" t="s">
        <v>10</v>
      </c>
      <c r="D69">
        <v>125</v>
      </c>
      <c r="E69">
        <v>12700</v>
      </c>
      <c r="F69" t="s">
        <v>46</v>
      </c>
      <c r="H69" t="s">
        <v>53</v>
      </c>
      <c r="K69" s="3">
        <v>1</v>
      </c>
      <c r="L69" s="4">
        <f>K69*E70</f>
        <v>250</v>
      </c>
      <c r="M69" s="4">
        <f>L69*D70</f>
        <v>250</v>
      </c>
    </row>
    <row r="70" spans="2:16" x14ac:dyDescent="0.25">
      <c r="B70" t="s">
        <v>34</v>
      </c>
      <c r="C70" s="3" t="s">
        <v>38</v>
      </c>
      <c r="D70">
        <v>1</v>
      </c>
      <c r="E70">
        <v>250</v>
      </c>
      <c r="F70" t="s">
        <v>47</v>
      </c>
      <c r="K70" t="s">
        <v>72</v>
      </c>
      <c r="L70" s="20">
        <f>SUM(L64:L69)</f>
        <v>35819.131107820707</v>
      </c>
      <c r="M70" s="19">
        <f>SUM(M64:M69)</f>
        <v>2142969.8243370578</v>
      </c>
      <c r="N70" s="21" t="s">
        <v>54</v>
      </c>
      <c r="O70" s="21"/>
      <c r="P70" s="21"/>
    </row>
    <row r="71" spans="2:16" x14ac:dyDescent="0.25">
      <c r="B71" t="s">
        <v>35</v>
      </c>
      <c r="C71" s="3" t="s">
        <v>38</v>
      </c>
      <c r="D71">
        <v>1</v>
      </c>
      <c r="E71">
        <v>750</v>
      </c>
      <c r="F71" t="s">
        <v>47</v>
      </c>
    </row>
    <row r="102" spans="1:13" x14ac:dyDescent="0.25">
      <c r="B102" s="6" t="s">
        <v>55</v>
      </c>
      <c r="C102" s="21" t="s">
        <v>57</v>
      </c>
      <c r="D102" s="21" t="s">
        <v>58</v>
      </c>
      <c r="E102" s="21" t="s">
        <v>59</v>
      </c>
      <c r="F102" s="21" t="s">
        <v>60</v>
      </c>
      <c r="G102" s="21" t="s">
        <v>61</v>
      </c>
      <c r="H102" s="21" t="s">
        <v>62</v>
      </c>
      <c r="J102" s="24" t="s">
        <v>76</v>
      </c>
      <c r="K102" s="24" t="s">
        <v>77</v>
      </c>
      <c r="L102" s="24" t="s">
        <v>78</v>
      </c>
      <c r="M102" s="24" t="s">
        <v>82</v>
      </c>
    </row>
    <row r="103" spans="1:13" x14ac:dyDescent="0.25">
      <c r="B103" s="6" t="s">
        <v>56</v>
      </c>
      <c r="C103" s="2">
        <v>10917</v>
      </c>
      <c r="D103" s="2">
        <f>14081</f>
        <v>14081</v>
      </c>
      <c r="E103" s="2">
        <v>13138</v>
      </c>
      <c r="F103" s="2">
        <v>14132</v>
      </c>
      <c r="G103" s="2">
        <v>13969</v>
      </c>
      <c r="H103" s="2">
        <v>11882</v>
      </c>
      <c r="J103" s="8" t="s">
        <v>79</v>
      </c>
      <c r="K103" s="25">
        <v>1</v>
      </c>
      <c r="L103" s="10">
        <v>1250</v>
      </c>
      <c r="M103" s="27">
        <f>+L103*K103</f>
        <v>1250</v>
      </c>
    </row>
    <row r="104" spans="1:13" x14ac:dyDescent="0.25">
      <c r="A104" s="2">
        <v>3200</v>
      </c>
      <c r="B104" t="s">
        <v>63</v>
      </c>
      <c r="C104" s="4">
        <f>+A104</f>
        <v>3200</v>
      </c>
      <c r="D104" s="4">
        <f>+C105</f>
        <v>2112.15</v>
      </c>
      <c r="E104">
        <f>+D105</f>
        <v>1970.6999999999998</v>
      </c>
      <c r="F104">
        <f>+E105</f>
        <v>2119.7999999999997</v>
      </c>
      <c r="G104">
        <f>+F105</f>
        <v>2095.35</v>
      </c>
      <c r="H104">
        <f>+G105</f>
        <v>1782.3</v>
      </c>
      <c r="J104" s="8" t="s">
        <v>67</v>
      </c>
      <c r="K104" s="8">
        <v>30</v>
      </c>
      <c r="L104" s="8">
        <v>65</v>
      </c>
      <c r="M104" s="27">
        <f t="shared" ref="M104:M108" si="1">+L104*K104</f>
        <v>1950</v>
      </c>
    </row>
    <row r="105" spans="1:13" x14ac:dyDescent="0.25">
      <c r="A105" s="4">
        <f>D103*15%</f>
        <v>2112.15</v>
      </c>
      <c r="B105" t="s">
        <v>64</v>
      </c>
      <c r="C105" s="4">
        <v>2112.15</v>
      </c>
      <c r="D105">
        <f>+E103*15%</f>
        <v>1970.6999999999998</v>
      </c>
      <c r="E105">
        <f>+F103*15%</f>
        <v>2119.7999999999997</v>
      </c>
      <c r="F105">
        <f>+G103*15%</f>
        <v>2095.35</v>
      </c>
      <c r="G105">
        <f>+H103*15%</f>
        <v>1782.3</v>
      </c>
      <c r="H105" s="23" t="s">
        <v>47</v>
      </c>
      <c r="J105" s="8" t="s">
        <v>80</v>
      </c>
      <c r="K105" s="8">
        <v>1</v>
      </c>
      <c r="L105" s="8">
        <v>560</v>
      </c>
      <c r="M105" s="27">
        <f t="shared" si="1"/>
        <v>560</v>
      </c>
    </row>
    <row r="106" spans="1:13" x14ac:dyDescent="0.25">
      <c r="B106" s="6" t="s">
        <v>65</v>
      </c>
      <c r="C106" s="4">
        <v>12000</v>
      </c>
      <c r="D106" s="4">
        <f>D103+A105-A104+C107</f>
        <v>14313.15</v>
      </c>
      <c r="E106" s="4">
        <f>E103+A105-A104+D107</f>
        <v>13624.5965</v>
      </c>
      <c r="F106" s="4">
        <f>F103+A105-A104+E107</f>
        <v>14542.855615</v>
      </c>
      <c r="G106" s="4">
        <f>G103+A105-A104+F107</f>
        <v>14480.86411765</v>
      </c>
      <c r="H106" s="4">
        <f>H103+A105-A104+G107</f>
        <v>12387.045052941499</v>
      </c>
      <c r="J106" s="8" t="s">
        <v>81</v>
      </c>
      <c r="K106" s="8">
        <v>25</v>
      </c>
      <c r="L106" s="8">
        <v>1950</v>
      </c>
      <c r="M106" s="27">
        <f t="shared" si="1"/>
        <v>48750</v>
      </c>
    </row>
    <row r="107" spans="1:13" x14ac:dyDescent="0.25">
      <c r="A107" s="12">
        <v>0.11</v>
      </c>
      <c r="B107" s="6" t="s">
        <v>75</v>
      </c>
      <c r="C107" s="22">
        <f>+C106*A$107</f>
        <v>1320</v>
      </c>
      <c r="D107" s="22">
        <f>+D106*A$107</f>
        <v>1574.4465</v>
      </c>
      <c r="E107" s="22">
        <f>+E106*$A107</f>
        <v>1498.7056150000001</v>
      </c>
      <c r="F107" s="22">
        <f>+F106*$A107</f>
        <v>1599.7141176500002</v>
      </c>
      <c r="G107" s="22">
        <f>+G106*$A107</f>
        <v>1592.8950529415001</v>
      </c>
      <c r="H107" s="23" t="s">
        <v>47</v>
      </c>
      <c r="J107" s="8" t="s">
        <v>70</v>
      </c>
      <c r="K107" s="8">
        <v>1</v>
      </c>
      <c r="L107" s="8">
        <v>590</v>
      </c>
      <c r="M107" s="27">
        <f t="shared" si="1"/>
        <v>590</v>
      </c>
    </row>
    <row r="108" spans="1:13" x14ac:dyDescent="0.25">
      <c r="C108" s="4"/>
      <c r="D108" s="22"/>
      <c r="J108" s="8" t="s">
        <v>71</v>
      </c>
      <c r="K108" s="8">
        <v>1</v>
      </c>
      <c r="L108" s="8">
        <v>590</v>
      </c>
      <c r="M108" s="27">
        <f t="shared" si="1"/>
        <v>590</v>
      </c>
    </row>
    <row r="109" spans="1:13" x14ac:dyDescent="0.25">
      <c r="B109" s="34" t="s">
        <v>84</v>
      </c>
      <c r="C109" s="34"/>
      <c r="D109" s="34"/>
      <c r="E109" s="34"/>
      <c r="F109" s="34"/>
      <c r="G109" s="34"/>
      <c r="H109" s="34"/>
    </row>
    <row r="110" spans="1:13" x14ac:dyDescent="0.25">
      <c r="B110" s="6" t="s">
        <v>83</v>
      </c>
      <c r="C110" s="21" t="s">
        <v>57</v>
      </c>
      <c r="D110" s="21" t="s">
        <v>58</v>
      </c>
      <c r="E110" s="21" t="s">
        <v>59</v>
      </c>
      <c r="F110" s="21" t="s">
        <v>60</v>
      </c>
      <c r="G110" s="21" t="s">
        <v>61</v>
      </c>
      <c r="H110" s="21" t="s">
        <v>62</v>
      </c>
    </row>
    <row r="111" spans="1:13" x14ac:dyDescent="0.25">
      <c r="A111" s="37" t="s">
        <v>73</v>
      </c>
      <c r="B111" t="s">
        <v>66</v>
      </c>
      <c r="C111" s="26">
        <f>+C$106*K103</f>
        <v>12000</v>
      </c>
      <c r="D111" s="26">
        <f>+D$106*K103</f>
        <v>14313.15</v>
      </c>
      <c r="E111" s="26">
        <f>+E$106*K$103</f>
        <v>13624.5965</v>
      </c>
      <c r="F111" s="26">
        <f>+F$106*K103</f>
        <v>14542.855615</v>
      </c>
      <c r="G111" s="26">
        <f>+G$106*K103</f>
        <v>14480.86411765</v>
      </c>
      <c r="H111" s="26">
        <f>+H$106*K103</f>
        <v>12387.045052941499</v>
      </c>
    </row>
    <row r="112" spans="1:13" x14ac:dyDescent="0.25">
      <c r="A112" s="37"/>
      <c r="B112" t="s">
        <v>67</v>
      </c>
      <c r="C112" s="26">
        <f>+C$106*K104</f>
        <v>360000</v>
      </c>
      <c r="D112" s="26">
        <f t="shared" ref="D112:D116" si="2">+D$106*K104</f>
        <v>429394.5</v>
      </c>
      <c r="E112" s="26">
        <f>+E$106*K104</f>
        <v>408737.89500000002</v>
      </c>
      <c r="F112" s="26">
        <f t="shared" ref="F112:F116" si="3">+F$106*K104</f>
        <v>436285.66845</v>
      </c>
      <c r="G112" s="26">
        <f t="shared" ref="G112:G116" si="4">+G$106*K104</f>
        <v>434425.92352950003</v>
      </c>
      <c r="H112" s="26">
        <f t="shared" ref="H112:H116" si="5">+H$106*K104</f>
        <v>371611.35158824496</v>
      </c>
    </row>
    <row r="113" spans="1:8" x14ac:dyDescent="0.25">
      <c r="A113" s="37"/>
      <c r="B113" t="s">
        <v>68</v>
      </c>
      <c r="C113" s="26">
        <f>+C$106*K105</f>
        <v>12000</v>
      </c>
      <c r="D113" s="26">
        <f>+D$106*K105</f>
        <v>14313.15</v>
      </c>
      <c r="E113" s="26">
        <f>+E$106*K105</f>
        <v>13624.5965</v>
      </c>
      <c r="F113" s="26">
        <f>+F$106*K105</f>
        <v>14542.855615</v>
      </c>
      <c r="G113" s="26">
        <f t="shared" si="4"/>
        <v>14480.86411765</v>
      </c>
      <c r="H113" s="26">
        <f t="shared" si="5"/>
        <v>12387.045052941499</v>
      </c>
    </row>
    <row r="114" spans="1:8" x14ac:dyDescent="0.25">
      <c r="A114" s="37" t="s">
        <v>74</v>
      </c>
      <c r="B114" t="s">
        <v>69</v>
      </c>
      <c r="C114" s="26">
        <f>+C$106*K106</f>
        <v>300000</v>
      </c>
      <c r="D114" s="26">
        <f t="shared" si="2"/>
        <v>357828.75</v>
      </c>
      <c r="E114" s="26">
        <f>+E$106*K106</f>
        <v>340614.91249999998</v>
      </c>
      <c r="F114" s="26">
        <f t="shared" si="3"/>
        <v>363571.39037500002</v>
      </c>
      <c r="G114" s="26">
        <f t="shared" si="4"/>
        <v>362021.60294125002</v>
      </c>
      <c r="H114" s="26">
        <f t="shared" si="5"/>
        <v>309676.12632353749</v>
      </c>
    </row>
    <row r="115" spans="1:8" x14ac:dyDescent="0.25">
      <c r="A115" s="37"/>
      <c r="B115" t="s">
        <v>70</v>
      </c>
      <c r="C115" s="26">
        <f t="shared" ref="C113:C116" si="6">+C$106*K107</f>
        <v>12000</v>
      </c>
      <c r="D115" s="26">
        <f t="shared" si="2"/>
        <v>14313.15</v>
      </c>
      <c r="E115" s="26">
        <f>+E$106*K107</f>
        <v>13624.5965</v>
      </c>
      <c r="F115" s="26">
        <f>+F$106*K107</f>
        <v>14542.855615</v>
      </c>
      <c r="G115" s="26">
        <f>+G$106*K107</f>
        <v>14480.86411765</v>
      </c>
      <c r="H115" s="26">
        <f>+H$106*K107</f>
        <v>12387.045052941499</v>
      </c>
    </row>
    <row r="116" spans="1:8" x14ac:dyDescent="0.25">
      <c r="A116" s="37"/>
      <c r="B116" t="s">
        <v>71</v>
      </c>
      <c r="C116" s="26">
        <f t="shared" si="6"/>
        <v>12000</v>
      </c>
      <c r="D116" s="26">
        <f t="shared" si="2"/>
        <v>14313.15</v>
      </c>
      <c r="E116" s="26">
        <f>+E$106*K108</f>
        <v>13624.5965</v>
      </c>
      <c r="F116" s="26">
        <f t="shared" si="3"/>
        <v>14542.855615</v>
      </c>
      <c r="G116" s="26">
        <f t="shared" si="4"/>
        <v>14480.86411765</v>
      </c>
      <c r="H116" s="26">
        <f t="shared" si="5"/>
        <v>12387.045052941499</v>
      </c>
    </row>
    <row r="118" spans="1:8" x14ac:dyDescent="0.25">
      <c r="B118" s="34" t="s">
        <v>85</v>
      </c>
      <c r="C118" s="34"/>
      <c r="D118" s="34"/>
      <c r="E118" s="34"/>
      <c r="F118" s="34"/>
      <c r="G118" s="34"/>
      <c r="H118" s="34"/>
    </row>
    <row r="119" spans="1:8" x14ac:dyDescent="0.25">
      <c r="B119" s="6" t="s">
        <v>83</v>
      </c>
      <c r="C119" s="21" t="s">
        <v>57</v>
      </c>
      <c r="D119" s="21" t="s">
        <v>58</v>
      </c>
      <c r="E119" s="21" t="s">
        <v>59</v>
      </c>
      <c r="F119" s="21" t="s">
        <v>60</v>
      </c>
      <c r="G119" s="21" t="s">
        <v>61</v>
      </c>
      <c r="H119" s="21" t="s">
        <v>62</v>
      </c>
    </row>
    <row r="120" spans="1:8" x14ac:dyDescent="0.25">
      <c r="A120" s="37" t="s">
        <v>73</v>
      </c>
      <c r="B120" t="s">
        <v>66</v>
      </c>
      <c r="C120" s="26">
        <f>+C111*L103</f>
        <v>15000000</v>
      </c>
      <c r="D120" s="26">
        <f>+D111*L103</f>
        <v>17891437.5</v>
      </c>
      <c r="E120" s="26">
        <f>+E111*L103</f>
        <v>17030745.625</v>
      </c>
      <c r="F120" s="26">
        <f>+F111*L103</f>
        <v>18178569.518750001</v>
      </c>
      <c r="G120" s="26">
        <f>+G111*L103</f>
        <v>18101080.147062499</v>
      </c>
      <c r="H120" s="26">
        <f>+H111*L103</f>
        <v>15483806.316176875</v>
      </c>
    </row>
    <row r="121" spans="1:8" x14ac:dyDescent="0.25">
      <c r="A121" s="37"/>
      <c r="B121" t="s">
        <v>67</v>
      </c>
      <c r="C121" s="26">
        <f>+C112*L104</f>
        <v>23400000</v>
      </c>
      <c r="D121" s="26">
        <f t="shared" ref="D121:D125" si="7">+D112*L104</f>
        <v>27910642.5</v>
      </c>
      <c r="E121" s="26">
        <f t="shared" ref="E121:E125" si="8">+E112*L104</f>
        <v>26567963.175000001</v>
      </c>
      <c r="F121" s="26">
        <f t="shared" ref="F121:F125" si="9">+F112*L104</f>
        <v>28358568.449250001</v>
      </c>
      <c r="G121" s="26">
        <f t="shared" ref="G121:G125" si="10">+G112*L104</f>
        <v>28237685.0294175</v>
      </c>
      <c r="H121" s="26">
        <f t="shared" ref="H121:H125" si="11">+H112*L104</f>
        <v>24154737.853235923</v>
      </c>
    </row>
    <row r="122" spans="1:8" x14ac:dyDescent="0.25">
      <c r="A122" s="37"/>
      <c r="B122" t="s">
        <v>68</v>
      </c>
      <c r="C122" s="26">
        <f t="shared" ref="C122:C125" si="12">+C113*L105</f>
        <v>6720000</v>
      </c>
      <c r="D122" s="26">
        <f t="shared" si="7"/>
        <v>8015364</v>
      </c>
      <c r="E122" s="26">
        <f t="shared" si="8"/>
        <v>7629774.04</v>
      </c>
      <c r="F122" s="26">
        <f t="shared" si="9"/>
        <v>8143999.1444000006</v>
      </c>
      <c r="G122" s="26">
        <f t="shared" si="10"/>
        <v>8109283.9058840005</v>
      </c>
      <c r="H122" s="26">
        <f t="shared" si="11"/>
        <v>6936745.2296472397</v>
      </c>
    </row>
    <row r="123" spans="1:8" x14ac:dyDescent="0.25">
      <c r="A123" s="37" t="s">
        <v>74</v>
      </c>
      <c r="B123" t="s">
        <v>69</v>
      </c>
      <c r="C123" s="26">
        <f t="shared" si="12"/>
        <v>585000000</v>
      </c>
      <c r="D123" s="26">
        <f t="shared" si="7"/>
        <v>697766062.5</v>
      </c>
      <c r="E123" s="26">
        <f t="shared" si="8"/>
        <v>664199079.375</v>
      </c>
      <c r="F123" s="26">
        <f t="shared" si="9"/>
        <v>708964211.23125005</v>
      </c>
      <c r="G123" s="26">
        <f t="shared" si="10"/>
        <v>705942125.73543751</v>
      </c>
      <c r="H123" s="26">
        <f t="shared" si="11"/>
        <v>603868446.33089817</v>
      </c>
    </row>
    <row r="124" spans="1:8" x14ac:dyDescent="0.25">
      <c r="A124" s="37"/>
      <c r="B124" t="s">
        <v>70</v>
      </c>
      <c r="C124" s="26">
        <f t="shared" si="12"/>
        <v>7080000</v>
      </c>
      <c r="D124" s="26">
        <f t="shared" si="7"/>
        <v>8444758.5</v>
      </c>
      <c r="E124" s="26">
        <f t="shared" si="8"/>
        <v>8038511.9349999996</v>
      </c>
      <c r="F124" s="26">
        <f t="shared" si="9"/>
        <v>8580284.8128500003</v>
      </c>
      <c r="G124" s="26">
        <f t="shared" si="10"/>
        <v>8543709.8294134997</v>
      </c>
      <c r="H124" s="26">
        <f t="shared" si="11"/>
        <v>7308356.5812354842</v>
      </c>
    </row>
    <row r="125" spans="1:8" x14ac:dyDescent="0.25">
      <c r="A125" s="37"/>
      <c r="B125" t="s">
        <v>71</v>
      </c>
      <c r="C125" s="26">
        <f t="shared" si="12"/>
        <v>7080000</v>
      </c>
      <c r="D125" s="26">
        <f t="shared" si="7"/>
        <v>8444758.5</v>
      </c>
      <c r="E125" s="26">
        <f t="shared" si="8"/>
        <v>8038511.9349999996</v>
      </c>
      <c r="F125" s="26">
        <f t="shared" si="9"/>
        <v>8580284.8128500003</v>
      </c>
      <c r="G125" s="26">
        <f t="shared" si="10"/>
        <v>8543709.8294134997</v>
      </c>
      <c r="H125" s="26">
        <f t="shared" si="11"/>
        <v>7308356.5812354842</v>
      </c>
    </row>
  </sheetData>
  <mergeCells count="23">
    <mergeCell ref="A123:A125"/>
    <mergeCell ref="A111:A113"/>
    <mergeCell ref="A114:A116"/>
    <mergeCell ref="B109:H109"/>
    <mergeCell ref="B118:H118"/>
    <mergeCell ref="A120:A122"/>
    <mergeCell ref="I15:J15"/>
    <mergeCell ref="I16:J16"/>
    <mergeCell ref="I17:J17"/>
    <mergeCell ref="I18:J18"/>
    <mergeCell ref="I19:J19"/>
    <mergeCell ref="D23:I23"/>
    <mergeCell ref="F38:G38"/>
    <mergeCell ref="H38:I38"/>
    <mergeCell ref="C16:C19"/>
    <mergeCell ref="H63:I63"/>
    <mergeCell ref="I22:J22"/>
    <mergeCell ref="G16:H16"/>
    <mergeCell ref="G17:H17"/>
    <mergeCell ref="G18:H18"/>
    <mergeCell ref="G19:H19"/>
    <mergeCell ref="G20:H20"/>
    <mergeCell ref="D22:H22"/>
  </mergeCells>
  <pageMargins left="0.7" right="0.7" top="0.75" bottom="0.75" header="0.3" footer="0.3"/>
  <pageSetup orientation="portrait" r:id="rId1"/>
  <ignoredErrors>
    <ignoredError sqref="E112:E114 E1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luz González correa</dc:creator>
  <cp:lastModifiedBy>hp</cp:lastModifiedBy>
  <dcterms:created xsi:type="dcterms:W3CDTF">2024-02-25T16:26:05Z</dcterms:created>
  <dcterms:modified xsi:type="dcterms:W3CDTF">2024-02-27T21:11:02Z</dcterms:modified>
</cp:coreProperties>
</file>