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defaultThemeVersion="124226"/>
  <mc:AlternateContent xmlns:mc="http://schemas.openxmlformats.org/markup-compatibility/2006">
    <mc:Choice Requires="x15">
      <x15ac:absPath xmlns:x15ac="http://schemas.microsoft.com/office/spreadsheetml/2010/11/ac" url="C:\Users\hp\Downloads\"/>
    </mc:Choice>
  </mc:AlternateContent>
  <xr:revisionPtr revIDLastSave="0" documentId="13_ncr:1_{6A0389A7-E917-4B1A-A2B7-292EF9CFEE99}" xr6:coauthVersionLast="47" xr6:coauthVersionMax="47" xr10:uidLastSave="{00000000-0000-0000-0000-000000000000}"/>
  <bookViews>
    <workbookView xWindow="-120" yWindow="-120" windowWidth="20730" windowHeight="11040" activeTab="2" xr2:uid="{00000000-000D-0000-FFFF-FFFF00000000}"/>
  </bookViews>
  <sheets>
    <sheet name="Datos1" sheetId="1" r:id="rId1"/>
    <sheet name="Datos2" sheetId="2" r:id="rId2"/>
    <sheet name="Hoja1" sheetId="16" r:id="rId3"/>
    <sheet name="Ppto CP Y CMV" sheetId="14" state="hidden" r:id="rId4"/>
    <sheet name="ER " sheetId="15" state="hidden" r:id="rId5"/>
  </sheets>
  <calcPr calcId="191029"/>
  <fileRecoveryPr autoRecover="0"/>
</workbook>
</file>

<file path=xl/calcChain.xml><?xml version="1.0" encoding="utf-8"?>
<calcChain xmlns="http://schemas.openxmlformats.org/spreadsheetml/2006/main">
  <c r="G10" i="16" l="1"/>
  <c r="G11" i="16" s="1"/>
  <c r="F10" i="16"/>
  <c r="E10" i="16"/>
  <c r="L5" i="16"/>
  <c r="L4" i="16"/>
  <c r="L3" i="16"/>
  <c r="E11" i="16"/>
  <c r="F7" i="16"/>
  <c r="F8" i="16" s="1"/>
  <c r="G7" i="16"/>
  <c r="G8" i="16" s="1"/>
  <c r="G9" i="16" s="1"/>
  <c r="K5" i="16" s="1"/>
  <c r="E7" i="16"/>
  <c r="E8" i="16" s="1"/>
  <c r="E9" i="16" s="1"/>
  <c r="K3" i="16" s="1"/>
  <c r="H16" i="2"/>
  <c r="H18" i="2" s="1"/>
  <c r="F9" i="16" l="1"/>
  <c r="I5" i="2"/>
  <c r="K4" i="16" l="1"/>
  <c r="F11" i="16" s="1"/>
  <c r="J11" i="1"/>
  <c r="J12" i="1"/>
  <c r="J10" i="1"/>
  <c r="J13" i="1" s="1"/>
  <c r="J18" i="1"/>
  <c r="J19" i="1"/>
  <c r="J20" i="1"/>
  <c r="J21" i="1"/>
  <c r="J22" i="1"/>
  <c r="J23" i="1"/>
  <c r="J24" i="1"/>
  <c r="J25" i="1"/>
  <c r="J17" i="1"/>
  <c r="J26" i="1" l="1"/>
  <c r="F7" i="14" l="1"/>
  <c r="F18" i="14"/>
  <c r="AI68" i="2" l="1"/>
  <c r="Z68" i="2"/>
  <c r="Q67" i="2"/>
  <c r="AI62" i="2"/>
  <c r="Z62" i="2"/>
  <c r="Q61" i="2"/>
  <c r="R60" i="2" s="1"/>
  <c r="AI58" i="2"/>
  <c r="Z58" i="2"/>
  <c r="Q57" i="2"/>
  <c r="AI52" i="2"/>
  <c r="AJ51" i="2" s="1"/>
  <c r="Z52" i="2"/>
  <c r="Q51" i="2"/>
  <c r="AI45" i="2"/>
  <c r="Z45" i="2"/>
  <c r="Q44" i="2"/>
  <c r="AI42" i="2"/>
  <c r="Z42" i="2"/>
  <c r="Q41" i="2"/>
  <c r="R40" i="2" s="1"/>
  <c r="AI37" i="2"/>
  <c r="Z37" i="2"/>
  <c r="Q36" i="2"/>
  <c r="AI32" i="2"/>
  <c r="AJ31" i="2" s="1"/>
  <c r="Z32" i="2"/>
  <c r="Q31" i="2"/>
  <c r="AH23" i="2"/>
  <c r="Y23" i="2"/>
  <c r="P22" i="2"/>
  <c r="F18" i="2"/>
  <c r="D17" i="2"/>
  <c r="C17" i="2"/>
  <c r="AH16" i="2"/>
  <c r="Y16" i="2"/>
  <c r="Z14" i="2" s="1"/>
  <c r="E16" i="2"/>
  <c r="P15" i="2"/>
  <c r="Q13" i="2" s="1"/>
  <c r="E15" i="2"/>
  <c r="E14" i="2"/>
  <c r="AI13" i="2"/>
  <c r="Z13" i="2"/>
  <c r="E13" i="2"/>
  <c r="Q12" i="2"/>
  <c r="E12" i="2"/>
  <c r="AI10" i="2"/>
  <c r="Z10" i="2"/>
  <c r="I10" i="2"/>
  <c r="AI9" i="2"/>
  <c r="Z9" i="2"/>
  <c r="Q9" i="2"/>
  <c r="AI8" i="2"/>
  <c r="Z8" i="2"/>
  <c r="Q8" i="2"/>
  <c r="AI7" i="2"/>
  <c r="Z7" i="2"/>
  <c r="Q7" i="2"/>
  <c r="F5" i="2"/>
  <c r="D25" i="1"/>
  <c r="D24" i="1"/>
  <c r="D23" i="1"/>
  <c r="D22" i="1"/>
  <c r="D21" i="1"/>
  <c r="D20" i="1"/>
  <c r="D19" i="1"/>
  <c r="D18" i="1"/>
  <c r="D17" i="1"/>
  <c r="D12" i="1"/>
  <c r="D11" i="1"/>
  <c r="D10" i="1"/>
  <c r="R6" i="2" l="1"/>
  <c r="AI14" i="2"/>
  <c r="AA41" i="2"/>
  <c r="AA61" i="2"/>
  <c r="AA6" i="2"/>
  <c r="AJ41" i="2"/>
  <c r="AJ61" i="2"/>
  <c r="AA31" i="2"/>
  <c r="AA48" i="2" s="1"/>
  <c r="AA51" i="2"/>
  <c r="D26" i="1"/>
  <c r="E5" i="14" s="1"/>
  <c r="R30" i="2"/>
  <c r="R47" i="2" s="1"/>
  <c r="R50" i="2"/>
  <c r="R70" i="2" s="1"/>
  <c r="AJ48" i="2"/>
  <c r="AJ6" i="2"/>
  <c r="D13" i="1"/>
  <c r="F17" i="14" s="1"/>
  <c r="E12" i="14"/>
  <c r="AA71" i="2"/>
  <c r="F11" i="2"/>
  <c r="F22" i="2" s="1"/>
  <c r="AJ11" i="2"/>
  <c r="R10" i="2"/>
  <c r="R27" i="2" s="1"/>
  <c r="AJ28" i="2"/>
  <c r="I22" i="2"/>
  <c r="AA11" i="2"/>
  <c r="AJ71" i="2"/>
  <c r="AJ72" i="2" s="1"/>
  <c r="R71" i="2" l="1"/>
  <c r="E17" i="15"/>
  <c r="AA28" i="2"/>
  <c r="AA72" i="2" s="1"/>
  <c r="F6" i="15"/>
  <c r="E13" i="15" l="1"/>
  <c r="E13" i="14"/>
  <c r="F11" i="14" s="1"/>
  <c r="E12" i="15"/>
  <c r="E16" i="15"/>
  <c r="F15" i="15" s="1"/>
  <c r="F11" i="15" l="1"/>
  <c r="E6" i="14" l="1"/>
  <c r="F6" i="14" s="1"/>
  <c r="F9" i="14" s="1"/>
  <c r="F15" i="14" s="1"/>
  <c r="F20" i="14" s="1"/>
  <c r="F7" i="15" s="1"/>
  <c r="F9" i="15" s="1"/>
  <c r="F19" i="15" s="1"/>
  <c r="F22"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Alicia Rodriguez</author>
  </authors>
  <commentList>
    <comment ref="G12" authorId="0" shapeId="0" xr:uid="{00000000-0006-0000-0100-000001000000}">
      <text>
        <r>
          <rPr>
            <b/>
            <sz val="8"/>
            <color rgb="FF000000"/>
            <rFont val="Tahoma"/>
            <family val="2"/>
          </rPr>
          <t>Alicia Rodriguez:</t>
        </r>
        <r>
          <rPr>
            <sz val="8"/>
            <color rgb="FF000000"/>
            <rFont val="Tahoma"/>
            <family val="2"/>
          </rPr>
          <t xml:space="preserve">
5%
</t>
        </r>
      </text>
    </comment>
    <comment ref="D13" authorId="0" shapeId="0" xr:uid="{00000000-0006-0000-0100-000002000000}">
      <text>
        <r>
          <rPr>
            <b/>
            <sz val="8"/>
            <color rgb="FF000000"/>
            <rFont val="Tahoma"/>
            <family val="2"/>
          </rPr>
          <t>Alicia Rodriguez:</t>
        </r>
        <r>
          <rPr>
            <sz val="8"/>
            <color rgb="FF000000"/>
            <rFont val="Tahoma"/>
            <family val="2"/>
          </rPr>
          <t xml:space="preserve">
10% anual
</t>
        </r>
      </text>
    </comment>
    <comment ref="H13" authorId="0" shapeId="0" xr:uid="{00000000-0006-0000-0100-000003000000}">
      <text>
        <r>
          <rPr>
            <b/>
            <sz val="8"/>
            <color rgb="FF000000"/>
            <rFont val="Tahoma"/>
            <family val="2"/>
          </rPr>
          <t>Alicia Rodriguez:</t>
        </r>
        <r>
          <rPr>
            <sz val="8"/>
            <color rgb="FF000000"/>
            <rFont val="Tahoma"/>
            <family val="2"/>
          </rPr>
          <t xml:space="preserve">
menos reserva legal presupuestada
</t>
        </r>
      </text>
    </comment>
    <comment ref="D14" authorId="0" shapeId="0" xr:uid="{00000000-0006-0000-0100-000004000000}">
      <text>
        <r>
          <rPr>
            <b/>
            <sz val="8"/>
            <color rgb="FF000000"/>
            <rFont val="Tahoma"/>
            <family val="2"/>
          </rPr>
          <t>Alicia Rodriguez:</t>
        </r>
        <r>
          <rPr>
            <sz val="8"/>
            <color rgb="FF000000"/>
            <rFont val="Tahoma"/>
            <family val="2"/>
          </rPr>
          <t xml:space="preserve">
10% anual
</t>
        </r>
      </text>
    </comment>
    <comment ref="D15" authorId="0" shapeId="0" xr:uid="{00000000-0006-0000-0100-000005000000}">
      <text>
        <r>
          <rPr>
            <b/>
            <sz val="8"/>
            <color rgb="FF000000"/>
            <rFont val="Tahoma"/>
            <family val="2"/>
          </rPr>
          <t>Alicia Rodriguez:</t>
        </r>
        <r>
          <rPr>
            <sz val="8"/>
            <color rgb="FF000000"/>
            <rFont val="Tahoma"/>
            <family val="2"/>
          </rPr>
          <t xml:space="preserve">
10% anual
</t>
        </r>
      </text>
    </comment>
    <comment ref="D16" authorId="0" shapeId="0" xr:uid="{00000000-0006-0000-0100-000006000000}">
      <text>
        <r>
          <rPr>
            <b/>
            <sz val="8"/>
            <color rgb="FF000000"/>
            <rFont val="Tahoma"/>
            <family val="2"/>
          </rPr>
          <t>Alicia Rodriguez:</t>
        </r>
        <r>
          <rPr>
            <sz val="8"/>
            <color rgb="FF000000"/>
            <rFont val="Tahoma"/>
            <family val="2"/>
          </rPr>
          <t xml:space="preserve">
20% anual
</t>
        </r>
      </text>
    </comment>
  </commentList>
</comments>
</file>

<file path=xl/sharedStrings.xml><?xml version="1.0" encoding="utf-8"?>
<sst xmlns="http://schemas.openxmlformats.org/spreadsheetml/2006/main" count="377" uniqueCount="150">
  <si>
    <t>DATOS</t>
  </si>
  <si>
    <t>Las ventas del año pasado fueron: MERCURIO = 4,150 unidades, GÉMINIS = 1,940 unidades, y APOLO = 2,300 unidades</t>
  </si>
  <si>
    <t>Los invetarios Iniciales, revaluados, fueron los siguientes:</t>
  </si>
  <si>
    <t>PRODUCTOS TERMINADOS</t>
  </si>
  <si>
    <t>PRODUCTO</t>
  </si>
  <si>
    <t>UNIDADES</t>
  </si>
  <si>
    <t>COSTO UNITARIO DE PRODUCCIÓN</t>
  </si>
  <si>
    <t>TOTAL</t>
  </si>
  <si>
    <t>Mercurio</t>
  </si>
  <si>
    <t>Géminis</t>
  </si>
  <si>
    <t>Apolo</t>
  </si>
  <si>
    <t>MATERIALES DIRECTOS</t>
  </si>
  <si>
    <t>MATERIAL</t>
  </si>
  <si>
    <t>Como resultado, se obtienen los siguientes pronósticos:</t>
  </si>
  <si>
    <t>De acuerdo con datos estadísticos, se observa un aumento en las ventas de 20, 30 y 15 unidades respectivamente, a cada uno de los tres productos. Estudios realizados sobre la situación económica del país, por técnicos y profesionales especializados en la materia, determina que la Empresa alcanzará sobre los datos anteriores un 103% de realización general, equivalente a 134, 65 y 75 unidades, en el mismo orden de los productos enunciados.</t>
  </si>
  <si>
    <t>La Dirección de la Entidad, de acuerdo con los factores administrativos que intervienen en la distribución, estima un aumento de ventas en los siguientes porcentajes: M 6.42%, G 10.29%, y A 12.74%</t>
  </si>
  <si>
    <t>VENTAS</t>
  </si>
  <si>
    <t>Producto</t>
  </si>
  <si>
    <t>Enero</t>
  </si>
  <si>
    <t>Febrero</t>
  </si>
  <si>
    <t>Marzo</t>
  </si>
  <si>
    <t>Abril</t>
  </si>
  <si>
    <t>Mayo</t>
  </si>
  <si>
    <t>Junio</t>
  </si>
  <si>
    <t>Julio</t>
  </si>
  <si>
    <t>Agosto</t>
  </si>
  <si>
    <t>Septiembre</t>
  </si>
  <si>
    <t>Octubre</t>
  </si>
  <si>
    <t>Noviembre</t>
  </si>
  <si>
    <t>Diciembre</t>
  </si>
  <si>
    <t>Los invetarios finales deseables, acordados por el Gerente de Ventas y por el superintendente fueron:</t>
  </si>
  <si>
    <t>Material</t>
  </si>
  <si>
    <t>Los precios de ventea unitario se sostendrán en $2,000 para M, $5,000 para G y $3,000 para A, en relación a las mismas políticas de crédito establecidas: 30 días fecha de entrega.</t>
  </si>
  <si>
    <t>En cuanto a la política de compras, también se seguirá la costumbre de cubrirlas a 30 días, despues de su fecha de recepción, o factura a revisión</t>
  </si>
  <si>
    <t>No se incrementa la amortización de las instalacones, por estar en proceso de colocación</t>
  </si>
  <si>
    <t>No se prevee adquirir modificación alguna a los gastos fijos, ni en las inversiones permanentes para el periodo presupuestad.</t>
  </si>
  <si>
    <t>Se proyecta adquirir una póliza de seguros, al final del periodo presupuestal, por $60,000 (sesenta mil pesos 00/100MN) a crédito.</t>
  </si>
  <si>
    <t>Hoja de Costos Estimados por Unidad</t>
  </si>
  <si>
    <t>ACTIVO</t>
  </si>
  <si>
    <t>PASIVO</t>
  </si>
  <si>
    <t>MERCURIO</t>
  </si>
  <si>
    <t>GEMINIS</t>
  </si>
  <si>
    <t>APOLO</t>
  </si>
  <si>
    <t>Circulante</t>
  </si>
  <si>
    <t>Corto Plazo</t>
  </si>
  <si>
    <t>1. COSTO DE PRODUCCIÓN</t>
  </si>
  <si>
    <t>Caja y Bancos</t>
  </si>
  <si>
    <t>IVA cobrado</t>
  </si>
  <si>
    <t>1. Material Directo</t>
  </si>
  <si>
    <t>Unidad</t>
  </si>
  <si>
    <t>Costo</t>
  </si>
  <si>
    <t>Cuentas por cobrar</t>
  </si>
  <si>
    <t>Impuestos por pagar</t>
  </si>
  <si>
    <t xml:space="preserve">Material 1 </t>
  </si>
  <si>
    <t>Almacén de artículos terminados</t>
  </si>
  <si>
    <t>Proveedores</t>
  </si>
  <si>
    <t xml:space="preserve">Material 2 </t>
  </si>
  <si>
    <t>Material 4</t>
  </si>
  <si>
    <t>Material 7</t>
  </si>
  <si>
    <t>Almacén de material Directo</t>
  </si>
  <si>
    <t xml:space="preserve">Material 3 </t>
  </si>
  <si>
    <t>Material 5</t>
  </si>
  <si>
    <t>Material 8</t>
  </si>
  <si>
    <t>CAPITAL CONTABLE</t>
  </si>
  <si>
    <t>2. Costos de Transformación</t>
  </si>
  <si>
    <t>Material 6</t>
  </si>
  <si>
    <t>Material 9</t>
  </si>
  <si>
    <t>Fijo</t>
  </si>
  <si>
    <t>Inversion</t>
  </si>
  <si>
    <t>Dep. Acumulada</t>
  </si>
  <si>
    <t>Capital Social</t>
  </si>
  <si>
    <t>Sueldos y Salarios Directos Variables</t>
  </si>
  <si>
    <t>Terreno</t>
  </si>
  <si>
    <t>Reserva legal</t>
  </si>
  <si>
    <t>Hrs</t>
  </si>
  <si>
    <t>Edificio e Instalaciones</t>
  </si>
  <si>
    <t>Utilidad Acumulada</t>
  </si>
  <si>
    <t>Maquinaria y Equipo</t>
  </si>
  <si>
    <t>Gastos Indirectos</t>
  </si>
  <si>
    <t>Muebles y Enseres</t>
  </si>
  <si>
    <t>Constantes:</t>
  </si>
  <si>
    <t>Equipo de Transporte</t>
  </si>
  <si>
    <t>Sueldos y Salarios</t>
  </si>
  <si>
    <t>Previsión Social</t>
  </si>
  <si>
    <t>Diferido</t>
  </si>
  <si>
    <t>Rentas</t>
  </si>
  <si>
    <t>Pagos Anticipados</t>
  </si>
  <si>
    <t>Depreciaciones</t>
  </si>
  <si>
    <t>Gastos por Amortizar</t>
  </si>
  <si>
    <t>Mantenimiento</t>
  </si>
  <si>
    <t>Diversos</t>
  </si>
  <si>
    <t>TOTAL DE ACTIVOS</t>
  </si>
  <si>
    <t>Variables</t>
  </si>
  <si>
    <t>Material indirecto</t>
  </si>
  <si>
    <t>Luz y Fuerza</t>
  </si>
  <si>
    <t>SUBTOTAL</t>
  </si>
  <si>
    <t>2. COSTOS DE DISTRIBUCIÓN</t>
  </si>
  <si>
    <t>1. De oficinas de ventas</t>
  </si>
  <si>
    <t>Constantes</t>
  </si>
  <si>
    <t>Publicidad y Propaganda</t>
  </si>
  <si>
    <t>Comisiones</t>
  </si>
  <si>
    <t>Papelería</t>
  </si>
  <si>
    <t>2. De Reparto</t>
  </si>
  <si>
    <t>Empaques</t>
  </si>
  <si>
    <t>Combustibles y Lubricantes</t>
  </si>
  <si>
    <t>3. COSTO ADMINISTRATIVO</t>
  </si>
  <si>
    <t>1. Oficinas Generales</t>
  </si>
  <si>
    <t>2. Oficinas Administrativas</t>
  </si>
  <si>
    <t>COSTO TOTAL</t>
  </si>
  <si>
    <t>Inventario Incial de Materias Primas</t>
  </si>
  <si>
    <t>Compras Netas MP</t>
  </si>
  <si>
    <t>Inventario Final MP</t>
  </si>
  <si>
    <t>(-)</t>
  </si>
  <si>
    <t>(+)</t>
  </si>
  <si>
    <t xml:space="preserve">Total Material Utilizado </t>
  </si>
  <si>
    <t>Costos de Transformación</t>
  </si>
  <si>
    <t xml:space="preserve">Costos de la Produccion Producto Terminado </t>
  </si>
  <si>
    <t>Inventario Inical Producto Terminado</t>
  </si>
  <si>
    <t>Inventario Final Producto Terminado</t>
  </si>
  <si>
    <t>COSTO DE LA MERCANCIA VENDIDA</t>
  </si>
  <si>
    <t xml:space="preserve"> </t>
  </si>
  <si>
    <t>ESTADO DE RESULTADOS PROYECTADO</t>
  </si>
  <si>
    <t>VENTAS NETAS</t>
  </si>
  <si>
    <t>COSTO MERCANCIA VENDIDA</t>
  </si>
  <si>
    <t>UTILIDAD BRUTA</t>
  </si>
  <si>
    <t>COSTOS DE DISTRIBUCIÓN</t>
  </si>
  <si>
    <t>OFC. VENTAS</t>
  </si>
  <si>
    <t>REPARTO</t>
  </si>
  <si>
    <t>COSTO ADMINISTRATIVO</t>
  </si>
  <si>
    <t>OFC. GENERALES</t>
  </si>
  <si>
    <t>OFC. ADMINISTRATIVAS</t>
  </si>
  <si>
    <t>UTILIDAD ANTES DE IMPUESTOS</t>
  </si>
  <si>
    <t>ISR</t>
  </si>
  <si>
    <t>UTILIDAD NETA</t>
  </si>
  <si>
    <t>ESTADO DEL COSTO CMV</t>
  </si>
  <si>
    <t>La empresa Industrial Cabo, S.A., produce tres tipos de artículos y se dispone a elaborar su presupuesto para el próximo ejercicio, tomando como base las estadísticas, el conocimiento de la Empresa, sus políticas, sus proyecciones y los estudios de periodos anteriores:</t>
  </si>
  <si>
    <t>Compañía Industrial Cabo, S.A.</t>
  </si>
  <si>
    <t>Estado de situación Financiera Presupuestada (del periodo pasado/inicial)</t>
  </si>
  <si>
    <t>Compañía Industrial Cabo, S.A</t>
  </si>
  <si>
    <t xml:space="preserve">Mercurio </t>
  </si>
  <si>
    <t>Ventas del ejercicio anterior</t>
  </si>
  <si>
    <t>Mantenimiento de maquinaria</t>
  </si>
  <si>
    <t>Aumento cambio troquel</t>
  </si>
  <si>
    <t>Estadistica de crecimiento</t>
  </si>
  <si>
    <t>Estudios profesionales</t>
  </si>
  <si>
    <t>Dirección espera aumento</t>
  </si>
  <si>
    <t>Los volúmenes de ventas ascenderán a 4900, 2465, 2920 unidades, correspondientes a los productos MERCURIO (M), GEMINIS (G) Y APOLO (A). Para efectos del Presupuesto, se deben tomar en consideración los conceptos que afectaron la producción en el ejercicio pasado, en el que por problemas en el mantenimiento de la maquinaria, se dejaron de producir 600 unidades, mismas que estudiadas estadísticamente correspondieron: 300 unidades de M, 100 unidades a G, y 200 unidades a A, esperando en el presente ejercicio no tener el problema anteriore; además, por lo que respecta a G, se proyecta un aumento adicional de 50 unidades por cambio de troqueles.</t>
  </si>
  <si>
    <t>FACTORES ADMINISTRATIVOS</t>
  </si>
  <si>
    <t>GÉMINIS</t>
  </si>
  <si>
    <t>Ventas unidades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</si>
</sst>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1" formatCode="_-* #,##0_-;\-* #,##0_-;_-* &quot;-&quot;_-;_-@_-"/>
    <numFmt numFmtId="164" formatCode="_-&quot;$&quot;* #,##0_-;\-&quot;$&quot;* #,##0_-;_-&quot;$&quot;* &quot;-&quot;_-;_-@_-"/>
    <numFmt numFmtId="165" formatCode="_-&quot;$&quot;* #,##0.00_-;\-&quot;$&quot;* #,##0.00_-;_-&quot;$&quot;* &quot;-&quot;??_-;_-@_-"/>
    <numFmt numFmtId="166" formatCode="_-* #,##0.00\ _€_-;\-* #,##0.00\ _€_-;_-* &quot;-&quot;??\ _€_-;_-@_-"/>
    <numFmt numFmtId="167" formatCode="&quot;$&quot;#,##0"/>
    <numFmt numFmtId="168" formatCode="_-&quot;$&quot;* #,##0_-;\-&quot;$&quot;* #,##0_-;_-&quot;$&quot;* &quot;-&quot;??_-;_-@_-"/>
  </numFmts>
  <fonts count="21">
    <font>
      <sz val="11"/>
      <color rgb="FF000000"/>
      <name val="Calibri"/>
      <charset val="1"/>
    </font>
    <font>
      <sz val="11"/>
      <color rgb="FF000000"/>
      <name val="Calibri"/>
      <family val="2"/>
    </font>
    <font>
      <b/>
      <sz val="14"/>
      <color rgb="FF000000"/>
      <name val="Calibri"/>
      <family val="2"/>
    </font>
    <font>
      <b/>
      <sz val="11"/>
      <color rgb="FF000000"/>
      <name val="Calibri"/>
      <family val="2"/>
    </font>
    <font>
      <b/>
      <sz val="8"/>
      <color rgb="FF000000"/>
      <name val="Tahoma"/>
      <family val="2"/>
    </font>
    <font>
      <sz val="8"/>
      <color rgb="FF000000"/>
      <name val="Tahoma"/>
      <family val="2"/>
    </font>
    <font>
      <b/>
      <sz val="20"/>
      <color rgb="FF000000"/>
      <name val="Calibri"/>
      <family val="2"/>
    </font>
    <font>
      <b/>
      <u val="singleAccounting"/>
      <sz val="11"/>
      <color rgb="FF000000"/>
      <name val="Calibri"/>
      <family val="2"/>
    </font>
    <font>
      <i/>
      <sz val="11"/>
      <color rgb="FF4472C4"/>
      <name val="Metropolis"/>
      <family val="3"/>
    </font>
    <font>
      <sz val="11"/>
      <color rgb="FF000000"/>
      <name val="Metropolis"/>
      <family val="3"/>
    </font>
    <font>
      <b/>
      <sz val="14"/>
      <color rgb="FF000000"/>
      <name val="Metropolis"/>
      <family val="3"/>
    </font>
    <font>
      <b/>
      <i/>
      <sz val="11"/>
      <color rgb="FF000000"/>
      <name val="Metropolis"/>
      <family val="3"/>
    </font>
    <font>
      <i/>
      <sz val="10"/>
      <color rgb="FF000000"/>
      <name val="Metropolis"/>
      <family val="3"/>
    </font>
    <font>
      <i/>
      <sz val="11"/>
      <color rgb="FF000000"/>
      <name val="Metropolis"/>
      <family val="3"/>
    </font>
    <font>
      <b/>
      <i/>
      <sz val="9"/>
      <color rgb="FF000000"/>
      <name val="Metropolis"/>
      <family val="3"/>
    </font>
    <font>
      <b/>
      <i/>
      <sz val="10"/>
      <color rgb="FF000000"/>
      <name val="Metropolis"/>
      <family val="3"/>
    </font>
    <font>
      <sz val="10"/>
      <color rgb="FF000000"/>
      <name val="Metropolis"/>
      <family val="3"/>
    </font>
    <font>
      <b/>
      <sz val="11"/>
      <color rgb="FF000000"/>
      <name val="Metropolis"/>
      <family val="3"/>
    </font>
    <font>
      <b/>
      <sz val="10"/>
      <color rgb="FF000000"/>
      <name val="Metropolis"/>
      <family val="3"/>
    </font>
    <font>
      <i/>
      <sz val="8"/>
      <color rgb="FF000000"/>
      <name val="Metropolis"/>
      <family val="3"/>
    </font>
    <font>
      <sz val="9"/>
      <color rgb="FF000000"/>
      <name val="Metropolis"/>
      <family val="3"/>
    </font>
  </fonts>
  <fills count="3">
    <fill>
      <patternFill patternType="none"/>
    </fill>
    <fill>
      <patternFill patternType="gray125"/>
    </fill>
    <fill>
      <patternFill patternType="solid">
        <fgColor theme="7" tint="-0.249977111117893"/>
        <bgColor indexed="64"/>
      </patternFill>
    </fill>
  </fills>
  <borders count="23">
    <border>
      <left/>
      <right/>
      <top/>
      <bottom/>
      <diagonal/>
    </border>
    <border>
      <left/>
      <right/>
      <top/>
      <bottom style="thin">
        <color rgb="FF000000"/>
      </bottom>
      <diagonal/>
    </border>
    <border>
      <left/>
      <right/>
      <top style="thin">
        <color rgb="FF000000"/>
      </top>
      <bottom style="double">
        <color rgb="FF000000"/>
      </bottom>
      <diagonal/>
    </border>
    <border>
      <left style="medium">
        <color rgb="FF000000"/>
      </left>
      <right/>
      <top/>
      <bottom/>
      <diagonal/>
    </border>
    <border>
      <left/>
      <right style="medium">
        <color rgb="FF000000"/>
      </right>
      <top/>
      <bottom/>
      <diagonal/>
    </border>
    <border>
      <left/>
      <right style="medium">
        <color rgb="FF000000"/>
      </right>
      <top style="thin">
        <color rgb="FF000000"/>
      </top>
      <bottom style="double">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96">
    <xf numFmtId="0" fontId="0" fillId="0" borderId="0" xfId="0"/>
    <xf numFmtId="0" fontId="1" fillId="0" borderId="0" xfId="0" applyFont="1"/>
    <xf numFmtId="0" fontId="0" fillId="0" borderId="18" xfId="0" applyBorder="1"/>
    <xf numFmtId="165" fontId="0" fillId="0" borderId="0" xfId="0" applyNumberFormat="1"/>
    <xf numFmtId="0" fontId="0" fillId="0" borderId="19" xfId="0" applyBorder="1"/>
    <xf numFmtId="0" fontId="1" fillId="0" borderId="18" xfId="0" applyFont="1" applyBorder="1" applyAlignment="1">
      <alignment horizontal="right"/>
    </xf>
    <xf numFmtId="41" fontId="0" fillId="0" borderId="0" xfId="0" applyNumberFormat="1"/>
    <xf numFmtId="168" fontId="0" fillId="0" borderId="19" xfId="0" applyNumberFormat="1" applyBorder="1"/>
    <xf numFmtId="168" fontId="7" fillId="0" borderId="19" xfId="0" applyNumberFormat="1" applyFont="1" applyBorder="1"/>
    <xf numFmtId="164" fontId="3" fillId="0" borderId="19" xfId="0" applyNumberFormat="1" applyFont="1" applyBorder="1"/>
    <xf numFmtId="164" fontId="0" fillId="0" borderId="0" xfId="0" applyNumberFormat="1"/>
    <xf numFmtId="164" fontId="7" fillId="0" borderId="19" xfId="0" applyNumberFormat="1" applyFont="1" applyBorder="1"/>
    <xf numFmtId="0" fontId="0" fillId="0" borderId="20" xfId="0" applyBorder="1"/>
    <xf numFmtId="168" fontId="3" fillId="0" borderId="22" xfId="0" applyNumberFormat="1" applyFont="1" applyBorder="1"/>
    <xf numFmtId="167" fontId="3" fillId="0" borderId="14" xfId="0" applyNumberFormat="1" applyFont="1" applyBorder="1"/>
    <xf numFmtId="167" fontId="0" fillId="0" borderId="0" xfId="0" applyNumberFormat="1"/>
    <xf numFmtId="0" fontId="0" fillId="0" borderId="21" xfId="0" applyBorder="1"/>
    <xf numFmtId="0" fontId="0" fillId="0" borderId="22" xfId="0" applyBorder="1"/>
    <xf numFmtId="168" fontId="0" fillId="0" borderId="0" xfId="0" applyNumberFormat="1"/>
    <xf numFmtId="0" fontId="8" fillId="0" borderId="0" xfId="0" applyFont="1"/>
    <xf numFmtId="0" fontId="9" fillId="0" borderId="0" xfId="0" applyFont="1"/>
    <xf numFmtId="0" fontId="10" fillId="0" borderId="0" xfId="0" applyFont="1"/>
    <xf numFmtId="0" fontId="12" fillId="0" borderId="1" xfId="0" applyFont="1" applyBorder="1" applyAlignment="1">
      <alignment horizontal="center"/>
    </xf>
    <xf numFmtId="0" fontId="12" fillId="0" borderId="1" xfId="0" applyFont="1" applyBorder="1" applyAlignment="1">
      <alignment horizontal="center" wrapText="1"/>
    </xf>
    <xf numFmtId="165" fontId="9" fillId="0" borderId="0" xfId="0" applyNumberFormat="1" applyFont="1"/>
    <xf numFmtId="165" fontId="9" fillId="0" borderId="2" xfId="0" applyNumberFormat="1" applyFont="1" applyBorder="1"/>
    <xf numFmtId="165" fontId="9" fillId="0" borderId="14" xfId="0" applyNumberFormat="1" applyFont="1" applyBorder="1"/>
    <xf numFmtId="0" fontId="9" fillId="0" borderId="0" xfId="0" applyFont="1" applyAlignment="1">
      <alignment wrapText="1"/>
    </xf>
    <xf numFmtId="0" fontId="11" fillId="0" borderId="0" xfId="0" applyFont="1" applyAlignment="1">
      <alignment horizontal="center"/>
    </xf>
    <xf numFmtId="0" fontId="15" fillId="0" borderId="0" xfId="0" applyFont="1"/>
    <xf numFmtId="0" fontId="16" fillId="0" borderId="0" xfId="0" applyFont="1" applyAlignment="1">
      <alignment horizontal="center"/>
    </xf>
    <xf numFmtId="0" fontId="11" fillId="0" borderId="0" xfId="0" applyFont="1"/>
    <xf numFmtId="0" fontId="16" fillId="0" borderId="0" xfId="0" applyFont="1"/>
    <xf numFmtId="0" fontId="16" fillId="0" borderId="3" xfId="0" applyFont="1" applyBorder="1"/>
    <xf numFmtId="0" fontId="9" fillId="0" borderId="4" xfId="0" applyFont="1" applyBorder="1"/>
    <xf numFmtId="0" fontId="18" fillId="0" borderId="3" xfId="0" applyFont="1" applyBorder="1"/>
    <xf numFmtId="165" fontId="16" fillId="0" borderId="0" xfId="0" applyNumberFormat="1" applyFont="1"/>
    <xf numFmtId="0" fontId="16" fillId="0" borderId="4" xfId="0" applyFont="1" applyBorder="1"/>
    <xf numFmtId="0" fontId="12" fillId="0" borderId="3" xfId="0" applyFont="1" applyBorder="1"/>
    <xf numFmtId="0" fontId="12" fillId="0" borderId="0" xfId="0" applyFont="1"/>
    <xf numFmtId="165" fontId="16" fillId="0" borderId="4" xfId="0" applyNumberFormat="1" applyFont="1" applyBorder="1"/>
    <xf numFmtId="0" fontId="16" fillId="0" borderId="3" xfId="0" applyFont="1" applyBorder="1" applyAlignment="1">
      <alignment horizontal="left"/>
    </xf>
    <xf numFmtId="0" fontId="16" fillId="0" borderId="0" xfId="0" applyFont="1" applyAlignment="1">
      <alignment horizontal="left"/>
    </xf>
    <xf numFmtId="0" fontId="12" fillId="0" borderId="0" xfId="0" applyFont="1" applyAlignment="1">
      <alignment horizontal="center"/>
    </xf>
    <xf numFmtId="165" fontId="16" fillId="0" borderId="1" xfId="0" applyNumberFormat="1" applyFont="1" applyBorder="1"/>
    <xf numFmtId="0" fontId="19" fillId="0" borderId="0" xfId="0" applyFont="1"/>
    <xf numFmtId="165" fontId="20" fillId="0" borderId="0" xfId="0" applyNumberFormat="1" applyFont="1"/>
    <xf numFmtId="165" fontId="9" fillId="0" borderId="4" xfId="0" applyNumberFormat="1" applyFont="1" applyBorder="1"/>
    <xf numFmtId="166" fontId="9" fillId="0" borderId="0" xfId="0" applyNumberFormat="1" applyFont="1"/>
    <xf numFmtId="165" fontId="20" fillId="0" borderId="2" xfId="0" applyNumberFormat="1" applyFont="1" applyBorder="1"/>
    <xf numFmtId="165" fontId="16" fillId="0" borderId="2" xfId="0" applyNumberFormat="1" applyFont="1" applyBorder="1"/>
    <xf numFmtId="165" fontId="16" fillId="0" borderId="5" xfId="0" applyNumberFormat="1" applyFont="1" applyBorder="1"/>
    <xf numFmtId="0" fontId="16" fillId="0" borderId="6" xfId="0" applyFont="1" applyBorder="1"/>
    <xf numFmtId="0" fontId="9" fillId="0" borderId="7" xfId="0" applyFont="1" applyBorder="1"/>
    <xf numFmtId="0" fontId="9" fillId="0" borderId="8" xfId="0" applyFont="1" applyBorder="1"/>
    <xf numFmtId="0" fontId="16" fillId="0" borderId="1" xfId="0" applyFont="1" applyBorder="1"/>
    <xf numFmtId="0" fontId="16" fillId="0" borderId="9" xfId="0" applyFont="1" applyBorder="1"/>
    <xf numFmtId="0" fontId="16" fillId="0" borderId="7" xfId="0" applyFont="1" applyBorder="1"/>
    <xf numFmtId="165" fontId="16" fillId="0" borderId="7" xfId="0" applyNumberFormat="1" applyFont="1" applyBorder="1"/>
    <xf numFmtId="0" fontId="16" fillId="0" borderId="8" xfId="0" applyFont="1" applyBorder="1"/>
    <xf numFmtId="10" fontId="0" fillId="0" borderId="0" xfId="0" applyNumberFormat="1"/>
    <xf numFmtId="1" fontId="0" fillId="0" borderId="0" xfId="0" applyNumberFormat="1"/>
    <xf numFmtId="10" fontId="1" fillId="0" borderId="0" xfId="0" applyNumberFormat="1" applyFont="1"/>
    <xf numFmtId="0" fontId="3" fillId="0" borderId="0" xfId="0" applyFont="1"/>
    <xf numFmtId="1" fontId="3" fillId="0" borderId="0" xfId="0" applyNumberFormat="1" applyFont="1"/>
    <xf numFmtId="0" fontId="9" fillId="0" borderId="0" xfId="0" applyFont="1" applyAlignment="1">
      <alignment horizontal="left" wrapText="1"/>
    </xf>
    <xf numFmtId="0" fontId="9" fillId="0" borderId="0" xfId="0" applyFont="1" applyAlignment="1">
      <alignment horizontal="left" vertical="center" wrapText="1"/>
    </xf>
    <xf numFmtId="0" fontId="11" fillId="0" borderId="0" xfId="0" applyFont="1" applyAlignment="1">
      <alignment horizontal="center"/>
    </xf>
    <xf numFmtId="0" fontId="14" fillId="0" borderId="0" xfId="0" applyFont="1" applyAlignment="1">
      <alignment horizontal="center"/>
    </xf>
    <xf numFmtId="0" fontId="13" fillId="0" borderId="0" xfId="0" applyFont="1" applyAlignment="1">
      <alignment horizontal="left" wrapText="1"/>
    </xf>
    <xf numFmtId="0" fontId="9" fillId="0" borderId="0" xfId="0" applyFont="1" applyAlignment="1">
      <alignment horizontal="left"/>
    </xf>
    <xf numFmtId="0" fontId="18" fillId="0" borderId="10" xfId="0" applyFont="1" applyBorder="1" applyAlignment="1">
      <alignment horizontal="center"/>
    </xf>
    <xf numFmtId="0" fontId="18" fillId="0" borderId="11" xfId="0" applyFont="1" applyBorder="1" applyAlignment="1">
      <alignment horizontal="center"/>
    </xf>
    <xf numFmtId="0" fontId="18" fillId="0" borderId="12" xfId="0" applyFont="1" applyBorder="1" applyAlignment="1">
      <alignment horizontal="center"/>
    </xf>
    <xf numFmtId="0" fontId="16" fillId="0" borderId="3" xfId="0" applyFont="1" applyBorder="1" applyAlignment="1">
      <alignment horizontal="center"/>
    </xf>
    <xf numFmtId="0" fontId="16" fillId="0" borderId="0" xfId="0" applyFont="1" applyAlignment="1">
      <alignment horizontal="center"/>
    </xf>
    <xf numFmtId="0" fontId="16" fillId="0" borderId="4" xfId="0" applyFont="1" applyBorder="1" applyAlignment="1">
      <alignment horizontal="center"/>
    </xf>
    <xf numFmtId="0" fontId="17" fillId="0" borderId="10" xfId="0" applyFont="1" applyBorder="1" applyAlignment="1">
      <alignment horizontal="center"/>
    </xf>
    <xf numFmtId="0" fontId="17" fillId="0" borderId="11" xfId="0" applyFont="1" applyBorder="1" applyAlignment="1">
      <alignment horizontal="center"/>
    </xf>
    <xf numFmtId="0" fontId="17" fillId="0" borderId="12" xfId="0" applyFont="1" applyBorder="1" applyAlignment="1">
      <alignment horizontal="center"/>
    </xf>
    <xf numFmtId="0" fontId="9" fillId="0" borderId="3" xfId="0" applyFont="1" applyBorder="1" applyAlignment="1">
      <alignment horizontal="center"/>
    </xf>
    <xf numFmtId="0" fontId="9" fillId="0" borderId="0" xfId="0" applyFont="1" applyAlignment="1">
      <alignment horizontal="center"/>
    </xf>
    <xf numFmtId="0" fontId="9" fillId="0" borderId="4" xfId="0" applyFont="1" applyBorder="1" applyAlignment="1">
      <alignment horizontal="center"/>
    </xf>
    <xf numFmtId="0" fontId="3" fillId="0" borderId="21" xfId="0" applyFont="1" applyBorder="1" applyAlignment="1">
      <alignment horizontal="center"/>
    </xf>
    <xf numFmtId="0" fontId="0" fillId="0" borderId="18" xfId="0" applyBorder="1" applyAlignment="1">
      <alignment horizontal="center"/>
    </xf>
    <xf numFmtId="0" fontId="0" fillId="0" borderId="0" xfId="0" applyAlignment="1">
      <alignment horizontal="center"/>
    </xf>
    <xf numFmtId="0" fontId="0" fillId="0" borderId="19" xfId="0" applyBorder="1" applyAlignment="1">
      <alignment horizontal="center"/>
    </xf>
    <xf numFmtId="0" fontId="6" fillId="2" borderId="0" xfId="0" applyFont="1" applyFill="1" applyAlignment="1">
      <alignment horizontal="center" vertical="center" wrapText="1"/>
    </xf>
    <xf numFmtId="0" fontId="1" fillId="0" borderId="15" xfId="0" applyFont="1" applyBorder="1" applyAlignment="1">
      <alignment horizontal="center"/>
    </xf>
    <xf numFmtId="0" fontId="1" fillId="0" borderId="16" xfId="0" applyFont="1" applyBorder="1" applyAlignment="1">
      <alignment horizontal="center"/>
    </xf>
    <xf numFmtId="0" fontId="1" fillId="0" borderId="17" xfId="0" applyFont="1" applyBorder="1" applyAlignment="1">
      <alignment horizontal="center"/>
    </xf>
    <xf numFmtId="0" fontId="1" fillId="0" borderId="0" xfId="0" applyFont="1" applyAlignment="1">
      <alignment horizontal="left"/>
    </xf>
    <xf numFmtId="0" fontId="3" fillId="0" borderId="0" xfId="0" applyFont="1" applyAlignment="1">
      <alignment horizontal="center" vertical="center" wrapText="1"/>
    </xf>
    <xf numFmtId="0" fontId="3" fillId="0" borderId="0" xfId="0" applyFont="1" applyAlignment="1">
      <alignment horizontal="center"/>
    </xf>
    <xf numFmtId="0" fontId="2" fillId="2" borderId="13" xfId="0" applyFont="1" applyFill="1" applyBorder="1" applyAlignment="1">
      <alignment horizontal="center" vertical="center"/>
    </xf>
    <xf numFmtId="0" fontId="1" fillId="0" borderId="0" xfId="0" applyFont="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72"/>
  <sheetViews>
    <sheetView showGridLines="0" workbookViewId="0">
      <selection activeCell="L4" sqref="L4"/>
    </sheetView>
  </sheetViews>
  <sheetFormatPr baseColWidth="10" defaultColWidth="9.140625" defaultRowHeight="15"/>
  <cols>
    <col min="1" max="1" width="10.7109375" style="20" customWidth="1"/>
    <col min="2" max="2" width="11.7109375" style="20" bestFit="1" customWidth="1"/>
    <col min="3" max="3" width="22.42578125" style="20" customWidth="1"/>
    <col min="4" max="4" width="16.85546875" style="20" bestFit="1" customWidth="1"/>
    <col min="5" max="6" width="9.28515625" style="20" bestFit="1" customWidth="1"/>
    <col min="7" max="7" width="12.5703125" style="20" bestFit="1" customWidth="1"/>
    <col min="8" max="8" width="11.7109375" style="20" bestFit="1" customWidth="1"/>
    <col min="9" max="9" width="20.42578125" style="20" customWidth="1"/>
    <col min="10" max="10" width="16.7109375" style="20" bestFit="1" customWidth="1"/>
    <col min="11" max="13" width="9.28515625" style="20" bestFit="1" customWidth="1"/>
    <col min="14" max="16384" width="9.140625" style="20"/>
  </cols>
  <sheetData>
    <row r="1" spans="1:11" ht="19.5">
      <c r="A1" s="21" t="s">
        <v>0</v>
      </c>
    </row>
    <row r="2" spans="1:11" ht="68.25" customHeight="1">
      <c r="A2" s="65" t="s">
        <v>135</v>
      </c>
      <c r="B2" s="65"/>
      <c r="C2" s="65"/>
      <c r="D2" s="65"/>
      <c r="E2" s="65"/>
      <c r="F2" s="65"/>
      <c r="G2" s="65"/>
      <c r="H2" s="65"/>
      <c r="I2" s="65"/>
      <c r="J2" s="65"/>
      <c r="K2" s="65"/>
    </row>
    <row r="3" spans="1:11" ht="8.25" customHeight="1"/>
    <row r="4" spans="1:11">
      <c r="A4" s="65" t="s">
        <v>1</v>
      </c>
      <c r="B4" s="65"/>
      <c r="C4" s="65"/>
      <c r="D4" s="65"/>
      <c r="E4" s="65"/>
      <c r="F4" s="65"/>
      <c r="G4" s="65"/>
      <c r="H4" s="65"/>
      <c r="I4" s="65"/>
      <c r="J4" s="65"/>
      <c r="K4" s="65"/>
    </row>
    <row r="5" spans="1:11" ht="8.25" customHeight="1"/>
    <row r="6" spans="1:11">
      <c r="A6" s="70" t="s">
        <v>2</v>
      </c>
      <c r="B6" s="70"/>
      <c r="C6" s="70"/>
      <c r="D6" s="70"/>
    </row>
    <row r="8" spans="1:11" ht="15.75">
      <c r="A8" s="67" t="s">
        <v>3</v>
      </c>
      <c r="B8" s="67"/>
      <c r="C8" s="67"/>
      <c r="D8" s="67"/>
      <c r="G8" s="67" t="s">
        <v>3</v>
      </c>
      <c r="H8" s="67"/>
      <c r="I8" s="67"/>
      <c r="J8" s="67"/>
    </row>
    <row r="9" spans="1:11" ht="24.75" customHeight="1">
      <c r="A9" s="22" t="s">
        <v>4</v>
      </c>
      <c r="B9" s="22" t="s">
        <v>5</v>
      </c>
      <c r="C9" s="23" t="s">
        <v>6</v>
      </c>
      <c r="D9" s="22" t="s">
        <v>7</v>
      </c>
      <c r="G9" s="22" t="s">
        <v>4</v>
      </c>
      <c r="H9" s="22" t="s">
        <v>5</v>
      </c>
      <c r="I9" s="23" t="s">
        <v>6</v>
      </c>
      <c r="J9" s="22" t="s">
        <v>7</v>
      </c>
    </row>
    <row r="10" spans="1:11">
      <c r="A10" s="20" t="s">
        <v>8</v>
      </c>
      <c r="B10" s="20">
        <v>390</v>
      </c>
      <c r="C10" s="24">
        <v>840</v>
      </c>
      <c r="D10" s="24">
        <f>+B10*C10</f>
        <v>327600</v>
      </c>
      <c r="G10" s="20" t="s">
        <v>8</v>
      </c>
      <c r="H10" s="20">
        <v>250</v>
      </c>
      <c r="I10" s="24">
        <v>840</v>
      </c>
      <c r="J10" s="24">
        <f>H10*I10</f>
        <v>210000</v>
      </c>
    </row>
    <row r="11" spans="1:11">
      <c r="A11" s="20" t="s">
        <v>9</v>
      </c>
      <c r="B11" s="20">
        <v>205</v>
      </c>
      <c r="C11" s="24">
        <v>2065</v>
      </c>
      <c r="D11" s="24">
        <f>+B11*C11</f>
        <v>423325</v>
      </c>
      <c r="G11" s="20" t="s">
        <v>9</v>
      </c>
      <c r="H11" s="20">
        <v>150</v>
      </c>
      <c r="I11" s="24">
        <v>2065</v>
      </c>
      <c r="J11" s="24">
        <f t="shared" ref="J11:J12" si="0">H11*I11</f>
        <v>309750</v>
      </c>
    </row>
    <row r="12" spans="1:11">
      <c r="A12" s="20" t="s">
        <v>10</v>
      </c>
      <c r="B12" s="20">
        <v>320</v>
      </c>
      <c r="C12" s="24">
        <v>1450</v>
      </c>
      <c r="D12" s="24">
        <f>+B12*C12</f>
        <v>464000</v>
      </c>
      <c r="G12" s="20" t="s">
        <v>10</v>
      </c>
      <c r="H12" s="20">
        <v>200</v>
      </c>
      <c r="I12" s="24">
        <v>1450</v>
      </c>
      <c r="J12" s="24">
        <f t="shared" si="0"/>
        <v>290000</v>
      </c>
    </row>
    <row r="13" spans="1:11" ht="15.75" thickBot="1">
      <c r="D13" s="25">
        <f>SUM(D10:D12)</f>
        <v>1214925</v>
      </c>
      <c r="J13" s="26">
        <f>SUM(J10:J12)</f>
        <v>809750</v>
      </c>
    </row>
    <row r="14" spans="1:11" ht="15.75" thickTop="1"/>
    <row r="15" spans="1:11" ht="15.75">
      <c r="A15" s="67" t="s">
        <v>11</v>
      </c>
      <c r="B15" s="67"/>
      <c r="C15" s="67"/>
      <c r="D15" s="67"/>
      <c r="G15" s="67" t="s">
        <v>11</v>
      </c>
      <c r="H15" s="67"/>
      <c r="I15" s="67"/>
      <c r="J15" s="67"/>
    </row>
    <row r="16" spans="1:11" ht="27">
      <c r="A16" s="22" t="s">
        <v>12</v>
      </c>
      <c r="B16" s="22" t="s">
        <v>5</v>
      </c>
      <c r="C16" s="23" t="s">
        <v>6</v>
      </c>
      <c r="D16" s="22" t="s">
        <v>7</v>
      </c>
      <c r="G16" s="22" t="s">
        <v>12</v>
      </c>
      <c r="H16" s="22" t="s">
        <v>5</v>
      </c>
      <c r="I16" s="23" t="s">
        <v>6</v>
      </c>
      <c r="J16" s="22" t="s">
        <v>7</v>
      </c>
    </row>
    <row r="17" spans="1:11">
      <c r="A17" s="20">
        <v>1</v>
      </c>
      <c r="B17" s="20">
        <v>1500</v>
      </c>
      <c r="C17" s="24">
        <v>60</v>
      </c>
      <c r="D17" s="24">
        <f t="shared" ref="D17:D25" si="1">+B17*C17</f>
        <v>90000</v>
      </c>
      <c r="G17" s="20">
        <v>1</v>
      </c>
      <c r="H17" s="20">
        <v>2100</v>
      </c>
      <c r="I17" s="24">
        <v>60</v>
      </c>
      <c r="J17" s="24">
        <f>H17*I17</f>
        <v>126000</v>
      </c>
    </row>
    <row r="18" spans="1:11">
      <c r="A18" s="20">
        <v>2</v>
      </c>
      <c r="B18" s="20">
        <v>1000</v>
      </c>
      <c r="C18" s="24">
        <v>90</v>
      </c>
      <c r="D18" s="24">
        <f t="shared" si="1"/>
        <v>90000</v>
      </c>
      <c r="G18" s="20">
        <v>2</v>
      </c>
      <c r="H18" s="20">
        <v>2200</v>
      </c>
      <c r="I18" s="24">
        <v>90</v>
      </c>
      <c r="J18" s="24">
        <f t="shared" ref="J18:J25" si="2">H18*I18</f>
        <v>198000</v>
      </c>
    </row>
    <row r="19" spans="1:11">
      <c r="A19" s="20">
        <v>3</v>
      </c>
      <c r="B19" s="20">
        <v>300</v>
      </c>
      <c r="C19" s="24">
        <v>20</v>
      </c>
      <c r="D19" s="24">
        <f t="shared" si="1"/>
        <v>6000</v>
      </c>
      <c r="G19" s="20">
        <v>3</v>
      </c>
      <c r="H19" s="20">
        <v>600</v>
      </c>
      <c r="I19" s="24">
        <v>20</v>
      </c>
      <c r="J19" s="24">
        <f t="shared" si="2"/>
        <v>12000</v>
      </c>
    </row>
    <row r="20" spans="1:11">
      <c r="A20" s="20">
        <v>4</v>
      </c>
      <c r="B20" s="20">
        <v>900</v>
      </c>
      <c r="C20" s="24">
        <v>80</v>
      </c>
      <c r="D20" s="24">
        <f t="shared" si="1"/>
        <v>72000</v>
      </c>
      <c r="G20" s="20">
        <v>4</v>
      </c>
      <c r="H20" s="20">
        <v>1200</v>
      </c>
      <c r="I20" s="24">
        <v>80</v>
      </c>
      <c r="J20" s="24">
        <f t="shared" si="2"/>
        <v>96000</v>
      </c>
    </row>
    <row r="21" spans="1:11">
      <c r="A21" s="20">
        <v>5</v>
      </c>
      <c r="B21" s="20">
        <v>1100</v>
      </c>
      <c r="C21" s="24">
        <v>90</v>
      </c>
      <c r="D21" s="24">
        <f t="shared" si="1"/>
        <v>99000</v>
      </c>
      <c r="G21" s="20">
        <v>5</v>
      </c>
      <c r="H21" s="20">
        <v>1500</v>
      </c>
      <c r="I21" s="24">
        <v>90</v>
      </c>
      <c r="J21" s="24">
        <f t="shared" si="2"/>
        <v>135000</v>
      </c>
    </row>
    <row r="22" spans="1:11">
      <c r="A22" s="20">
        <v>6</v>
      </c>
      <c r="B22" s="20">
        <v>700</v>
      </c>
      <c r="C22" s="24">
        <v>120</v>
      </c>
      <c r="D22" s="24">
        <f t="shared" si="1"/>
        <v>84000</v>
      </c>
      <c r="G22" s="20">
        <v>6</v>
      </c>
      <c r="H22" s="20">
        <v>900</v>
      </c>
      <c r="I22" s="24">
        <v>120</v>
      </c>
      <c r="J22" s="24">
        <f t="shared" si="2"/>
        <v>108000</v>
      </c>
    </row>
    <row r="23" spans="1:11">
      <c r="A23" s="20">
        <v>7</v>
      </c>
      <c r="B23" s="20">
        <v>550</v>
      </c>
      <c r="C23" s="24">
        <v>70</v>
      </c>
      <c r="D23" s="24">
        <f t="shared" si="1"/>
        <v>38500</v>
      </c>
      <c r="G23" s="20">
        <v>7</v>
      </c>
      <c r="H23" s="20">
        <v>700</v>
      </c>
      <c r="I23" s="24">
        <v>70</v>
      </c>
      <c r="J23" s="24">
        <f t="shared" si="2"/>
        <v>49000</v>
      </c>
    </row>
    <row r="24" spans="1:11">
      <c r="A24" s="20">
        <v>8</v>
      </c>
      <c r="B24" s="20">
        <v>800</v>
      </c>
      <c r="C24" s="24">
        <v>30</v>
      </c>
      <c r="D24" s="24">
        <f t="shared" si="1"/>
        <v>24000</v>
      </c>
      <c r="G24" s="20">
        <v>8</v>
      </c>
      <c r="H24" s="20">
        <v>1000</v>
      </c>
      <c r="I24" s="24">
        <v>30</v>
      </c>
      <c r="J24" s="24">
        <f t="shared" si="2"/>
        <v>30000</v>
      </c>
    </row>
    <row r="25" spans="1:11">
      <c r="A25" s="20">
        <v>9</v>
      </c>
      <c r="B25" s="20">
        <v>800</v>
      </c>
      <c r="C25" s="24">
        <v>54</v>
      </c>
      <c r="D25" s="24">
        <f t="shared" si="1"/>
        <v>43200</v>
      </c>
      <c r="G25" s="20">
        <v>9</v>
      </c>
      <c r="H25" s="20">
        <v>1100</v>
      </c>
      <c r="I25" s="24">
        <v>54</v>
      </c>
      <c r="J25" s="24">
        <f t="shared" si="2"/>
        <v>59400</v>
      </c>
    </row>
    <row r="26" spans="1:11" ht="15.75" thickBot="1">
      <c r="D26" s="25">
        <f>SUM(D17:D25)</f>
        <v>546700</v>
      </c>
      <c r="J26" s="26">
        <f>SUM(J17:J25)</f>
        <v>813400</v>
      </c>
    </row>
    <row r="27" spans="1:11" ht="15.75" thickTop="1"/>
    <row r="29" spans="1:11" s="27" customFormat="1" ht="15.75">
      <c r="A29" s="69" t="s">
        <v>13</v>
      </c>
      <c r="B29" s="69"/>
      <c r="C29" s="69"/>
      <c r="D29" s="69"/>
      <c r="E29" s="69"/>
      <c r="F29" s="69"/>
      <c r="G29" s="69"/>
      <c r="H29" s="69"/>
      <c r="I29" s="69"/>
      <c r="J29" s="69"/>
      <c r="K29" s="69"/>
    </row>
    <row r="30" spans="1:11" s="27" customFormat="1" ht="115.5" customHeight="1">
      <c r="A30" s="65" t="s">
        <v>146</v>
      </c>
      <c r="B30" s="65"/>
      <c r="C30" s="65"/>
      <c r="D30" s="65"/>
      <c r="E30" s="65"/>
      <c r="F30" s="65"/>
      <c r="G30" s="65"/>
      <c r="H30" s="65"/>
      <c r="I30" s="65"/>
      <c r="J30" s="65"/>
      <c r="K30" s="65"/>
    </row>
    <row r="31" spans="1:11" s="27" customFormat="1" ht="43.5" customHeight="1"/>
    <row r="32" spans="1:11" s="27" customFormat="1" ht="45.75" customHeight="1">
      <c r="A32" s="65" t="s">
        <v>14</v>
      </c>
      <c r="B32" s="65"/>
      <c r="C32" s="65"/>
      <c r="D32" s="65"/>
      <c r="E32" s="65"/>
      <c r="F32" s="65"/>
      <c r="G32" s="65"/>
      <c r="H32" s="65"/>
      <c r="I32" s="65"/>
      <c r="J32" s="65"/>
      <c r="K32" s="65"/>
    </row>
    <row r="33" spans="1:19" s="27" customFormat="1"/>
    <row r="34" spans="1:19" s="27" customFormat="1" ht="31.5" customHeight="1">
      <c r="A34" s="65" t="s">
        <v>15</v>
      </c>
      <c r="B34" s="65"/>
      <c r="C34" s="65"/>
      <c r="D34" s="65"/>
      <c r="E34" s="65"/>
      <c r="F34" s="65"/>
      <c r="G34" s="65"/>
      <c r="H34" s="65"/>
      <c r="I34" s="65"/>
      <c r="J34" s="65"/>
      <c r="K34" s="65"/>
    </row>
    <row r="35" spans="1:19" ht="15.75">
      <c r="A35" s="67" t="s">
        <v>16</v>
      </c>
      <c r="B35" s="67"/>
      <c r="C35" s="67"/>
      <c r="D35" s="67"/>
      <c r="E35" s="67"/>
      <c r="F35" s="67"/>
      <c r="G35" s="67"/>
      <c r="H35" s="67"/>
      <c r="I35" s="67"/>
      <c r="J35" s="67"/>
      <c r="K35" s="67"/>
      <c r="L35" s="67"/>
      <c r="M35" s="67"/>
    </row>
    <row r="36" spans="1:19" ht="15.75">
      <c r="A36" s="28"/>
      <c r="B36" s="68" t="s">
        <v>5</v>
      </c>
      <c r="C36" s="68"/>
      <c r="D36" s="68"/>
      <c r="E36" s="68"/>
      <c r="F36" s="68"/>
      <c r="G36" s="68"/>
      <c r="H36" s="68"/>
      <c r="I36" s="68"/>
      <c r="J36" s="68"/>
      <c r="K36" s="68"/>
      <c r="L36" s="68"/>
      <c r="M36" s="68"/>
    </row>
    <row r="37" spans="1:19">
      <c r="A37" s="29" t="s">
        <v>17</v>
      </c>
      <c r="B37" s="30" t="s">
        <v>18</v>
      </c>
      <c r="C37" s="30" t="s">
        <v>19</v>
      </c>
      <c r="D37" s="30" t="s">
        <v>20</v>
      </c>
      <c r="E37" s="30" t="s">
        <v>21</v>
      </c>
      <c r="F37" s="30" t="s">
        <v>22</v>
      </c>
      <c r="G37" s="30" t="s">
        <v>23</v>
      </c>
      <c r="H37" s="30" t="s">
        <v>24</v>
      </c>
      <c r="I37" s="30" t="s">
        <v>25</v>
      </c>
      <c r="J37" s="30" t="s">
        <v>26</v>
      </c>
      <c r="K37" s="30" t="s">
        <v>27</v>
      </c>
      <c r="L37" s="30" t="s">
        <v>28</v>
      </c>
      <c r="M37" s="30" t="s">
        <v>29</v>
      </c>
    </row>
    <row r="38" spans="1:19">
      <c r="A38" s="20" t="s">
        <v>8</v>
      </c>
      <c r="B38" s="30">
        <v>375</v>
      </c>
      <c r="C38" s="30">
        <v>360</v>
      </c>
      <c r="D38" s="30">
        <v>360</v>
      </c>
      <c r="E38" s="30">
        <v>370</v>
      </c>
      <c r="F38" s="30">
        <v>395</v>
      </c>
      <c r="G38" s="30">
        <v>405</v>
      </c>
      <c r="H38" s="30">
        <v>415</v>
      </c>
      <c r="I38" s="30">
        <v>425</v>
      </c>
      <c r="J38" s="30">
        <v>435</v>
      </c>
      <c r="K38" s="30">
        <v>420</v>
      </c>
      <c r="L38" s="30">
        <v>440</v>
      </c>
      <c r="M38" s="30">
        <v>500</v>
      </c>
      <c r="N38" s="30"/>
      <c r="O38" s="30"/>
      <c r="P38" s="30"/>
      <c r="Q38" s="30"/>
      <c r="R38" s="30"/>
      <c r="S38" s="30"/>
    </row>
    <row r="39" spans="1:19">
      <c r="A39" s="20" t="s">
        <v>9</v>
      </c>
      <c r="B39" s="30">
        <v>180</v>
      </c>
      <c r="C39" s="30">
        <v>180</v>
      </c>
      <c r="D39" s="30">
        <v>170</v>
      </c>
      <c r="E39" s="30">
        <v>175</v>
      </c>
      <c r="F39" s="30">
        <v>195</v>
      </c>
      <c r="G39" s="30">
        <v>205</v>
      </c>
      <c r="H39" s="30">
        <v>215</v>
      </c>
      <c r="I39" s="30">
        <v>220</v>
      </c>
      <c r="J39" s="30">
        <v>210</v>
      </c>
      <c r="K39" s="30">
        <v>205</v>
      </c>
      <c r="L39" s="30">
        <v>230</v>
      </c>
      <c r="M39" s="30">
        <v>280</v>
      </c>
    </row>
    <row r="40" spans="1:19">
      <c r="A40" s="20" t="s">
        <v>10</v>
      </c>
      <c r="B40" s="30">
        <v>220</v>
      </c>
      <c r="C40" s="30">
        <v>215</v>
      </c>
      <c r="D40" s="30">
        <v>215</v>
      </c>
      <c r="E40" s="30">
        <v>215</v>
      </c>
      <c r="F40" s="30">
        <v>225</v>
      </c>
      <c r="G40" s="30">
        <v>240</v>
      </c>
      <c r="H40" s="30">
        <v>240</v>
      </c>
      <c r="I40" s="30">
        <v>245</v>
      </c>
      <c r="J40" s="30">
        <v>245</v>
      </c>
      <c r="K40" s="30">
        <v>250</v>
      </c>
      <c r="L40" s="30">
        <v>280</v>
      </c>
      <c r="M40" s="30">
        <v>330</v>
      </c>
    </row>
    <row r="41" spans="1:19">
      <c r="A41" s="29"/>
      <c r="B41" s="30"/>
      <c r="C41" s="30"/>
      <c r="D41" s="30"/>
      <c r="E41" s="30"/>
      <c r="F41" s="30"/>
      <c r="G41" s="30"/>
      <c r="H41" s="30"/>
      <c r="I41" s="30"/>
      <c r="J41" s="30"/>
      <c r="K41" s="30"/>
      <c r="L41" s="30"/>
      <c r="M41" s="30"/>
    </row>
    <row r="43" spans="1:19" ht="15.75">
      <c r="A43" s="69" t="s">
        <v>30</v>
      </c>
      <c r="B43" s="69"/>
      <c r="C43" s="69"/>
      <c r="D43" s="69"/>
      <c r="E43" s="69"/>
      <c r="F43" s="69"/>
      <c r="G43" s="69"/>
      <c r="H43" s="69"/>
      <c r="I43" s="69"/>
      <c r="J43" s="69"/>
      <c r="K43" s="69"/>
    </row>
    <row r="44" spans="1:19" ht="15.75">
      <c r="A44" s="67" t="s">
        <v>3</v>
      </c>
      <c r="B44" s="67"/>
      <c r="C44" s="67"/>
      <c r="D44" s="67"/>
      <c r="E44" s="67"/>
      <c r="F44" s="67"/>
      <c r="G44" s="67"/>
      <c r="H44" s="67"/>
      <c r="I44" s="67"/>
      <c r="J44" s="67"/>
      <c r="K44" s="67"/>
      <c r="L44" s="67"/>
      <c r="M44" s="67"/>
      <c r="N44" s="31"/>
      <c r="O44" s="31"/>
      <c r="P44" s="31"/>
      <c r="Q44" s="31"/>
    </row>
    <row r="45" spans="1:19" ht="15.75">
      <c r="A45" s="28"/>
      <c r="B45" s="68" t="s">
        <v>5</v>
      </c>
      <c r="C45" s="68"/>
      <c r="D45" s="68"/>
      <c r="E45" s="68"/>
      <c r="F45" s="68"/>
      <c r="G45" s="68"/>
      <c r="H45" s="68"/>
      <c r="I45" s="68"/>
      <c r="J45" s="68"/>
      <c r="K45" s="68"/>
      <c r="L45" s="68"/>
      <c r="M45" s="68"/>
      <c r="N45" s="31"/>
      <c r="O45" s="31"/>
      <c r="P45" s="31"/>
      <c r="Q45" s="31"/>
    </row>
    <row r="46" spans="1:19">
      <c r="A46" s="29" t="s">
        <v>17</v>
      </c>
      <c r="B46" s="30" t="s">
        <v>18</v>
      </c>
      <c r="C46" s="30" t="s">
        <v>19</v>
      </c>
      <c r="D46" s="30" t="s">
        <v>20</v>
      </c>
      <c r="E46" s="30" t="s">
        <v>21</v>
      </c>
      <c r="F46" s="30" t="s">
        <v>22</v>
      </c>
      <c r="G46" s="30" t="s">
        <v>23</v>
      </c>
      <c r="H46" s="30" t="s">
        <v>24</v>
      </c>
      <c r="I46" s="30" t="s">
        <v>25</v>
      </c>
      <c r="J46" s="30" t="s">
        <v>26</v>
      </c>
      <c r="K46" s="30" t="s">
        <v>27</v>
      </c>
      <c r="L46" s="30" t="s">
        <v>28</v>
      </c>
      <c r="M46" s="30" t="s">
        <v>29</v>
      </c>
    </row>
    <row r="47" spans="1:19">
      <c r="A47" s="20" t="s">
        <v>8</v>
      </c>
      <c r="B47" s="20">
        <v>160</v>
      </c>
      <c r="C47" s="20">
        <v>150</v>
      </c>
      <c r="D47" s="20">
        <v>150</v>
      </c>
      <c r="E47" s="20">
        <v>155</v>
      </c>
      <c r="F47" s="20">
        <v>175</v>
      </c>
      <c r="G47" s="20">
        <v>180</v>
      </c>
      <c r="H47" s="20">
        <v>190</v>
      </c>
      <c r="I47" s="20">
        <v>175</v>
      </c>
      <c r="J47" s="20">
        <v>185</v>
      </c>
      <c r="K47" s="20">
        <v>170</v>
      </c>
      <c r="L47" s="20">
        <v>190</v>
      </c>
      <c r="M47" s="20">
        <v>250</v>
      </c>
    </row>
    <row r="48" spans="1:19">
      <c r="A48" s="20" t="s">
        <v>9</v>
      </c>
      <c r="B48" s="20">
        <v>140</v>
      </c>
      <c r="C48" s="20">
        <v>130</v>
      </c>
      <c r="D48" s="20">
        <v>135</v>
      </c>
      <c r="E48" s="20">
        <v>150</v>
      </c>
      <c r="F48" s="20">
        <v>190</v>
      </c>
      <c r="G48" s="20">
        <v>180</v>
      </c>
      <c r="H48" s="20">
        <v>190</v>
      </c>
      <c r="I48" s="20">
        <v>180</v>
      </c>
      <c r="J48" s="20">
        <v>180</v>
      </c>
      <c r="K48" s="20">
        <v>195</v>
      </c>
      <c r="L48" s="20">
        <v>180</v>
      </c>
      <c r="M48" s="20">
        <v>150</v>
      </c>
    </row>
    <row r="49" spans="1:13">
      <c r="A49" s="20" t="s">
        <v>10</v>
      </c>
      <c r="B49" s="20">
        <v>190</v>
      </c>
      <c r="C49" s="20">
        <v>190</v>
      </c>
      <c r="D49" s="20">
        <v>190</v>
      </c>
      <c r="E49" s="20">
        <v>205</v>
      </c>
      <c r="F49" s="20">
        <v>210</v>
      </c>
      <c r="G49" s="20">
        <v>210</v>
      </c>
      <c r="H49" s="20">
        <v>215</v>
      </c>
      <c r="I49" s="20">
        <v>220</v>
      </c>
      <c r="J49" s="20">
        <v>220</v>
      </c>
      <c r="K49" s="20">
        <v>230</v>
      </c>
      <c r="L49" s="20">
        <v>300</v>
      </c>
      <c r="M49" s="20">
        <v>200</v>
      </c>
    </row>
    <row r="51" spans="1:13" ht="15.75">
      <c r="A51" s="67" t="s">
        <v>11</v>
      </c>
      <c r="B51" s="67"/>
      <c r="C51" s="67"/>
      <c r="D51" s="67"/>
      <c r="E51" s="67"/>
      <c r="F51" s="67"/>
      <c r="G51" s="67"/>
      <c r="H51" s="67"/>
      <c r="I51" s="67"/>
      <c r="J51" s="67"/>
      <c r="K51" s="67"/>
      <c r="L51" s="67"/>
      <c r="M51" s="67"/>
    </row>
    <row r="52" spans="1:13" ht="15.75">
      <c r="A52" s="28"/>
      <c r="B52" s="68" t="s">
        <v>5</v>
      </c>
      <c r="C52" s="68"/>
      <c r="D52" s="68"/>
      <c r="E52" s="68"/>
      <c r="F52" s="68"/>
      <c r="G52" s="68"/>
      <c r="H52" s="68"/>
      <c r="I52" s="68"/>
      <c r="J52" s="68"/>
      <c r="K52" s="68"/>
      <c r="L52" s="68"/>
      <c r="M52" s="68"/>
    </row>
    <row r="53" spans="1:13">
      <c r="A53" s="29" t="s">
        <v>31</v>
      </c>
      <c r="B53" s="30" t="s">
        <v>18</v>
      </c>
      <c r="C53" s="30" t="s">
        <v>19</v>
      </c>
      <c r="D53" s="30" t="s">
        <v>20</v>
      </c>
      <c r="E53" s="30" t="s">
        <v>21</v>
      </c>
      <c r="F53" s="30" t="s">
        <v>22</v>
      </c>
      <c r="G53" s="30" t="s">
        <v>23</v>
      </c>
      <c r="H53" s="30" t="s">
        <v>24</v>
      </c>
      <c r="I53" s="30" t="s">
        <v>25</v>
      </c>
      <c r="J53" s="30" t="s">
        <v>26</v>
      </c>
      <c r="K53" s="30" t="s">
        <v>27</v>
      </c>
      <c r="L53" s="30" t="s">
        <v>28</v>
      </c>
      <c r="M53" s="30" t="s">
        <v>29</v>
      </c>
    </row>
    <row r="54" spans="1:13">
      <c r="A54" s="20">
        <v>1</v>
      </c>
      <c r="B54" s="20">
        <v>2900</v>
      </c>
      <c r="C54" s="20">
        <v>3000</v>
      </c>
      <c r="D54" s="20">
        <v>3100</v>
      </c>
      <c r="E54" s="20">
        <v>3500</v>
      </c>
      <c r="F54" s="20">
        <v>3300</v>
      </c>
      <c r="G54" s="20">
        <v>3500</v>
      </c>
      <c r="H54" s="20">
        <v>3400</v>
      </c>
      <c r="I54" s="20">
        <v>3600</v>
      </c>
      <c r="J54" s="20">
        <v>3500</v>
      </c>
      <c r="K54" s="20">
        <v>4100</v>
      </c>
      <c r="L54" s="20">
        <v>4100</v>
      </c>
      <c r="M54" s="20">
        <v>2100</v>
      </c>
    </row>
    <row r="55" spans="1:13">
      <c r="A55" s="20">
        <v>2</v>
      </c>
      <c r="B55" s="20">
        <v>2800</v>
      </c>
      <c r="C55" s="20">
        <v>2800</v>
      </c>
      <c r="D55" s="20">
        <v>3000</v>
      </c>
      <c r="E55" s="20">
        <v>3300</v>
      </c>
      <c r="F55" s="20">
        <v>3200</v>
      </c>
      <c r="G55" s="20">
        <v>3400</v>
      </c>
      <c r="H55" s="20">
        <v>3200</v>
      </c>
      <c r="I55" s="20">
        <v>3500</v>
      </c>
      <c r="J55" s="20">
        <v>3200</v>
      </c>
      <c r="K55" s="20">
        <v>3600</v>
      </c>
      <c r="L55" s="20">
        <v>4400</v>
      </c>
      <c r="M55" s="20">
        <v>2200</v>
      </c>
    </row>
    <row r="56" spans="1:13">
      <c r="A56" s="20">
        <v>3</v>
      </c>
      <c r="B56" s="20">
        <v>700</v>
      </c>
      <c r="C56" s="20">
        <v>720</v>
      </c>
      <c r="D56" s="20">
        <v>750</v>
      </c>
      <c r="E56" s="20">
        <v>800</v>
      </c>
      <c r="F56" s="20">
        <v>800</v>
      </c>
      <c r="G56" s="20">
        <v>850</v>
      </c>
      <c r="H56" s="20">
        <v>820</v>
      </c>
      <c r="I56" s="20">
        <v>850</v>
      </c>
      <c r="J56" s="20">
        <v>800</v>
      </c>
      <c r="K56" s="20">
        <v>900</v>
      </c>
      <c r="L56" s="20">
        <v>1100</v>
      </c>
      <c r="M56" s="20">
        <v>600</v>
      </c>
    </row>
    <row r="57" spans="1:13">
      <c r="A57" s="20">
        <v>4</v>
      </c>
      <c r="B57" s="20">
        <v>1350</v>
      </c>
      <c r="C57" s="20">
        <v>1400</v>
      </c>
      <c r="D57" s="20">
        <v>1500</v>
      </c>
      <c r="E57" s="20">
        <v>1800</v>
      </c>
      <c r="F57" s="20">
        <v>1500</v>
      </c>
      <c r="G57" s="20">
        <v>1800</v>
      </c>
      <c r="H57" s="20">
        <v>1600</v>
      </c>
      <c r="I57" s="20">
        <v>1600</v>
      </c>
      <c r="J57" s="20">
        <v>1700</v>
      </c>
      <c r="K57" s="20">
        <v>1720</v>
      </c>
      <c r="L57" s="20">
        <v>2000</v>
      </c>
      <c r="M57" s="20">
        <v>1200</v>
      </c>
    </row>
    <row r="58" spans="1:13">
      <c r="A58" s="20">
        <v>5</v>
      </c>
      <c r="B58" s="20">
        <v>1700</v>
      </c>
      <c r="C58" s="20">
        <v>1750</v>
      </c>
      <c r="D58" s="20">
        <v>1900</v>
      </c>
      <c r="E58" s="20">
        <v>2300</v>
      </c>
      <c r="F58" s="20">
        <v>1900</v>
      </c>
      <c r="G58" s="20">
        <v>2200</v>
      </c>
      <c r="H58" s="20">
        <v>2100</v>
      </c>
      <c r="I58" s="20">
        <v>2100</v>
      </c>
      <c r="J58" s="20">
        <v>2200</v>
      </c>
      <c r="K58" s="20">
        <v>2100</v>
      </c>
      <c r="L58" s="20">
        <v>2500</v>
      </c>
      <c r="M58" s="20">
        <v>1500</v>
      </c>
    </row>
    <row r="59" spans="1:13">
      <c r="A59" s="20">
        <v>6</v>
      </c>
      <c r="B59" s="20">
        <v>1020</v>
      </c>
      <c r="C59" s="20">
        <v>1050</v>
      </c>
      <c r="D59" s="20">
        <v>1140</v>
      </c>
      <c r="E59" s="20">
        <v>1400</v>
      </c>
      <c r="F59" s="20">
        <v>1170</v>
      </c>
      <c r="G59" s="20">
        <v>1350</v>
      </c>
      <c r="H59" s="20">
        <v>1260</v>
      </c>
      <c r="I59" s="20">
        <v>1260</v>
      </c>
      <c r="J59" s="20">
        <v>1320</v>
      </c>
      <c r="K59" s="20">
        <v>1250</v>
      </c>
      <c r="L59" s="20">
        <v>1500</v>
      </c>
      <c r="M59" s="20">
        <v>900</v>
      </c>
    </row>
    <row r="60" spans="1:13">
      <c r="A60" s="20">
        <v>7</v>
      </c>
      <c r="B60" s="20">
        <v>1250</v>
      </c>
      <c r="C60" s="20">
        <v>1250</v>
      </c>
      <c r="D60" s="20">
        <v>1300</v>
      </c>
      <c r="E60" s="20">
        <v>1300</v>
      </c>
      <c r="F60" s="20">
        <v>1450</v>
      </c>
      <c r="G60" s="20">
        <v>1470</v>
      </c>
      <c r="H60" s="20">
        <v>1500</v>
      </c>
      <c r="I60" s="20">
        <v>1470</v>
      </c>
      <c r="J60" s="20">
        <v>1560</v>
      </c>
      <c r="K60" s="20">
        <v>2100</v>
      </c>
      <c r="L60" s="20">
        <v>1350</v>
      </c>
      <c r="M60" s="20">
        <v>700</v>
      </c>
    </row>
    <row r="61" spans="1:13">
      <c r="A61" s="20">
        <v>8</v>
      </c>
      <c r="B61" s="20">
        <v>2100</v>
      </c>
      <c r="C61" s="20">
        <v>2100</v>
      </c>
      <c r="D61" s="20">
        <v>2300</v>
      </c>
      <c r="E61" s="20">
        <v>2300</v>
      </c>
      <c r="F61" s="20">
        <v>2400</v>
      </c>
      <c r="G61" s="20">
        <v>2400</v>
      </c>
      <c r="H61" s="20">
        <v>2500</v>
      </c>
      <c r="I61" s="20">
        <v>2400</v>
      </c>
      <c r="J61" s="20">
        <v>2600</v>
      </c>
      <c r="K61" s="20">
        <v>3500</v>
      </c>
      <c r="L61" s="20">
        <v>2100</v>
      </c>
      <c r="M61" s="20">
        <v>1000</v>
      </c>
    </row>
    <row r="62" spans="1:13">
      <c r="A62" s="20">
        <v>9</v>
      </c>
      <c r="B62" s="20">
        <v>2100</v>
      </c>
      <c r="C62" s="20">
        <v>2150</v>
      </c>
      <c r="D62" s="20">
        <v>2300</v>
      </c>
      <c r="E62" s="20">
        <v>2300</v>
      </c>
      <c r="F62" s="20">
        <v>2400</v>
      </c>
      <c r="G62" s="20">
        <v>2450</v>
      </c>
      <c r="H62" s="20">
        <v>2500</v>
      </c>
      <c r="I62" s="20">
        <v>2450</v>
      </c>
      <c r="J62" s="20">
        <v>2600</v>
      </c>
      <c r="K62" s="20">
        <v>3500</v>
      </c>
      <c r="L62" s="20">
        <v>2100</v>
      </c>
      <c r="M62" s="20">
        <v>1100</v>
      </c>
    </row>
    <row r="65" spans="1:11" ht="29.25" customHeight="1">
      <c r="A65" s="65" t="s">
        <v>32</v>
      </c>
      <c r="B65" s="65"/>
      <c r="C65" s="65"/>
      <c r="D65" s="65"/>
      <c r="E65" s="65"/>
      <c r="F65" s="65"/>
      <c r="G65" s="65"/>
      <c r="H65" s="65"/>
      <c r="I65" s="65"/>
      <c r="J65" s="65"/>
      <c r="K65" s="65"/>
    </row>
    <row r="66" spans="1:11">
      <c r="A66" s="65" t="s">
        <v>33</v>
      </c>
      <c r="B66" s="65"/>
      <c r="C66" s="65"/>
      <c r="D66" s="65"/>
      <c r="E66" s="65"/>
      <c r="F66" s="65"/>
      <c r="G66" s="65"/>
      <c r="H66" s="65"/>
      <c r="I66" s="65"/>
      <c r="J66" s="65"/>
      <c r="K66" s="65"/>
    </row>
    <row r="67" spans="1:11">
      <c r="A67" s="65" t="s">
        <v>34</v>
      </c>
      <c r="B67" s="65"/>
      <c r="C67" s="65"/>
      <c r="D67" s="65"/>
      <c r="E67" s="65"/>
      <c r="F67" s="65"/>
      <c r="G67" s="65"/>
      <c r="H67" s="65"/>
      <c r="I67" s="65"/>
      <c r="J67" s="65"/>
      <c r="K67" s="65"/>
    </row>
    <row r="68" spans="1:11">
      <c r="A68" s="65" t="s">
        <v>35</v>
      </c>
      <c r="B68" s="65"/>
      <c r="C68" s="65"/>
      <c r="D68" s="65"/>
      <c r="E68" s="65"/>
      <c r="F68" s="65"/>
      <c r="G68" s="65"/>
      <c r="H68" s="65"/>
      <c r="I68" s="65"/>
      <c r="J68" s="65"/>
      <c r="K68" s="65"/>
    </row>
    <row r="69" spans="1:11">
      <c r="A69" s="65" t="s">
        <v>36</v>
      </c>
      <c r="B69" s="65"/>
      <c r="C69" s="65"/>
      <c r="D69" s="65"/>
      <c r="E69" s="65"/>
      <c r="F69" s="65"/>
      <c r="G69" s="65"/>
      <c r="H69" s="65"/>
      <c r="I69" s="65"/>
      <c r="J69" s="65"/>
      <c r="K69" s="65"/>
    </row>
    <row r="70" spans="1:11" ht="15" customHeight="1">
      <c r="A70" s="66"/>
      <c r="B70" s="66"/>
      <c r="C70" s="66"/>
      <c r="D70" s="66"/>
      <c r="E70" s="66"/>
      <c r="F70" s="66"/>
      <c r="G70" s="66"/>
      <c r="H70" s="66"/>
      <c r="I70" s="66"/>
      <c r="J70" s="66"/>
      <c r="K70" s="66"/>
    </row>
    <row r="72" spans="1:11" ht="15" customHeight="1">
      <c r="A72" s="19"/>
    </row>
  </sheetData>
  <mergeCells count="24">
    <mergeCell ref="A30:K30"/>
    <mergeCell ref="A32:K32"/>
    <mergeCell ref="A34:K34"/>
    <mergeCell ref="A43:K43"/>
    <mergeCell ref="A2:K2"/>
    <mergeCell ref="A4:K4"/>
    <mergeCell ref="A8:D8"/>
    <mergeCell ref="A15:D15"/>
    <mergeCell ref="A6:D6"/>
    <mergeCell ref="A29:K29"/>
    <mergeCell ref="G15:J15"/>
    <mergeCell ref="G8:J8"/>
    <mergeCell ref="A69:K69"/>
    <mergeCell ref="A70:K70"/>
    <mergeCell ref="A35:M35"/>
    <mergeCell ref="B36:M36"/>
    <mergeCell ref="A51:M51"/>
    <mergeCell ref="B52:M52"/>
    <mergeCell ref="A65:K65"/>
    <mergeCell ref="A66:K66"/>
    <mergeCell ref="A67:K67"/>
    <mergeCell ref="A68:K68"/>
    <mergeCell ref="A44:M44"/>
    <mergeCell ref="B45:M45"/>
  </mergeCell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AJ73"/>
  <sheetViews>
    <sheetView showGridLines="0" topLeftCell="AA1" workbookViewId="0">
      <selection activeCell="AL9" sqref="AL9"/>
    </sheetView>
  </sheetViews>
  <sheetFormatPr baseColWidth="10" defaultColWidth="9.140625" defaultRowHeight="15"/>
  <cols>
    <col min="1" max="1" width="3.5703125" style="20" customWidth="1"/>
    <col min="2" max="2" width="31" style="32" bestFit="1" customWidth="1"/>
    <col min="3" max="3" width="14.5703125" style="20" bestFit="1" customWidth="1"/>
    <col min="4" max="4" width="13.85546875" style="20" bestFit="1" customWidth="1"/>
    <col min="5" max="5" width="16.5703125" style="20" bestFit="1" customWidth="1"/>
    <col min="6" max="6" width="16.42578125" style="20" bestFit="1" customWidth="1"/>
    <col min="7" max="7" width="22.7109375" style="20" bestFit="1" customWidth="1"/>
    <col min="8" max="8" width="16.5703125" style="20" bestFit="1" customWidth="1"/>
    <col min="9" max="9" width="17" style="20" bestFit="1" customWidth="1"/>
    <col min="10" max="10" width="4.42578125" style="32" customWidth="1"/>
    <col min="11" max="11" width="25.85546875" style="32" bestFit="1" customWidth="1"/>
    <col min="12" max="12" width="28.140625" style="32" bestFit="1" customWidth="1"/>
    <col min="13" max="13" width="34.5703125" style="32" bestFit="1" customWidth="1"/>
    <col min="14" max="14" width="8.28515625" style="32" bestFit="1" customWidth="1"/>
    <col min="15" max="15" width="9.28515625" style="32" bestFit="1" customWidth="1"/>
    <col min="16" max="16" width="10.140625" style="32" bestFit="1" customWidth="1"/>
    <col min="17" max="17" width="10.5703125" style="36" bestFit="1" customWidth="1"/>
    <col min="18" max="18" width="11" style="32" bestFit="1" customWidth="1"/>
    <col min="19" max="19" width="5" style="20" customWidth="1"/>
    <col min="20" max="20" width="25.85546875" style="20" bestFit="1" customWidth="1"/>
    <col min="21" max="21" width="28.140625" style="20" bestFit="1" customWidth="1"/>
    <col min="22" max="22" width="34.5703125" style="20" bestFit="1" customWidth="1"/>
    <col min="23" max="23" width="8.28515625" style="20" bestFit="1" customWidth="1"/>
    <col min="24" max="24" width="10" style="20" bestFit="1" customWidth="1"/>
    <col min="25" max="25" width="10.42578125" style="20" bestFit="1" customWidth="1"/>
    <col min="26" max="26" width="10.5703125" style="20" bestFit="1" customWidth="1"/>
    <col min="27" max="27" width="12.28515625" style="20" bestFit="1" customWidth="1"/>
    <col min="28" max="28" width="5.5703125" style="20" customWidth="1"/>
    <col min="29" max="29" width="25.85546875" style="20" bestFit="1" customWidth="1"/>
    <col min="30" max="30" width="28.140625" style="20" bestFit="1" customWidth="1"/>
    <col min="31" max="31" width="34.5703125" style="20" bestFit="1" customWidth="1"/>
    <col min="32" max="32" width="8.28515625" style="20" bestFit="1" customWidth="1"/>
    <col min="33" max="33" width="9.28515625" style="20" bestFit="1" customWidth="1"/>
    <col min="34" max="34" width="10.140625" style="20" bestFit="1" customWidth="1"/>
    <col min="35" max="35" width="10.5703125" style="20" bestFit="1" customWidth="1"/>
    <col min="36" max="36" width="11.5703125" style="20" bestFit="1" customWidth="1"/>
    <col min="37" max="16384" width="9.140625" style="20"/>
  </cols>
  <sheetData>
    <row r="2" spans="2:36" ht="15.75">
      <c r="B2" s="77" t="s">
        <v>136</v>
      </c>
      <c r="C2" s="78"/>
      <c r="D2" s="78"/>
      <c r="E2" s="78"/>
      <c r="F2" s="78"/>
      <c r="G2" s="78"/>
      <c r="H2" s="78"/>
      <c r="I2" s="79"/>
      <c r="K2" s="71" t="s">
        <v>136</v>
      </c>
      <c r="L2" s="72"/>
      <c r="M2" s="72"/>
      <c r="N2" s="72"/>
      <c r="O2" s="72"/>
      <c r="P2" s="72"/>
      <c r="Q2" s="72"/>
      <c r="R2" s="73"/>
      <c r="T2" s="71" t="s">
        <v>138</v>
      </c>
      <c r="U2" s="72"/>
      <c r="V2" s="72"/>
      <c r="W2" s="72"/>
      <c r="X2" s="72"/>
      <c r="Y2" s="72"/>
      <c r="Z2" s="72"/>
      <c r="AA2" s="73"/>
      <c r="AC2" s="71" t="s">
        <v>136</v>
      </c>
      <c r="AD2" s="72"/>
      <c r="AE2" s="72"/>
      <c r="AF2" s="72"/>
      <c r="AG2" s="72"/>
      <c r="AH2" s="72"/>
      <c r="AI2" s="72"/>
      <c r="AJ2" s="73"/>
    </row>
    <row r="3" spans="2:36">
      <c r="B3" s="80" t="s">
        <v>137</v>
      </c>
      <c r="C3" s="81"/>
      <c r="D3" s="81"/>
      <c r="E3" s="81"/>
      <c r="F3" s="81"/>
      <c r="G3" s="81"/>
      <c r="H3" s="81"/>
      <c r="I3" s="82"/>
      <c r="K3" s="74" t="s">
        <v>37</v>
      </c>
      <c r="L3" s="75"/>
      <c r="M3" s="75"/>
      <c r="N3" s="75"/>
      <c r="O3" s="75"/>
      <c r="P3" s="75"/>
      <c r="Q3" s="75"/>
      <c r="R3" s="76"/>
      <c r="T3" s="74" t="s">
        <v>37</v>
      </c>
      <c r="U3" s="75"/>
      <c r="V3" s="75"/>
      <c r="W3" s="75"/>
      <c r="X3" s="75"/>
      <c r="Y3" s="75"/>
      <c r="Z3" s="75"/>
      <c r="AA3" s="76"/>
      <c r="AC3" s="74" t="s">
        <v>37</v>
      </c>
      <c r="AD3" s="75"/>
      <c r="AE3" s="75"/>
      <c r="AF3" s="75"/>
      <c r="AG3" s="75"/>
      <c r="AH3" s="75"/>
      <c r="AI3" s="75"/>
      <c r="AJ3" s="76"/>
    </row>
    <row r="4" spans="2:36">
      <c r="B4" s="33" t="s">
        <v>38</v>
      </c>
      <c r="G4" s="20" t="s">
        <v>39</v>
      </c>
      <c r="I4" s="34"/>
      <c r="K4" s="35" t="s">
        <v>40</v>
      </c>
      <c r="R4" s="37"/>
      <c r="T4" s="35" t="s">
        <v>41</v>
      </c>
      <c r="U4" s="32"/>
      <c r="V4" s="32"/>
      <c r="W4" s="32"/>
      <c r="X4" s="32"/>
      <c r="Y4" s="32"/>
      <c r="Z4" s="36"/>
      <c r="AA4" s="37"/>
      <c r="AC4" s="35" t="s">
        <v>42</v>
      </c>
      <c r="AD4" s="32"/>
      <c r="AE4" s="32"/>
      <c r="AF4" s="32"/>
      <c r="AG4" s="32"/>
      <c r="AH4" s="32"/>
      <c r="AI4" s="36"/>
      <c r="AJ4" s="37"/>
    </row>
    <row r="5" spans="2:36">
      <c r="B5" s="38" t="s">
        <v>43</v>
      </c>
      <c r="E5" s="32"/>
      <c r="F5" s="36">
        <f>SUM(E6:E9)</f>
        <v>4541625</v>
      </c>
      <c r="G5" s="39" t="s">
        <v>44</v>
      </c>
      <c r="I5" s="40">
        <f>SUM(H6:H8)</f>
        <v>1175325</v>
      </c>
      <c r="K5" s="33" t="s">
        <v>45</v>
      </c>
      <c r="R5" s="37"/>
      <c r="T5" s="33" t="s">
        <v>45</v>
      </c>
      <c r="U5" s="32"/>
      <c r="V5" s="32"/>
      <c r="W5" s="32"/>
      <c r="X5" s="32"/>
      <c r="Y5" s="32"/>
      <c r="Z5" s="36"/>
      <c r="AA5" s="37"/>
      <c r="AC5" s="33" t="s">
        <v>45</v>
      </c>
      <c r="AD5" s="32"/>
      <c r="AE5" s="32"/>
      <c r="AF5" s="32"/>
      <c r="AG5" s="32"/>
      <c r="AH5" s="32"/>
      <c r="AI5" s="36"/>
      <c r="AJ5" s="37"/>
    </row>
    <row r="6" spans="2:36">
      <c r="B6" s="41" t="s">
        <v>46</v>
      </c>
      <c r="E6" s="36">
        <v>380000</v>
      </c>
      <c r="F6" s="32"/>
      <c r="G6" s="42" t="s">
        <v>47</v>
      </c>
      <c r="H6" s="36">
        <v>65325</v>
      </c>
      <c r="I6" s="34"/>
      <c r="K6" s="33"/>
      <c r="L6" s="32" t="s">
        <v>48</v>
      </c>
      <c r="N6" s="43" t="s">
        <v>49</v>
      </c>
      <c r="O6" s="32" t="s">
        <v>50</v>
      </c>
      <c r="R6" s="40">
        <f>SUM(Q7:Q9)</f>
        <v>500</v>
      </c>
      <c r="T6" s="33"/>
      <c r="U6" s="32" t="s">
        <v>48</v>
      </c>
      <c r="V6" s="32"/>
      <c r="W6" s="43" t="s">
        <v>49</v>
      </c>
      <c r="X6" s="32" t="s">
        <v>50</v>
      </c>
      <c r="Y6" s="32"/>
      <c r="Z6" s="36"/>
      <c r="AA6" s="40">
        <f>SUM(Z7:Z10)</f>
        <v>1250</v>
      </c>
      <c r="AC6" s="33"/>
      <c r="AD6" s="32" t="s">
        <v>48</v>
      </c>
      <c r="AE6" s="32"/>
      <c r="AF6" s="43" t="s">
        <v>49</v>
      </c>
      <c r="AG6" s="32" t="s">
        <v>50</v>
      </c>
      <c r="AH6" s="32"/>
      <c r="AI6" s="36"/>
      <c r="AJ6" s="40">
        <f>SUM(AI7:AI10)</f>
        <v>750</v>
      </c>
    </row>
    <row r="7" spans="2:36">
      <c r="B7" s="41" t="s">
        <v>51</v>
      </c>
      <c r="E7" s="36">
        <v>2400000</v>
      </c>
      <c r="F7" s="32"/>
      <c r="G7" s="42" t="s">
        <v>52</v>
      </c>
      <c r="H7" s="36">
        <v>240000</v>
      </c>
      <c r="I7" s="34"/>
      <c r="K7" s="33"/>
      <c r="M7" s="32" t="s">
        <v>53</v>
      </c>
      <c r="N7" s="32">
        <v>2</v>
      </c>
      <c r="O7" s="36">
        <v>60</v>
      </c>
      <c r="Q7" s="36">
        <f>+N7*O7</f>
        <v>120</v>
      </c>
      <c r="R7" s="37"/>
      <c r="T7" s="33"/>
      <c r="U7" s="32"/>
      <c r="V7" s="32" t="s">
        <v>53</v>
      </c>
      <c r="W7" s="32">
        <v>2</v>
      </c>
      <c r="X7" s="36">
        <v>60</v>
      </c>
      <c r="Y7" s="32"/>
      <c r="Z7" s="36">
        <f>+W7*X7</f>
        <v>120</v>
      </c>
      <c r="AA7" s="37"/>
      <c r="AC7" s="33"/>
      <c r="AD7" s="32"/>
      <c r="AE7" s="32" t="s">
        <v>53</v>
      </c>
      <c r="AF7" s="32">
        <v>2</v>
      </c>
      <c r="AG7" s="36">
        <v>60</v>
      </c>
      <c r="AH7" s="32"/>
      <c r="AI7" s="36">
        <f>+AF7*AG7</f>
        <v>120</v>
      </c>
      <c r="AJ7" s="37"/>
    </row>
    <row r="8" spans="2:36">
      <c r="B8" s="41" t="s">
        <v>54</v>
      </c>
      <c r="E8" s="36">
        <v>1214925</v>
      </c>
      <c r="F8" s="32"/>
      <c r="G8" s="42" t="s">
        <v>55</v>
      </c>
      <c r="H8" s="44">
        <v>870000</v>
      </c>
      <c r="I8" s="34"/>
      <c r="K8" s="33"/>
      <c r="M8" s="32" t="s">
        <v>56</v>
      </c>
      <c r="N8" s="32">
        <v>4</v>
      </c>
      <c r="O8" s="36">
        <v>90</v>
      </c>
      <c r="Q8" s="36">
        <f>+N8*O8</f>
        <v>360</v>
      </c>
      <c r="R8" s="37"/>
      <c r="T8" s="33"/>
      <c r="U8" s="32"/>
      <c r="V8" s="32" t="s">
        <v>57</v>
      </c>
      <c r="W8" s="32">
        <v>4</v>
      </c>
      <c r="X8" s="36">
        <v>80</v>
      </c>
      <c r="Y8" s="32"/>
      <c r="Z8" s="36">
        <f>+W8*X8</f>
        <v>320</v>
      </c>
      <c r="AA8" s="37"/>
      <c r="AC8" s="33"/>
      <c r="AD8" s="32"/>
      <c r="AE8" s="32" t="s">
        <v>58</v>
      </c>
      <c r="AF8" s="32">
        <v>3</v>
      </c>
      <c r="AG8" s="36">
        <v>70</v>
      </c>
      <c r="AH8" s="32"/>
      <c r="AI8" s="36">
        <f>+AF8*AG8</f>
        <v>210</v>
      </c>
      <c r="AJ8" s="37"/>
    </row>
    <row r="9" spans="2:36">
      <c r="B9" s="41" t="s">
        <v>59</v>
      </c>
      <c r="E9" s="44">
        <v>546700</v>
      </c>
      <c r="F9" s="32"/>
      <c r="I9" s="34"/>
      <c r="K9" s="33"/>
      <c r="M9" s="32" t="s">
        <v>60</v>
      </c>
      <c r="N9" s="32">
        <v>1</v>
      </c>
      <c r="O9" s="36">
        <v>20</v>
      </c>
      <c r="Q9" s="44">
        <f>+N9*O9</f>
        <v>20</v>
      </c>
      <c r="R9" s="37"/>
      <c r="T9" s="33"/>
      <c r="U9" s="32"/>
      <c r="V9" s="32" t="s">
        <v>61</v>
      </c>
      <c r="W9" s="32">
        <v>5</v>
      </c>
      <c r="X9" s="36">
        <v>90</v>
      </c>
      <c r="Y9" s="32"/>
      <c r="Z9" s="36">
        <f>+W9*X9</f>
        <v>450</v>
      </c>
      <c r="AA9" s="37"/>
      <c r="AC9" s="33"/>
      <c r="AD9" s="32"/>
      <c r="AE9" s="32" t="s">
        <v>62</v>
      </c>
      <c r="AF9" s="32">
        <v>5</v>
      </c>
      <c r="AG9" s="36">
        <v>30</v>
      </c>
      <c r="AH9" s="32"/>
      <c r="AI9" s="36">
        <f>+AF9*AG9</f>
        <v>150</v>
      </c>
      <c r="AJ9" s="37"/>
    </row>
    <row r="10" spans="2:36">
      <c r="B10" s="33"/>
      <c r="E10" s="36"/>
      <c r="F10" s="32"/>
      <c r="G10" s="20" t="s">
        <v>63</v>
      </c>
      <c r="I10" s="40">
        <f>SUM(H11:H13)</f>
        <v>10866300</v>
      </c>
      <c r="K10" s="33"/>
      <c r="L10" s="32" t="s">
        <v>64</v>
      </c>
      <c r="R10" s="40">
        <f>SUM(Q12:Q13)</f>
        <v>340</v>
      </c>
      <c r="T10" s="33"/>
      <c r="U10" s="32"/>
      <c r="V10" s="32" t="s">
        <v>65</v>
      </c>
      <c r="W10" s="32">
        <v>3</v>
      </c>
      <c r="X10" s="36">
        <v>120</v>
      </c>
      <c r="Y10" s="32"/>
      <c r="Z10" s="44">
        <f>+W10*X10</f>
        <v>360</v>
      </c>
      <c r="AA10" s="37"/>
      <c r="AC10" s="33"/>
      <c r="AD10" s="32"/>
      <c r="AE10" s="32" t="s">
        <v>66</v>
      </c>
      <c r="AF10" s="32">
        <v>5</v>
      </c>
      <c r="AG10" s="36">
        <v>54</v>
      </c>
      <c r="AH10" s="32"/>
      <c r="AI10" s="44">
        <f>+AF10*AG10</f>
        <v>270</v>
      </c>
      <c r="AJ10" s="37"/>
    </row>
    <row r="11" spans="2:36">
      <c r="B11" s="38" t="s">
        <v>67</v>
      </c>
      <c r="C11" s="45" t="s">
        <v>68</v>
      </c>
      <c r="D11" s="45" t="s">
        <v>69</v>
      </c>
      <c r="E11" s="32"/>
      <c r="F11" s="36">
        <f>SUM(E12:E16)</f>
        <v>6620000</v>
      </c>
      <c r="G11" s="42" t="s">
        <v>70</v>
      </c>
      <c r="H11" s="36">
        <v>8700000</v>
      </c>
      <c r="I11" s="34"/>
      <c r="K11" s="33"/>
      <c r="M11" s="32" t="s">
        <v>71</v>
      </c>
      <c r="R11" s="37"/>
      <c r="T11" s="33"/>
      <c r="U11" s="32" t="s">
        <v>64</v>
      </c>
      <c r="V11" s="32"/>
      <c r="W11" s="32"/>
      <c r="X11" s="32"/>
      <c r="Y11" s="32"/>
      <c r="Z11" s="36"/>
      <c r="AA11" s="40">
        <f>SUM(Z13:Z14)</f>
        <v>815</v>
      </c>
      <c r="AC11" s="33"/>
      <c r="AD11" s="32" t="s">
        <v>64</v>
      </c>
      <c r="AE11" s="32"/>
      <c r="AF11" s="32"/>
      <c r="AG11" s="32"/>
      <c r="AH11" s="32"/>
      <c r="AI11" s="36"/>
      <c r="AJ11" s="40">
        <f>SUM(AI13:AI14)</f>
        <v>700</v>
      </c>
    </row>
    <row r="12" spans="2:36">
      <c r="B12" s="41" t="s">
        <v>72</v>
      </c>
      <c r="C12" s="46">
        <v>1000000</v>
      </c>
      <c r="E12" s="36">
        <f>+C12-D12</f>
        <v>1000000</v>
      </c>
      <c r="F12" s="32"/>
      <c r="G12" s="42" t="s">
        <v>73</v>
      </c>
      <c r="H12" s="36">
        <v>108300</v>
      </c>
      <c r="I12" s="47"/>
      <c r="K12" s="33"/>
      <c r="M12" s="32" t="s">
        <v>74</v>
      </c>
      <c r="N12" s="32">
        <v>10</v>
      </c>
      <c r="O12" s="36">
        <v>10</v>
      </c>
      <c r="Q12" s="36">
        <f>+N12*O12</f>
        <v>100</v>
      </c>
      <c r="R12" s="37"/>
      <c r="T12" s="33"/>
      <c r="U12" s="32"/>
      <c r="V12" s="32" t="s">
        <v>71</v>
      </c>
      <c r="W12" s="32"/>
      <c r="X12" s="32"/>
      <c r="Y12" s="32"/>
      <c r="Z12" s="36"/>
      <c r="AA12" s="37"/>
      <c r="AC12" s="33"/>
      <c r="AD12" s="32"/>
      <c r="AE12" s="32" t="s">
        <v>71</v>
      </c>
      <c r="AF12" s="32"/>
      <c r="AG12" s="32"/>
      <c r="AH12" s="32"/>
      <c r="AI12" s="36"/>
      <c r="AJ12" s="37"/>
    </row>
    <row r="13" spans="2:36">
      <c r="B13" s="41" t="s">
        <v>75</v>
      </c>
      <c r="C13" s="46">
        <v>2000000</v>
      </c>
      <c r="D13" s="46">
        <v>200000</v>
      </c>
      <c r="E13" s="36">
        <f>+C13-D13</f>
        <v>1800000</v>
      </c>
      <c r="F13" s="32"/>
      <c r="G13" s="42" t="s">
        <v>76</v>
      </c>
      <c r="H13" s="44">
        <v>2058000</v>
      </c>
      <c r="I13" s="34"/>
      <c r="K13" s="33"/>
      <c r="Q13" s="44">
        <f>SUM(P15:P26)</f>
        <v>240</v>
      </c>
      <c r="R13" s="37"/>
      <c r="T13" s="33"/>
      <c r="U13" s="32"/>
      <c r="V13" s="32" t="s">
        <v>74</v>
      </c>
      <c r="W13" s="32">
        <v>20</v>
      </c>
      <c r="X13" s="36">
        <v>12.25</v>
      </c>
      <c r="Y13" s="32"/>
      <c r="Z13" s="36">
        <f>+W13*X13</f>
        <v>245</v>
      </c>
      <c r="AA13" s="37"/>
      <c r="AC13" s="33"/>
      <c r="AD13" s="32"/>
      <c r="AE13" s="32" t="s">
        <v>74</v>
      </c>
      <c r="AF13" s="32">
        <v>25</v>
      </c>
      <c r="AG13" s="36">
        <v>10</v>
      </c>
      <c r="AH13" s="32"/>
      <c r="AI13" s="36">
        <f>+AF13*AG13</f>
        <v>250</v>
      </c>
      <c r="AJ13" s="37"/>
    </row>
    <row r="14" spans="2:36">
      <c r="B14" s="41" t="s">
        <v>77</v>
      </c>
      <c r="C14" s="46">
        <v>3000000</v>
      </c>
      <c r="D14" s="46">
        <v>180000</v>
      </c>
      <c r="E14" s="36">
        <f>+C14-D14</f>
        <v>2820000</v>
      </c>
      <c r="F14" s="32"/>
      <c r="I14" s="34"/>
      <c r="K14" s="33"/>
      <c r="M14" s="32" t="s">
        <v>78</v>
      </c>
      <c r="R14" s="37"/>
      <c r="T14" s="33"/>
      <c r="U14" s="32"/>
      <c r="V14" s="32"/>
      <c r="W14" s="32"/>
      <c r="X14" s="32"/>
      <c r="Y14" s="32"/>
      <c r="Z14" s="44">
        <f>SUM(Y16:Y27)</f>
        <v>570</v>
      </c>
      <c r="AA14" s="37"/>
      <c r="AC14" s="33"/>
      <c r="AD14" s="32"/>
      <c r="AE14" s="32"/>
      <c r="AF14" s="32"/>
      <c r="AG14" s="32"/>
      <c r="AH14" s="32"/>
      <c r="AI14" s="44">
        <f>SUM(AH16:AH27)</f>
        <v>450</v>
      </c>
      <c r="AJ14" s="37"/>
    </row>
    <row r="15" spans="2:36">
      <c r="B15" s="41" t="s">
        <v>79</v>
      </c>
      <c r="C15" s="46">
        <v>500000</v>
      </c>
      <c r="D15" s="46">
        <v>100000</v>
      </c>
      <c r="E15" s="36">
        <f>+C15-D15</f>
        <v>400000</v>
      </c>
      <c r="F15" s="32"/>
      <c r="H15" s="48"/>
      <c r="I15" s="34"/>
      <c r="K15" s="33"/>
      <c r="M15" s="42" t="s">
        <v>80</v>
      </c>
      <c r="P15" s="36">
        <f>SUM(O16:O21)</f>
        <v>77.409999999999982</v>
      </c>
      <c r="R15" s="37"/>
      <c r="T15" s="33"/>
      <c r="U15" s="32"/>
      <c r="V15" s="32" t="s">
        <v>78</v>
      </c>
      <c r="W15" s="32"/>
      <c r="X15" s="32"/>
      <c r="Y15" s="32"/>
      <c r="Z15" s="36"/>
      <c r="AA15" s="37"/>
      <c r="AC15" s="33"/>
      <c r="AD15" s="32"/>
      <c r="AE15" s="32" t="s">
        <v>78</v>
      </c>
      <c r="AF15" s="32"/>
      <c r="AG15" s="32"/>
      <c r="AH15" s="32"/>
      <c r="AI15" s="36"/>
      <c r="AJ15" s="37"/>
    </row>
    <row r="16" spans="2:36">
      <c r="B16" s="41" t="s">
        <v>81</v>
      </c>
      <c r="C16" s="46">
        <v>1000000</v>
      </c>
      <c r="D16" s="46">
        <v>400000</v>
      </c>
      <c r="E16" s="44">
        <f>+C16-D16</f>
        <v>600000</v>
      </c>
      <c r="F16" s="32"/>
      <c r="H16" s="36">
        <f>H12*5%</f>
        <v>5415</v>
      </c>
      <c r="I16" s="34"/>
      <c r="K16" s="33"/>
      <c r="M16" s="42" t="s">
        <v>82</v>
      </c>
      <c r="O16" s="36">
        <v>33.76</v>
      </c>
      <c r="R16" s="37"/>
      <c r="T16" s="33"/>
      <c r="U16" s="32"/>
      <c r="V16" s="42" t="s">
        <v>80</v>
      </c>
      <c r="W16" s="32"/>
      <c r="X16" s="32"/>
      <c r="Y16" s="36">
        <f>SUM(X17:X22)</f>
        <v>192.28</v>
      </c>
      <c r="Z16" s="36"/>
      <c r="AA16" s="37"/>
      <c r="AC16" s="33"/>
      <c r="AD16" s="32"/>
      <c r="AE16" s="42" t="s">
        <v>80</v>
      </c>
      <c r="AF16" s="32"/>
      <c r="AG16" s="32"/>
      <c r="AH16" s="36">
        <f>SUM(AG17:AG22)</f>
        <v>119.42</v>
      </c>
      <c r="AI16" s="36"/>
      <c r="AJ16" s="37"/>
    </row>
    <row r="17" spans="2:36">
      <c r="B17" s="33"/>
      <c r="C17" s="49">
        <f>SUM(C12:C16)</f>
        <v>7500000</v>
      </c>
      <c r="D17" s="49">
        <f>SUM(D13:D16)</f>
        <v>880000</v>
      </c>
      <c r="I17" s="34"/>
      <c r="K17" s="33"/>
      <c r="M17" s="42" t="s">
        <v>83</v>
      </c>
      <c r="O17" s="36">
        <v>4.9400000000000004</v>
      </c>
      <c r="R17" s="37"/>
      <c r="T17" s="33"/>
      <c r="U17" s="32"/>
      <c r="V17" s="42" t="s">
        <v>82</v>
      </c>
      <c r="W17" s="32"/>
      <c r="X17" s="36">
        <v>83.87</v>
      </c>
      <c r="Y17" s="32"/>
      <c r="Z17" s="36"/>
      <c r="AA17" s="37"/>
      <c r="AC17" s="33"/>
      <c r="AD17" s="32"/>
      <c r="AE17" s="42" t="s">
        <v>82</v>
      </c>
      <c r="AF17" s="32"/>
      <c r="AG17" s="36">
        <v>51.31</v>
      </c>
      <c r="AH17" s="32"/>
      <c r="AI17" s="36"/>
      <c r="AJ17" s="37"/>
    </row>
    <row r="18" spans="2:36">
      <c r="B18" s="38" t="s">
        <v>84</v>
      </c>
      <c r="E18" s="36"/>
      <c r="F18" s="36">
        <f>SUM(E19:E20)</f>
        <v>880000</v>
      </c>
      <c r="H18" s="24">
        <f>H12-H16</f>
        <v>102885</v>
      </c>
      <c r="I18" s="34"/>
      <c r="K18" s="33"/>
      <c r="M18" s="42" t="s">
        <v>85</v>
      </c>
      <c r="O18" s="36">
        <v>8.44</v>
      </c>
      <c r="R18" s="37"/>
      <c r="T18" s="33"/>
      <c r="U18" s="32"/>
      <c r="V18" s="42" t="s">
        <v>83</v>
      </c>
      <c r="W18" s="32"/>
      <c r="X18" s="36">
        <v>12.27</v>
      </c>
      <c r="Y18" s="32"/>
      <c r="Z18" s="36"/>
      <c r="AA18" s="37"/>
      <c r="AC18" s="33"/>
      <c r="AD18" s="32"/>
      <c r="AE18" s="42" t="s">
        <v>83</v>
      </c>
      <c r="AF18" s="32"/>
      <c r="AG18" s="36">
        <v>7.51</v>
      </c>
      <c r="AH18" s="32"/>
      <c r="AI18" s="36"/>
      <c r="AJ18" s="37"/>
    </row>
    <row r="19" spans="2:36">
      <c r="B19" s="41" t="s">
        <v>86</v>
      </c>
      <c r="E19" s="36">
        <v>120000</v>
      </c>
      <c r="F19" s="36"/>
      <c r="I19" s="34"/>
      <c r="K19" s="33"/>
      <c r="M19" s="42" t="s">
        <v>87</v>
      </c>
      <c r="O19" s="36">
        <v>22.06</v>
      </c>
      <c r="R19" s="37"/>
      <c r="T19" s="33"/>
      <c r="U19" s="32"/>
      <c r="V19" s="42" t="s">
        <v>85</v>
      </c>
      <c r="W19" s="32"/>
      <c r="X19" s="36">
        <v>20.97</v>
      </c>
      <c r="Y19" s="32"/>
      <c r="Z19" s="36"/>
      <c r="AA19" s="37"/>
      <c r="AC19" s="33"/>
      <c r="AD19" s="32"/>
      <c r="AE19" s="42" t="s">
        <v>85</v>
      </c>
      <c r="AF19" s="32"/>
      <c r="AG19" s="36">
        <v>12.83</v>
      </c>
      <c r="AH19" s="32"/>
      <c r="AI19" s="36"/>
      <c r="AJ19" s="37"/>
    </row>
    <row r="20" spans="2:36">
      <c r="B20" s="41" t="s">
        <v>88</v>
      </c>
      <c r="E20" s="44">
        <v>760000</v>
      </c>
      <c r="F20" s="36"/>
      <c r="I20" s="34"/>
      <c r="K20" s="33"/>
      <c r="M20" s="42" t="s">
        <v>89</v>
      </c>
      <c r="O20" s="36">
        <v>4.91</v>
      </c>
      <c r="R20" s="37"/>
      <c r="T20" s="33"/>
      <c r="U20" s="32"/>
      <c r="V20" s="42" t="s">
        <v>87</v>
      </c>
      <c r="W20" s="32"/>
      <c r="X20" s="36">
        <v>62.9</v>
      </c>
      <c r="Y20" s="32"/>
      <c r="Z20" s="36"/>
      <c r="AA20" s="37"/>
      <c r="AC20" s="33"/>
      <c r="AD20" s="32"/>
      <c r="AE20" s="42" t="s">
        <v>87</v>
      </c>
      <c r="AF20" s="32"/>
      <c r="AG20" s="36">
        <v>33.36</v>
      </c>
      <c r="AH20" s="32"/>
      <c r="AI20" s="36"/>
      <c r="AJ20" s="37"/>
    </row>
    <row r="21" spans="2:36">
      <c r="B21" s="33"/>
      <c r="E21" s="36"/>
      <c r="F21" s="36"/>
      <c r="I21" s="34"/>
      <c r="K21" s="33"/>
      <c r="M21" s="42" t="s">
        <v>90</v>
      </c>
      <c r="O21" s="44">
        <v>3.3</v>
      </c>
      <c r="R21" s="37"/>
      <c r="T21" s="33"/>
      <c r="U21" s="32"/>
      <c r="V21" s="42" t="s">
        <v>89</v>
      </c>
      <c r="W21" s="32"/>
      <c r="X21" s="36">
        <v>4.09</v>
      </c>
      <c r="Y21" s="32"/>
      <c r="Z21" s="36"/>
      <c r="AA21" s="37"/>
      <c r="AC21" s="33"/>
      <c r="AD21" s="32"/>
      <c r="AE21" s="42" t="s">
        <v>89</v>
      </c>
      <c r="AF21" s="32"/>
      <c r="AG21" s="36">
        <v>4.28</v>
      </c>
      <c r="AH21" s="32"/>
      <c r="AI21" s="36"/>
      <c r="AJ21" s="37"/>
    </row>
    <row r="22" spans="2:36">
      <c r="B22" s="33" t="s">
        <v>91</v>
      </c>
      <c r="E22" s="36"/>
      <c r="F22" s="50">
        <f>SUM(F5:F21)</f>
        <v>12041625</v>
      </c>
      <c r="I22" s="51">
        <f>SUM(I5:I21)</f>
        <v>12041625</v>
      </c>
      <c r="K22" s="33"/>
      <c r="M22" s="42" t="s">
        <v>92</v>
      </c>
      <c r="P22" s="36">
        <f>SUM(O23:O26)</f>
        <v>162.59</v>
      </c>
      <c r="R22" s="37"/>
      <c r="T22" s="33"/>
      <c r="U22" s="32"/>
      <c r="V22" s="42" t="s">
        <v>90</v>
      </c>
      <c r="W22" s="32"/>
      <c r="X22" s="44">
        <v>8.18</v>
      </c>
      <c r="Y22" s="32"/>
      <c r="Z22" s="36"/>
      <c r="AA22" s="37"/>
      <c r="AC22" s="33"/>
      <c r="AD22" s="32"/>
      <c r="AE22" s="42" t="s">
        <v>90</v>
      </c>
      <c r="AF22" s="32"/>
      <c r="AG22" s="44">
        <v>10.130000000000001</v>
      </c>
      <c r="AH22" s="32"/>
      <c r="AI22" s="36"/>
      <c r="AJ22" s="37"/>
    </row>
    <row r="23" spans="2:36">
      <c r="B23" s="52"/>
      <c r="C23" s="53"/>
      <c r="D23" s="53"/>
      <c r="E23" s="53"/>
      <c r="F23" s="53"/>
      <c r="G23" s="53"/>
      <c r="H23" s="53"/>
      <c r="I23" s="54"/>
      <c r="K23" s="33"/>
      <c r="M23" s="42" t="s">
        <v>93</v>
      </c>
      <c r="O23" s="36">
        <v>43.44</v>
      </c>
      <c r="R23" s="37"/>
      <c r="T23" s="33"/>
      <c r="U23" s="32"/>
      <c r="V23" s="42" t="s">
        <v>92</v>
      </c>
      <c r="W23" s="32"/>
      <c r="X23" s="32"/>
      <c r="Y23" s="36">
        <f>SUM(X24:X27)</f>
        <v>377.72</v>
      </c>
      <c r="Z23" s="36"/>
      <c r="AA23" s="37"/>
      <c r="AC23" s="33"/>
      <c r="AD23" s="32"/>
      <c r="AE23" s="42" t="s">
        <v>92</v>
      </c>
      <c r="AF23" s="32"/>
      <c r="AG23" s="32"/>
      <c r="AH23" s="36">
        <f>SUM(AG24:AG27)</f>
        <v>330.58</v>
      </c>
      <c r="AI23" s="36"/>
      <c r="AJ23" s="37"/>
    </row>
    <row r="24" spans="2:36">
      <c r="K24" s="33"/>
      <c r="M24" s="42" t="s">
        <v>89</v>
      </c>
      <c r="O24" s="36">
        <v>21.71</v>
      </c>
      <c r="R24" s="37"/>
      <c r="T24" s="33"/>
      <c r="U24" s="32"/>
      <c r="V24" s="42" t="s">
        <v>93</v>
      </c>
      <c r="W24" s="32"/>
      <c r="X24" s="36">
        <v>107.91</v>
      </c>
      <c r="Y24" s="32"/>
      <c r="Z24" s="36"/>
      <c r="AA24" s="37"/>
      <c r="AC24" s="33"/>
      <c r="AD24" s="32"/>
      <c r="AE24" s="42" t="s">
        <v>93</v>
      </c>
      <c r="AF24" s="32"/>
      <c r="AG24" s="36">
        <v>73.47</v>
      </c>
      <c r="AH24" s="32"/>
      <c r="AI24" s="36"/>
      <c r="AJ24" s="37"/>
    </row>
    <row r="25" spans="2:36">
      <c r="K25" s="33"/>
      <c r="M25" s="42" t="s">
        <v>94</v>
      </c>
      <c r="O25" s="36">
        <v>15.29</v>
      </c>
      <c r="R25" s="37"/>
      <c r="T25" s="33"/>
      <c r="U25" s="32"/>
      <c r="V25" s="42" t="s">
        <v>89</v>
      </c>
      <c r="W25" s="32"/>
      <c r="X25" s="36">
        <v>57.6</v>
      </c>
      <c r="Y25" s="32"/>
      <c r="Z25" s="36"/>
      <c r="AA25" s="37"/>
      <c r="AC25" s="33"/>
      <c r="AD25" s="32"/>
      <c r="AE25" s="42" t="s">
        <v>89</v>
      </c>
      <c r="AF25" s="32"/>
      <c r="AG25" s="36">
        <v>32.22</v>
      </c>
      <c r="AH25" s="32"/>
      <c r="AI25" s="36"/>
      <c r="AJ25" s="37"/>
    </row>
    <row r="26" spans="2:36">
      <c r="K26" s="33"/>
      <c r="M26" s="42" t="s">
        <v>90</v>
      </c>
      <c r="O26" s="44">
        <v>82.15</v>
      </c>
      <c r="P26" s="55"/>
      <c r="R26" s="56"/>
      <c r="T26" s="33"/>
      <c r="U26" s="32"/>
      <c r="V26" s="42" t="s">
        <v>94</v>
      </c>
      <c r="W26" s="32"/>
      <c r="X26" s="36">
        <v>36.28</v>
      </c>
      <c r="Y26" s="32"/>
      <c r="Z26" s="36"/>
      <c r="AA26" s="37"/>
      <c r="AC26" s="33"/>
      <c r="AD26" s="32"/>
      <c r="AE26" s="42" t="s">
        <v>94</v>
      </c>
      <c r="AF26" s="32"/>
      <c r="AG26" s="36">
        <v>29.48</v>
      </c>
      <c r="AH26" s="32"/>
      <c r="AI26" s="36"/>
      <c r="AJ26" s="37"/>
    </row>
    <row r="27" spans="2:36">
      <c r="K27" s="33"/>
      <c r="M27" s="32" t="s">
        <v>95</v>
      </c>
      <c r="R27" s="40">
        <f>SUM(R6:R26)</f>
        <v>840</v>
      </c>
      <c r="T27" s="33"/>
      <c r="U27" s="32"/>
      <c r="V27" s="42" t="s">
        <v>90</v>
      </c>
      <c r="W27" s="32"/>
      <c r="X27" s="44">
        <v>175.93</v>
      </c>
      <c r="Y27" s="55"/>
      <c r="Z27" s="36"/>
      <c r="AA27" s="56"/>
      <c r="AC27" s="33"/>
      <c r="AD27" s="32"/>
      <c r="AE27" s="42" t="s">
        <v>90</v>
      </c>
      <c r="AF27" s="32"/>
      <c r="AG27" s="44">
        <v>195.41</v>
      </c>
      <c r="AH27" s="55"/>
      <c r="AI27" s="36"/>
      <c r="AJ27" s="56"/>
    </row>
    <row r="28" spans="2:36">
      <c r="K28" s="33"/>
      <c r="R28" s="37"/>
      <c r="T28" s="33"/>
      <c r="U28" s="32"/>
      <c r="V28" s="32" t="s">
        <v>95</v>
      </c>
      <c r="W28" s="32"/>
      <c r="X28" s="32"/>
      <c r="Y28" s="32"/>
      <c r="Z28" s="36"/>
      <c r="AA28" s="40">
        <f>SUM(AA6:AA27)</f>
        <v>2065</v>
      </c>
      <c r="AC28" s="33"/>
      <c r="AD28" s="32"/>
      <c r="AE28" s="32" t="s">
        <v>95</v>
      </c>
      <c r="AF28" s="32"/>
      <c r="AG28" s="32"/>
      <c r="AH28" s="32"/>
      <c r="AI28" s="36"/>
      <c r="AJ28" s="40">
        <f>SUM(AJ6:AJ27)</f>
        <v>1450</v>
      </c>
    </row>
    <row r="29" spans="2:36">
      <c r="K29" s="33"/>
      <c r="L29" s="32" t="s">
        <v>96</v>
      </c>
      <c r="R29" s="37"/>
      <c r="T29" s="33"/>
      <c r="U29" s="32"/>
      <c r="V29" s="32"/>
      <c r="W29" s="32"/>
      <c r="X29" s="32"/>
      <c r="Y29" s="32"/>
      <c r="Z29" s="36"/>
      <c r="AA29" s="37"/>
      <c r="AC29" s="33"/>
      <c r="AD29" s="32"/>
      <c r="AE29" s="32"/>
      <c r="AF29" s="32"/>
      <c r="AG29" s="32"/>
      <c r="AH29" s="32"/>
      <c r="AI29" s="36"/>
      <c r="AJ29" s="37"/>
    </row>
    <row r="30" spans="2:36">
      <c r="K30" s="33"/>
      <c r="M30" s="32" t="s">
        <v>97</v>
      </c>
      <c r="R30" s="40">
        <f>SUM(Q31:Q39)</f>
        <v>280</v>
      </c>
      <c r="T30" s="33"/>
      <c r="U30" s="32" t="s">
        <v>96</v>
      </c>
      <c r="V30" s="32"/>
      <c r="W30" s="32"/>
      <c r="X30" s="32"/>
      <c r="Y30" s="32"/>
      <c r="Z30" s="36"/>
      <c r="AA30" s="37"/>
      <c r="AC30" s="33"/>
      <c r="AD30" s="32" t="s">
        <v>96</v>
      </c>
      <c r="AE30" s="32"/>
      <c r="AF30" s="32"/>
      <c r="AG30" s="32"/>
      <c r="AH30" s="32"/>
      <c r="AI30" s="36"/>
      <c r="AJ30" s="37"/>
    </row>
    <row r="31" spans="2:36">
      <c r="K31" s="33"/>
      <c r="M31" s="42" t="s">
        <v>98</v>
      </c>
      <c r="Q31" s="36">
        <f>SUM(P32:P35)</f>
        <v>80</v>
      </c>
      <c r="R31" s="37"/>
      <c r="T31" s="33"/>
      <c r="U31" s="32"/>
      <c r="V31" s="32" t="s">
        <v>97</v>
      </c>
      <c r="W31" s="32"/>
      <c r="X31" s="32"/>
      <c r="Y31" s="32"/>
      <c r="Z31" s="36"/>
      <c r="AA31" s="40">
        <f>SUM(Z32:Z40)</f>
        <v>700</v>
      </c>
      <c r="AC31" s="33"/>
      <c r="AD31" s="32"/>
      <c r="AE31" s="32" t="s">
        <v>97</v>
      </c>
      <c r="AF31" s="32"/>
      <c r="AG31" s="32"/>
      <c r="AH31" s="32"/>
      <c r="AI31" s="36"/>
      <c r="AJ31" s="40">
        <f>SUM(AI32:AI40)</f>
        <v>420</v>
      </c>
    </row>
    <row r="32" spans="2:36">
      <c r="K32" s="33"/>
      <c r="M32" s="42" t="s">
        <v>82</v>
      </c>
      <c r="P32" s="36">
        <v>32.799999999999997</v>
      </c>
      <c r="R32" s="37"/>
      <c r="T32" s="33"/>
      <c r="U32" s="32"/>
      <c r="V32" s="42" t="s">
        <v>98</v>
      </c>
      <c r="W32" s="32"/>
      <c r="X32" s="32"/>
      <c r="Y32" s="32"/>
      <c r="Z32" s="36">
        <f>SUM(Y33:Y36)</f>
        <v>200</v>
      </c>
      <c r="AA32" s="37"/>
      <c r="AC32" s="33"/>
      <c r="AD32" s="32"/>
      <c r="AE32" s="42" t="s">
        <v>98</v>
      </c>
      <c r="AF32" s="32"/>
      <c r="AG32" s="32"/>
      <c r="AH32" s="32"/>
      <c r="AI32" s="36">
        <f>SUM(AH33:AH36)</f>
        <v>120</v>
      </c>
      <c r="AJ32" s="37"/>
    </row>
    <row r="33" spans="11:36">
      <c r="K33" s="33"/>
      <c r="M33" s="42" t="s">
        <v>83</v>
      </c>
      <c r="P33" s="36">
        <v>13.4</v>
      </c>
      <c r="R33" s="37"/>
      <c r="T33" s="33"/>
      <c r="U33" s="32"/>
      <c r="V33" s="42" t="s">
        <v>82</v>
      </c>
      <c r="W33" s="32"/>
      <c r="X33" s="32"/>
      <c r="Y33" s="36">
        <v>82</v>
      </c>
      <c r="Z33" s="36"/>
      <c r="AA33" s="37"/>
      <c r="AC33" s="33"/>
      <c r="AD33" s="32"/>
      <c r="AE33" s="42" t="s">
        <v>82</v>
      </c>
      <c r="AF33" s="32"/>
      <c r="AG33" s="32"/>
      <c r="AH33" s="36">
        <v>49.2</v>
      </c>
      <c r="AI33" s="36"/>
      <c r="AJ33" s="37"/>
    </row>
    <row r="34" spans="11:36">
      <c r="K34" s="33"/>
      <c r="M34" s="42" t="s">
        <v>90</v>
      </c>
      <c r="P34" s="36">
        <v>9.1999999999999993</v>
      </c>
      <c r="R34" s="37"/>
      <c r="T34" s="33"/>
      <c r="U34" s="32"/>
      <c r="V34" s="42" t="s">
        <v>83</v>
      </c>
      <c r="W34" s="32"/>
      <c r="X34" s="32"/>
      <c r="Y34" s="36">
        <v>33.5</v>
      </c>
      <c r="Z34" s="36"/>
      <c r="AA34" s="37"/>
      <c r="AC34" s="33"/>
      <c r="AD34" s="32"/>
      <c r="AE34" s="42" t="s">
        <v>83</v>
      </c>
      <c r="AF34" s="32"/>
      <c r="AG34" s="32"/>
      <c r="AH34" s="36">
        <v>20.100000000000001</v>
      </c>
      <c r="AI34" s="36"/>
      <c r="AJ34" s="37"/>
    </row>
    <row r="35" spans="11:36">
      <c r="K35" s="33"/>
      <c r="M35" s="42" t="s">
        <v>99</v>
      </c>
      <c r="P35" s="44">
        <v>24.6</v>
      </c>
      <c r="R35" s="37"/>
      <c r="T35" s="33"/>
      <c r="U35" s="32"/>
      <c r="V35" s="42" t="s">
        <v>90</v>
      </c>
      <c r="W35" s="32"/>
      <c r="X35" s="32"/>
      <c r="Y35" s="36">
        <v>23</v>
      </c>
      <c r="Z35" s="36"/>
      <c r="AA35" s="37"/>
      <c r="AC35" s="33"/>
      <c r="AD35" s="32"/>
      <c r="AE35" s="42" t="s">
        <v>90</v>
      </c>
      <c r="AF35" s="32"/>
      <c r="AG35" s="32"/>
      <c r="AH35" s="36">
        <v>13.8</v>
      </c>
      <c r="AI35" s="36"/>
      <c r="AJ35" s="37"/>
    </row>
    <row r="36" spans="11:36">
      <c r="K36" s="33"/>
      <c r="M36" s="42" t="s">
        <v>92</v>
      </c>
      <c r="Q36" s="36">
        <f>SUM(P37:P39)</f>
        <v>200</v>
      </c>
      <c r="R36" s="37"/>
      <c r="T36" s="33"/>
      <c r="U36" s="32"/>
      <c r="V36" s="42" t="s">
        <v>99</v>
      </c>
      <c r="W36" s="32"/>
      <c r="X36" s="32"/>
      <c r="Y36" s="44">
        <v>61.5</v>
      </c>
      <c r="Z36" s="36"/>
      <c r="AA36" s="37"/>
      <c r="AC36" s="33"/>
      <c r="AD36" s="32"/>
      <c r="AE36" s="42" t="s">
        <v>99</v>
      </c>
      <c r="AF36" s="32"/>
      <c r="AG36" s="32"/>
      <c r="AH36" s="44">
        <v>36.9</v>
      </c>
      <c r="AI36" s="36"/>
      <c r="AJ36" s="37"/>
    </row>
    <row r="37" spans="11:36">
      <c r="K37" s="33"/>
      <c r="M37" s="42" t="s">
        <v>100</v>
      </c>
      <c r="P37" s="36">
        <v>100</v>
      </c>
      <c r="R37" s="37"/>
      <c r="T37" s="33"/>
      <c r="U37" s="32"/>
      <c r="V37" s="42" t="s">
        <v>92</v>
      </c>
      <c r="W37" s="32"/>
      <c r="X37" s="32"/>
      <c r="Y37" s="32"/>
      <c r="Z37" s="36">
        <f>SUM(Y38:Y40)</f>
        <v>500</v>
      </c>
      <c r="AA37" s="37"/>
      <c r="AC37" s="33"/>
      <c r="AD37" s="32"/>
      <c r="AE37" s="42" t="s">
        <v>92</v>
      </c>
      <c r="AF37" s="32"/>
      <c r="AG37" s="32"/>
      <c r="AH37" s="32"/>
      <c r="AI37" s="36">
        <f>SUM(AH38:AH40)</f>
        <v>300</v>
      </c>
      <c r="AJ37" s="37"/>
    </row>
    <row r="38" spans="11:36">
      <c r="K38" s="33"/>
      <c r="M38" s="42" t="s">
        <v>101</v>
      </c>
      <c r="P38" s="36">
        <v>60</v>
      </c>
      <c r="R38" s="37"/>
      <c r="T38" s="33"/>
      <c r="U38" s="32"/>
      <c r="V38" s="42" t="s">
        <v>100</v>
      </c>
      <c r="W38" s="32"/>
      <c r="X38" s="32"/>
      <c r="Y38" s="36">
        <v>250</v>
      </c>
      <c r="Z38" s="36"/>
      <c r="AA38" s="37"/>
      <c r="AC38" s="33"/>
      <c r="AD38" s="32"/>
      <c r="AE38" s="42" t="s">
        <v>100</v>
      </c>
      <c r="AF38" s="32"/>
      <c r="AG38" s="32"/>
      <c r="AH38" s="36">
        <v>150</v>
      </c>
      <c r="AI38" s="36"/>
      <c r="AJ38" s="37"/>
    </row>
    <row r="39" spans="11:36">
      <c r="K39" s="33"/>
      <c r="M39" s="42" t="s">
        <v>90</v>
      </c>
      <c r="P39" s="44">
        <v>40</v>
      </c>
      <c r="Q39" s="44"/>
      <c r="R39" s="37"/>
      <c r="T39" s="33"/>
      <c r="U39" s="32"/>
      <c r="V39" s="42" t="s">
        <v>101</v>
      </c>
      <c r="W39" s="32"/>
      <c r="X39" s="32"/>
      <c r="Y39" s="36">
        <v>150</v>
      </c>
      <c r="Z39" s="36"/>
      <c r="AA39" s="37"/>
      <c r="AC39" s="33"/>
      <c r="AD39" s="32"/>
      <c r="AE39" s="42" t="s">
        <v>101</v>
      </c>
      <c r="AF39" s="32"/>
      <c r="AG39" s="32"/>
      <c r="AH39" s="36">
        <v>90</v>
      </c>
      <c r="AI39" s="36"/>
      <c r="AJ39" s="37"/>
    </row>
    <row r="40" spans="11:36">
      <c r="K40" s="33"/>
      <c r="M40" s="32" t="s">
        <v>102</v>
      </c>
      <c r="R40" s="40">
        <f>SUM(Q41:Q46)</f>
        <v>46</v>
      </c>
      <c r="T40" s="33"/>
      <c r="U40" s="32"/>
      <c r="V40" s="42" t="s">
        <v>90</v>
      </c>
      <c r="W40" s="32"/>
      <c r="X40" s="32"/>
      <c r="Y40" s="44">
        <v>100</v>
      </c>
      <c r="Z40" s="44"/>
      <c r="AA40" s="37"/>
      <c r="AC40" s="33"/>
      <c r="AD40" s="32"/>
      <c r="AE40" s="42" t="s">
        <v>90</v>
      </c>
      <c r="AF40" s="32"/>
      <c r="AG40" s="32"/>
      <c r="AH40" s="44">
        <v>60</v>
      </c>
      <c r="AI40" s="44"/>
      <c r="AJ40" s="37"/>
    </row>
    <row r="41" spans="11:36">
      <c r="K41" s="33"/>
      <c r="M41" s="42" t="s">
        <v>98</v>
      </c>
      <c r="Q41" s="36">
        <f>SUM(P42:P43)</f>
        <v>30</v>
      </c>
      <c r="R41" s="37"/>
      <c r="T41" s="33"/>
      <c r="U41" s="32"/>
      <c r="V41" s="32" t="s">
        <v>102</v>
      </c>
      <c r="W41" s="32"/>
      <c r="X41" s="32"/>
      <c r="Y41" s="32"/>
      <c r="Z41" s="36"/>
      <c r="AA41" s="40">
        <f>SUM(Z42:Z47)</f>
        <v>110</v>
      </c>
      <c r="AC41" s="33"/>
      <c r="AD41" s="32"/>
      <c r="AE41" s="32" t="s">
        <v>102</v>
      </c>
      <c r="AF41" s="32"/>
      <c r="AG41" s="32"/>
      <c r="AH41" s="32"/>
      <c r="AI41" s="36"/>
      <c r="AJ41" s="40">
        <f>SUM(AI42:AI47)</f>
        <v>66</v>
      </c>
    </row>
    <row r="42" spans="11:36">
      <c r="K42" s="33"/>
      <c r="M42" s="42" t="s">
        <v>82</v>
      </c>
      <c r="P42" s="36">
        <v>12.65</v>
      </c>
      <c r="R42" s="37"/>
      <c r="T42" s="33"/>
      <c r="U42" s="32"/>
      <c r="V42" s="42" t="s">
        <v>98</v>
      </c>
      <c r="W42" s="32"/>
      <c r="X42" s="32"/>
      <c r="Y42" s="32"/>
      <c r="Z42" s="36">
        <f>SUM(Y43:Y44)</f>
        <v>70</v>
      </c>
      <c r="AA42" s="37"/>
      <c r="AC42" s="33"/>
      <c r="AD42" s="32"/>
      <c r="AE42" s="42" t="s">
        <v>98</v>
      </c>
      <c r="AF42" s="32"/>
      <c r="AG42" s="32"/>
      <c r="AH42" s="32"/>
      <c r="AI42" s="36">
        <f>SUM(AH43:AH44)</f>
        <v>42</v>
      </c>
      <c r="AJ42" s="37"/>
    </row>
    <row r="43" spans="11:36">
      <c r="K43" s="33"/>
      <c r="M43" s="42" t="s">
        <v>87</v>
      </c>
      <c r="P43" s="44">
        <v>17.350000000000001</v>
      </c>
      <c r="R43" s="37"/>
      <c r="T43" s="33"/>
      <c r="U43" s="32"/>
      <c r="V43" s="42" t="s">
        <v>82</v>
      </c>
      <c r="W43" s="32"/>
      <c r="X43" s="32"/>
      <c r="Y43" s="36">
        <v>37.92</v>
      </c>
      <c r="Z43" s="36"/>
      <c r="AA43" s="37"/>
      <c r="AC43" s="33"/>
      <c r="AD43" s="32"/>
      <c r="AE43" s="42" t="s">
        <v>82</v>
      </c>
      <c r="AF43" s="32"/>
      <c r="AG43" s="32"/>
      <c r="AH43" s="36">
        <v>29.7</v>
      </c>
      <c r="AI43" s="36"/>
      <c r="AJ43" s="37"/>
    </row>
    <row r="44" spans="11:36">
      <c r="K44" s="33"/>
      <c r="M44" s="42" t="s">
        <v>92</v>
      </c>
      <c r="P44" s="36"/>
      <c r="Q44" s="36">
        <f>SUM(P45:P46)</f>
        <v>16</v>
      </c>
      <c r="R44" s="37"/>
      <c r="T44" s="33"/>
      <c r="U44" s="32"/>
      <c r="V44" s="42" t="s">
        <v>87</v>
      </c>
      <c r="W44" s="32"/>
      <c r="X44" s="32"/>
      <c r="Y44" s="44">
        <v>32.08</v>
      </c>
      <c r="Z44" s="36"/>
      <c r="AA44" s="37"/>
      <c r="AC44" s="33"/>
      <c r="AD44" s="32"/>
      <c r="AE44" s="42" t="s">
        <v>87</v>
      </c>
      <c r="AF44" s="32"/>
      <c r="AG44" s="32"/>
      <c r="AH44" s="44">
        <v>12.3</v>
      </c>
      <c r="AI44" s="36"/>
      <c r="AJ44" s="37"/>
    </row>
    <row r="45" spans="11:36">
      <c r="K45" s="33"/>
      <c r="M45" s="42" t="s">
        <v>103</v>
      </c>
      <c r="P45" s="36">
        <v>6</v>
      </c>
      <c r="R45" s="37"/>
      <c r="T45" s="33"/>
      <c r="U45" s="32"/>
      <c r="V45" s="42" t="s">
        <v>92</v>
      </c>
      <c r="W45" s="32"/>
      <c r="X45" s="32"/>
      <c r="Y45" s="36"/>
      <c r="Z45" s="36">
        <f>SUM(Y46:Y47)</f>
        <v>40</v>
      </c>
      <c r="AA45" s="37"/>
      <c r="AC45" s="33"/>
      <c r="AD45" s="32"/>
      <c r="AE45" s="42" t="s">
        <v>92</v>
      </c>
      <c r="AF45" s="32"/>
      <c r="AG45" s="32"/>
      <c r="AH45" s="36"/>
      <c r="AI45" s="36">
        <f>SUM(AH46:AH47)</f>
        <v>24</v>
      </c>
      <c r="AJ45" s="37"/>
    </row>
    <row r="46" spans="11:36">
      <c r="K46" s="33"/>
      <c r="M46" s="42" t="s">
        <v>104</v>
      </c>
      <c r="P46" s="44">
        <v>10</v>
      </c>
      <c r="Q46" s="44"/>
      <c r="R46" s="56"/>
      <c r="T46" s="33"/>
      <c r="U46" s="32"/>
      <c r="V46" s="42" t="s">
        <v>103</v>
      </c>
      <c r="W46" s="32"/>
      <c r="X46" s="32"/>
      <c r="Y46" s="36">
        <v>15</v>
      </c>
      <c r="Z46" s="36"/>
      <c r="AA46" s="37"/>
      <c r="AC46" s="33"/>
      <c r="AD46" s="32"/>
      <c r="AE46" s="42" t="s">
        <v>103</v>
      </c>
      <c r="AF46" s="32"/>
      <c r="AG46" s="32"/>
      <c r="AH46" s="36">
        <v>9</v>
      </c>
      <c r="AI46" s="36"/>
      <c r="AJ46" s="37"/>
    </row>
    <row r="47" spans="11:36">
      <c r="K47" s="33"/>
      <c r="M47" s="32" t="s">
        <v>95</v>
      </c>
      <c r="R47" s="40">
        <f>SUM(R30:R46)</f>
        <v>326</v>
      </c>
      <c r="T47" s="33"/>
      <c r="U47" s="32"/>
      <c r="V47" s="42" t="s">
        <v>104</v>
      </c>
      <c r="W47" s="32"/>
      <c r="X47" s="32"/>
      <c r="Y47" s="44">
        <v>25</v>
      </c>
      <c r="Z47" s="44"/>
      <c r="AA47" s="56"/>
      <c r="AC47" s="33"/>
      <c r="AD47" s="32"/>
      <c r="AE47" s="42" t="s">
        <v>104</v>
      </c>
      <c r="AF47" s="32"/>
      <c r="AG47" s="32"/>
      <c r="AH47" s="44">
        <v>15</v>
      </c>
      <c r="AI47" s="44"/>
      <c r="AJ47" s="56"/>
    </row>
    <row r="48" spans="11:36">
      <c r="K48" s="33"/>
      <c r="R48" s="37"/>
      <c r="T48" s="33"/>
      <c r="U48" s="32"/>
      <c r="V48" s="32" t="s">
        <v>95</v>
      </c>
      <c r="W48" s="32"/>
      <c r="X48" s="32"/>
      <c r="Y48" s="32"/>
      <c r="Z48" s="36"/>
      <c r="AA48" s="40">
        <f>SUM(AA31:AA47)</f>
        <v>810</v>
      </c>
      <c r="AC48" s="33"/>
      <c r="AD48" s="32"/>
      <c r="AE48" s="32" t="s">
        <v>95</v>
      </c>
      <c r="AF48" s="32"/>
      <c r="AG48" s="32"/>
      <c r="AH48" s="32"/>
      <c r="AI48" s="36"/>
      <c r="AJ48" s="40">
        <f>SUM(AJ31:AJ47)</f>
        <v>486</v>
      </c>
    </row>
    <row r="49" spans="11:36">
      <c r="K49" s="33"/>
      <c r="L49" s="32" t="s">
        <v>105</v>
      </c>
      <c r="R49" s="37"/>
      <c r="T49" s="33"/>
      <c r="U49" s="32"/>
      <c r="V49" s="32"/>
      <c r="W49" s="32"/>
      <c r="X49" s="32"/>
      <c r="Y49" s="32"/>
      <c r="Z49" s="36"/>
      <c r="AA49" s="37"/>
      <c r="AC49" s="33"/>
      <c r="AD49" s="32"/>
      <c r="AE49" s="32"/>
      <c r="AF49" s="32"/>
      <c r="AG49" s="32"/>
      <c r="AH49" s="32"/>
      <c r="AI49" s="36"/>
      <c r="AJ49" s="37"/>
    </row>
    <row r="50" spans="11:36">
      <c r="K50" s="33"/>
      <c r="M50" s="32" t="s">
        <v>106</v>
      </c>
      <c r="R50" s="40">
        <f>SUM(Q51:Q59)</f>
        <v>200</v>
      </c>
      <c r="T50" s="33"/>
      <c r="U50" s="32" t="s">
        <v>105</v>
      </c>
      <c r="V50" s="32"/>
      <c r="W50" s="32"/>
      <c r="X50" s="32"/>
      <c r="Y50" s="32"/>
      <c r="Z50" s="36"/>
      <c r="AA50" s="37"/>
      <c r="AC50" s="33"/>
      <c r="AD50" s="32" t="s">
        <v>105</v>
      </c>
      <c r="AE50" s="32"/>
      <c r="AF50" s="32"/>
      <c r="AG50" s="32"/>
      <c r="AH50" s="32"/>
      <c r="AI50" s="36"/>
      <c r="AJ50" s="37"/>
    </row>
    <row r="51" spans="11:36">
      <c r="K51" s="33"/>
      <c r="M51" s="42" t="s">
        <v>98</v>
      </c>
      <c r="Q51" s="36">
        <f>SUM(P52:P56)</f>
        <v>163.75</v>
      </c>
      <c r="R51" s="37"/>
      <c r="T51" s="33"/>
      <c r="U51" s="32"/>
      <c r="V51" s="32" t="s">
        <v>106</v>
      </c>
      <c r="W51" s="32"/>
      <c r="X51" s="32"/>
      <c r="Y51" s="32"/>
      <c r="Z51" s="36"/>
      <c r="AA51" s="40">
        <f>SUM(Z52:Z60)</f>
        <v>500</v>
      </c>
      <c r="AC51" s="33"/>
      <c r="AD51" s="32"/>
      <c r="AE51" s="32" t="s">
        <v>106</v>
      </c>
      <c r="AF51" s="32"/>
      <c r="AG51" s="32"/>
      <c r="AH51" s="32"/>
      <c r="AI51" s="36"/>
      <c r="AJ51" s="40">
        <f>SUM(AI52:AI60)</f>
        <v>300</v>
      </c>
    </row>
    <row r="52" spans="11:36">
      <c r="K52" s="33"/>
      <c r="M52" s="42" t="s">
        <v>82</v>
      </c>
      <c r="P52" s="36">
        <v>110</v>
      </c>
      <c r="R52" s="37"/>
      <c r="T52" s="33"/>
      <c r="U52" s="32"/>
      <c r="V52" s="42" t="s">
        <v>98</v>
      </c>
      <c r="W52" s="32"/>
      <c r="X52" s="32"/>
      <c r="Y52" s="32"/>
      <c r="Z52" s="36">
        <f>SUM(Y53:Y57)</f>
        <v>407.4</v>
      </c>
      <c r="AA52" s="37"/>
      <c r="AC52" s="33"/>
      <c r="AD52" s="32"/>
      <c r="AE52" s="42" t="s">
        <v>98</v>
      </c>
      <c r="AF52" s="32"/>
      <c r="AG52" s="32"/>
      <c r="AH52" s="32"/>
      <c r="AI52" s="36">
        <f>SUM(AH53:AH57)</f>
        <v>247.9</v>
      </c>
      <c r="AJ52" s="37"/>
    </row>
    <row r="53" spans="11:36">
      <c r="K53" s="33"/>
      <c r="M53" s="42" t="s">
        <v>83</v>
      </c>
      <c r="P53" s="36">
        <v>35</v>
      </c>
      <c r="R53" s="37"/>
      <c r="T53" s="33"/>
      <c r="U53" s="32"/>
      <c r="V53" s="42" t="s">
        <v>82</v>
      </c>
      <c r="W53" s="32"/>
      <c r="X53" s="32"/>
      <c r="Y53" s="36">
        <v>275</v>
      </c>
      <c r="Z53" s="36"/>
      <c r="AA53" s="37"/>
      <c r="AC53" s="33"/>
      <c r="AD53" s="32"/>
      <c r="AE53" s="42" t="s">
        <v>82</v>
      </c>
      <c r="AF53" s="32"/>
      <c r="AG53" s="32"/>
      <c r="AH53" s="36">
        <v>165</v>
      </c>
      <c r="AI53" s="36"/>
      <c r="AJ53" s="37"/>
    </row>
    <row r="54" spans="11:36">
      <c r="K54" s="33"/>
      <c r="M54" s="42" t="s">
        <v>85</v>
      </c>
      <c r="P54" s="36">
        <v>13</v>
      </c>
      <c r="R54" s="37"/>
      <c r="T54" s="33"/>
      <c r="U54" s="32"/>
      <c r="V54" s="42" t="s">
        <v>83</v>
      </c>
      <c r="W54" s="32"/>
      <c r="X54" s="32"/>
      <c r="Y54" s="36">
        <v>87.5</v>
      </c>
      <c r="Z54" s="36"/>
      <c r="AA54" s="37"/>
      <c r="AC54" s="33"/>
      <c r="AD54" s="32"/>
      <c r="AE54" s="42" t="s">
        <v>83</v>
      </c>
      <c r="AF54" s="32"/>
      <c r="AG54" s="32"/>
      <c r="AH54" s="36">
        <v>52.5</v>
      </c>
      <c r="AI54" s="36"/>
      <c r="AJ54" s="37"/>
    </row>
    <row r="55" spans="11:36">
      <c r="K55" s="33"/>
      <c r="M55" s="42" t="s">
        <v>87</v>
      </c>
      <c r="P55" s="36">
        <v>3.06</v>
      </c>
      <c r="R55" s="37"/>
      <c r="T55" s="33"/>
      <c r="U55" s="32"/>
      <c r="V55" s="42" t="s">
        <v>85</v>
      </c>
      <c r="W55" s="32"/>
      <c r="X55" s="32"/>
      <c r="Y55" s="36">
        <v>32.5</v>
      </c>
      <c r="Z55" s="36"/>
      <c r="AA55" s="37"/>
      <c r="AC55" s="33"/>
      <c r="AD55" s="32"/>
      <c r="AE55" s="42" t="s">
        <v>85</v>
      </c>
      <c r="AF55" s="32"/>
      <c r="AG55" s="32"/>
      <c r="AH55" s="36">
        <v>19.5</v>
      </c>
      <c r="AI55" s="36"/>
      <c r="AJ55" s="37"/>
    </row>
    <row r="56" spans="11:36">
      <c r="K56" s="33"/>
      <c r="M56" s="42" t="s">
        <v>90</v>
      </c>
      <c r="P56" s="44">
        <v>2.69</v>
      </c>
      <c r="R56" s="37"/>
      <c r="T56" s="33"/>
      <c r="U56" s="32"/>
      <c r="V56" s="42" t="s">
        <v>87</v>
      </c>
      <c r="W56" s="32"/>
      <c r="X56" s="32"/>
      <c r="Y56" s="36">
        <v>4.87</v>
      </c>
      <c r="Z56" s="36"/>
      <c r="AA56" s="37"/>
      <c r="AC56" s="33"/>
      <c r="AD56" s="32"/>
      <c r="AE56" s="42" t="s">
        <v>87</v>
      </c>
      <c r="AF56" s="32"/>
      <c r="AG56" s="32"/>
      <c r="AH56" s="36">
        <v>7.88</v>
      </c>
      <c r="AI56" s="36"/>
      <c r="AJ56" s="37"/>
    </row>
    <row r="57" spans="11:36">
      <c r="K57" s="33"/>
      <c r="M57" s="42" t="s">
        <v>92</v>
      </c>
      <c r="P57" s="36"/>
      <c r="Q57" s="36">
        <f>SUM(P58:P59)</f>
        <v>36.25</v>
      </c>
      <c r="R57" s="37"/>
      <c r="T57" s="33"/>
      <c r="U57" s="32"/>
      <c r="V57" s="42" t="s">
        <v>90</v>
      </c>
      <c r="W57" s="32"/>
      <c r="X57" s="32"/>
      <c r="Y57" s="44">
        <v>7.53</v>
      </c>
      <c r="Z57" s="36"/>
      <c r="AA57" s="37"/>
      <c r="AC57" s="33"/>
      <c r="AD57" s="32"/>
      <c r="AE57" s="42" t="s">
        <v>90</v>
      </c>
      <c r="AF57" s="32"/>
      <c r="AG57" s="32"/>
      <c r="AH57" s="44">
        <v>3.02</v>
      </c>
      <c r="AI57" s="36"/>
      <c r="AJ57" s="37"/>
    </row>
    <row r="58" spans="11:36">
      <c r="K58" s="33"/>
      <c r="M58" s="42" t="s">
        <v>100</v>
      </c>
      <c r="P58" s="36">
        <v>30</v>
      </c>
      <c r="R58" s="37"/>
      <c r="T58" s="33"/>
      <c r="U58" s="32"/>
      <c r="V58" s="42" t="s">
        <v>92</v>
      </c>
      <c r="W58" s="32"/>
      <c r="X58" s="32"/>
      <c r="Y58" s="36"/>
      <c r="Z58" s="36">
        <f>SUM(Y59:Y60)</f>
        <v>92.6</v>
      </c>
      <c r="AA58" s="37"/>
      <c r="AC58" s="33"/>
      <c r="AD58" s="32"/>
      <c r="AE58" s="42" t="s">
        <v>92</v>
      </c>
      <c r="AF58" s="32"/>
      <c r="AG58" s="32"/>
      <c r="AH58" s="36"/>
      <c r="AI58" s="36">
        <f>SUM(AH59:AH60)</f>
        <v>52.1</v>
      </c>
      <c r="AJ58" s="37"/>
    </row>
    <row r="59" spans="11:36">
      <c r="K59" s="33"/>
      <c r="M59" s="42" t="s">
        <v>101</v>
      </c>
      <c r="P59" s="44">
        <v>6.25</v>
      </c>
      <c r="Q59" s="44"/>
      <c r="R59" s="37"/>
      <c r="T59" s="33"/>
      <c r="U59" s="32"/>
      <c r="V59" s="42" t="s">
        <v>100</v>
      </c>
      <c r="W59" s="32"/>
      <c r="X59" s="32"/>
      <c r="Y59" s="36">
        <v>75</v>
      </c>
      <c r="Z59" s="36"/>
      <c r="AA59" s="37"/>
      <c r="AC59" s="33"/>
      <c r="AD59" s="32"/>
      <c r="AE59" s="42" t="s">
        <v>100</v>
      </c>
      <c r="AF59" s="32"/>
      <c r="AG59" s="32"/>
      <c r="AH59" s="36">
        <v>45</v>
      </c>
      <c r="AI59" s="36"/>
      <c r="AJ59" s="37"/>
    </row>
    <row r="60" spans="11:36">
      <c r="K60" s="33"/>
      <c r="M60" s="32" t="s">
        <v>107</v>
      </c>
      <c r="P60" s="36"/>
      <c r="R60" s="40">
        <f>SUM(Q61:Q69)</f>
        <v>250</v>
      </c>
      <c r="T60" s="33"/>
      <c r="U60" s="32"/>
      <c r="V60" s="42" t="s">
        <v>101</v>
      </c>
      <c r="W60" s="32"/>
      <c r="X60" s="32"/>
      <c r="Y60" s="44">
        <v>17.600000000000001</v>
      </c>
      <c r="Z60" s="44"/>
      <c r="AA60" s="37"/>
      <c r="AC60" s="33"/>
      <c r="AD60" s="32"/>
      <c r="AE60" s="42" t="s">
        <v>101</v>
      </c>
      <c r="AF60" s="32"/>
      <c r="AG60" s="32"/>
      <c r="AH60" s="44">
        <v>7.1</v>
      </c>
      <c r="AI60" s="44"/>
      <c r="AJ60" s="37"/>
    </row>
    <row r="61" spans="11:36">
      <c r="K61" s="33"/>
      <c r="M61" s="42" t="s">
        <v>98</v>
      </c>
      <c r="P61" s="36"/>
      <c r="Q61" s="36">
        <f>SUM(P62:P66)</f>
        <v>222</v>
      </c>
      <c r="R61" s="37"/>
      <c r="T61" s="33"/>
      <c r="U61" s="32"/>
      <c r="V61" s="32" t="s">
        <v>107</v>
      </c>
      <c r="W61" s="32"/>
      <c r="X61" s="32"/>
      <c r="Y61" s="36"/>
      <c r="Z61" s="36"/>
      <c r="AA61" s="40">
        <f>SUM(Z62:Z70)</f>
        <v>625</v>
      </c>
      <c r="AC61" s="33"/>
      <c r="AD61" s="32"/>
      <c r="AE61" s="32" t="s">
        <v>107</v>
      </c>
      <c r="AF61" s="32"/>
      <c r="AG61" s="32"/>
      <c r="AH61" s="36"/>
      <c r="AI61" s="36"/>
      <c r="AJ61" s="40">
        <f>SUM(AI62:AI70)</f>
        <v>374.98</v>
      </c>
    </row>
    <row r="62" spans="11:36">
      <c r="K62" s="33"/>
      <c r="M62" s="42" t="s">
        <v>82</v>
      </c>
      <c r="P62" s="36">
        <v>164.6</v>
      </c>
      <c r="R62" s="37"/>
      <c r="T62" s="33"/>
      <c r="U62" s="32"/>
      <c r="V62" s="42" t="s">
        <v>98</v>
      </c>
      <c r="W62" s="32"/>
      <c r="X62" s="32"/>
      <c r="Y62" s="36"/>
      <c r="Z62" s="36">
        <f>SUM(Y63:Y67)</f>
        <v>553.79999999999995</v>
      </c>
      <c r="AA62" s="37"/>
      <c r="AC62" s="33"/>
      <c r="AD62" s="32"/>
      <c r="AE62" s="42" t="s">
        <v>98</v>
      </c>
      <c r="AF62" s="32"/>
      <c r="AG62" s="32"/>
      <c r="AH62" s="36"/>
      <c r="AI62" s="36">
        <f>SUM(AH63:AH67)</f>
        <v>333.68</v>
      </c>
      <c r="AJ62" s="37"/>
    </row>
    <row r="63" spans="11:36">
      <c r="K63" s="33"/>
      <c r="M63" s="42" t="s">
        <v>83</v>
      </c>
      <c r="P63" s="36">
        <v>30</v>
      </c>
      <c r="R63" s="37"/>
      <c r="T63" s="33"/>
      <c r="U63" s="32"/>
      <c r="V63" s="42" t="s">
        <v>82</v>
      </c>
      <c r="W63" s="32"/>
      <c r="X63" s="32"/>
      <c r="Y63" s="36">
        <v>411.5</v>
      </c>
      <c r="Z63" s="36"/>
      <c r="AA63" s="37"/>
      <c r="AC63" s="33"/>
      <c r="AD63" s="32"/>
      <c r="AE63" s="42" t="s">
        <v>82</v>
      </c>
      <c r="AF63" s="32"/>
      <c r="AG63" s="32"/>
      <c r="AH63" s="36">
        <v>246.9</v>
      </c>
      <c r="AI63" s="36"/>
      <c r="AJ63" s="37"/>
    </row>
    <row r="64" spans="11:36">
      <c r="K64" s="33"/>
      <c r="M64" s="42" t="s">
        <v>85</v>
      </c>
      <c r="P64" s="36">
        <v>16.399999999999999</v>
      </c>
      <c r="R64" s="37"/>
      <c r="T64" s="33"/>
      <c r="U64" s="32"/>
      <c r="V64" s="42" t="s">
        <v>83</v>
      </c>
      <c r="W64" s="32"/>
      <c r="X64" s="32"/>
      <c r="Y64" s="36">
        <v>75</v>
      </c>
      <c r="Z64" s="36"/>
      <c r="AA64" s="37"/>
      <c r="AC64" s="33"/>
      <c r="AD64" s="32"/>
      <c r="AE64" s="42" t="s">
        <v>83</v>
      </c>
      <c r="AF64" s="32"/>
      <c r="AG64" s="32"/>
      <c r="AH64" s="36">
        <v>45</v>
      </c>
      <c r="AI64" s="36"/>
      <c r="AJ64" s="37"/>
    </row>
    <row r="65" spans="11:36">
      <c r="K65" s="33"/>
      <c r="M65" s="42" t="s">
        <v>87</v>
      </c>
      <c r="P65" s="36">
        <v>3.47</v>
      </c>
      <c r="R65" s="37"/>
      <c r="T65" s="33"/>
      <c r="U65" s="32"/>
      <c r="V65" s="42" t="s">
        <v>85</v>
      </c>
      <c r="W65" s="32"/>
      <c r="X65" s="32"/>
      <c r="Y65" s="36">
        <v>41</v>
      </c>
      <c r="Z65" s="36"/>
      <c r="AA65" s="37"/>
      <c r="AC65" s="33"/>
      <c r="AD65" s="32"/>
      <c r="AE65" s="42" t="s">
        <v>85</v>
      </c>
      <c r="AF65" s="32"/>
      <c r="AG65" s="32"/>
      <c r="AH65" s="36">
        <v>24.6</v>
      </c>
      <c r="AI65" s="36"/>
      <c r="AJ65" s="37"/>
    </row>
    <row r="66" spans="11:36">
      <c r="K66" s="33"/>
      <c r="M66" s="42" t="s">
        <v>90</v>
      </c>
      <c r="P66" s="44">
        <v>7.53</v>
      </c>
      <c r="R66" s="37"/>
      <c r="T66" s="33"/>
      <c r="U66" s="32"/>
      <c r="V66" s="42" t="s">
        <v>87</v>
      </c>
      <c r="W66" s="32"/>
      <c r="X66" s="32"/>
      <c r="Y66" s="36">
        <v>6.49</v>
      </c>
      <c r="Z66" s="36"/>
      <c r="AA66" s="37"/>
      <c r="AC66" s="33"/>
      <c r="AD66" s="32"/>
      <c r="AE66" s="42" t="s">
        <v>87</v>
      </c>
      <c r="AF66" s="32"/>
      <c r="AG66" s="32"/>
      <c r="AH66" s="36">
        <v>5.82</v>
      </c>
      <c r="AI66" s="36"/>
      <c r="AJ66" s="37"/>
    </row>
    <row r="67" spans="11:36">
      <c r="K67" s="33"/>
      <c r="M67" s="42" t="s">
        <v>92</v>
      </c>
      <c r="P67" s="36"/>
      <c r="Q67" s="36">
        <f>SUM(P68:P69)</f>
        <v>28</v>
      </c>
      <c r="R67" s="37"/>
      <c r="T67" s="33"/>
      <c r="U67" s="32"/>
      <c r="V67" s="42" t="s">
        <v>90</v>
      </c>
      <c r="W67" s="32"/>
      <c r="X67" s="32"/>
      <c r="Y67" s="44">
        <v>19.809999999999999</v>
      </c>
      <c r="Z67" s="36"/>
      <c r="AA67" s="37"/>
      <c r="AC67" s="33"/>
      <c r="AD67" s="32"/>
      <c r="AE67" s="42" t="s">
        <v>90</v>
      </c>
      <c r="AF67" s="32"/>
      <c r="AG67" s="32"/>
      <c r="AH67" s="44">
        <v>11.36</v>
      </c>
      <c r="AI67" s="36"/>
      <c r="AJ67" s="37"/>
    </row>
    <row r="68" spans="11:36">
      <c r="K68" s="33"/>
      <c r="M68" s="42" t="s">
        <v>101</v>
      </c>
      <c r="P68" s="36">
        <v>18</v>
      </c>
      <c r="R68" s="37"/>
      <c r="T68" s="33"/>
      <c r="U68" s="32"/>
      <c r="V68" s="42" t="s">
        <v>92</v>
      </c>
      <c r="W68" s="32"/>
      <c r="X68" s="32"/>
      <c r="Y68" s="36"/>
      <c r="Z68" s="36">
        <f>SUM(Y69:Y70)</f>
        <v>71.2</v>
      </c>
      <c r="AA68" s="37"/>
      <c r="AC68" s="33"/>
      <c r="AD68" s="32"/>
      <c r="AE68" s="42" t="s">
        <v>92</v>
      </c>
      <c r="AF68" s="32"/>
      <c r="AG68" s="32"/>
      <c r="AH68" s="36"/>
      <c r="AI68" s="36">
        <f>SUM(AH69:AH70)</f>
        <v>41.3</v>
      </c>
      <c r="AJ68" s="37"/>
    </row>
    <row r="69" spans="11:36">
      <c r="K69" s="33"/>
      <c r="M69" s="42" t="s">
        <v>101</v>
      </c>
      <c r="P69" s="44">
        <v>10</v>
      </c>
      <c r="Q69" s="44"/>
      <c r="R69" s="56"/>
      <c r="T69" s="33"/>
      <c r="U69" s="32"/>
      <c r="V69" s="42" t="s">
        <v>101</v>
      </c>
      <c r="W69" s="32"/>
      <c r="X69" s="32"/>
      <c r="Y69" s="36">
        <v>46.2</v>
      </c>
      <c r="Z69" s="36"/>
      <c r="AA69" s="37"/>
      <c r="AC69" s="33"/>
      <c r="AD69" s="32"/>
      <c r="AE69" s="42" t="s">
        <v>101</v>
      </c>
      <c r="AF69" s="32"/>
      <c r="AG69" s="32"/>
      <c r="AH69" s="36">
        <v>26.3</v>
      </c>
      <c r="AI69" s="36"/>
      <c r="AJ69" s="37"/>
    </row>
    <row r="70" spans="11:36">
      <c r="K70" s="33"/>
      <c r="M70" s="32" t="s">
        <v>95</v>
      </c>
      <c r="R70" s="40">
        <f>SUM(R50:R69)</f>
        <v>450</v>
      </c>
      <c r="T70" s="33"/>
      <c r="U70" s="32"/>
      <c r="V70" s="42" t="s">
        <v>101</v>
      </c>
      <c r="W70" s="32"/>
      <c r="X70" s="32"/>
      <c r="Y70" s="44">
        <v>25</v>
      </c>
      <c r="Z70" s="44"/>
      <c r="AA70" s="56"/>
      <c r="AC70" s="33"/>
      <c r="AD70" s="32"/>
      <c r="AE70" s="42" t="s">
        <v>101</v>
      </c>
      <c r="AF70" s="32"/>
      <c r="AG70" s="32"/>
      <c r="AH70" s="44">
        <v>15</v>
      </c>
      <c r="AI70" s="44"/>
      <c r="AJ70" s="56"/>
    </row>
    <row r="71" spans="11:36">
      <c r="K71" s="33"/>
      <c r="L71" s="32" t="s">
        <v>108</v>
      </c>
      <c r="R71" s="51">
        <f>R70+R47+R27</f>
        <v>1616</v>
      </c>
      <c r="T71" s="33"/>
      <c r="U71" s="32"/>
      <c r="V71" s="32" t="s">
        <v>95</v>
      </c>
      <c r="W71" s="32"/>
      <c r="X71" s="32"/>
      <c r="Y71" s="32"/>
      <c r="Z71" s="36"/>
      <c r="AA71" s="40">
        <f>SUM(AA51:AA70)</f>
        <v>1125</v>
      </c>
      <c r="AC71" s="33"/>
      <c r="AD71" s="32"/>
      <c r="AE71" s="32" t="s">
        <v>95</v>
      </c>
      <c r="AF71" s="32"/>
      <c r="AG71" s="32"/>
      <c r="AH71" s="32"/>
      <c r="AI71" s="36"/>
      <c r="AJ71" s="40">
        <f>SUM(AJ51:AJ70)</f>
        <v>674.98</v>
      </c>
    </row>
    <row r="72" spans="11:36" ht="15.75" customHeight="1">
      <c r="K72" s="52"/>
      <c r="L72" s="57"/>
      <c r="M72" s="57"/>
      <c r="N72" s="57"/>
      <c r="O72" s="57"/>
      <c r="P72" s="57"/>
      <c r="Q72" s="58"/>
      <c r="R72" s="59"/>
      <c r="T72" s="33"/>
      <c r="U72" s="32" t="s">
        <v>108</v>
      </c>
      <c r="V72" s="32"/>
      <c r="W72" s="32"/>
      <c r="X72" s="32"/>
      <c r="Y72" s="32"/>
      <c r="Z72" s="36"/>
      <c r="AA72" s="51">
        <f>AA71+AA48+AA28</f>
        <v>4000</v>
      </c>
      <c r="AC72" s="33"/>
      <c r="AD72" s="32" t="s">
        <v>108</v>
      </c>
      <c r="AE72" s="32"/>
      <c r="AF72" s="32"/>
      <c r="AG72" s="32"/>
      <c r="AH72" s="32"/>
      <c r="AI72" s="36"/>
      <c r="AJ72" s="51">
        <f>AJ71+AJ48+AJ28</f>
        <v>2610.98</v>
      </c>
    </row>
    <row r="73" spans="11:36">
      <c r="T73" s="52"/>
      <c r="U73" s="57"/>
      <c r="V73" s="57"/>
      <c r="W73" s="57"/>
      <c r="X73" s="57"/>
      <c r="Y73" s="57"/>
      <c r="Z73" s="58"/>
      <c r="AA73" s="59"/>
      <c r="AC73" s="52"/>
      <c r="AD73" s="57"/>
      <c r="AE73" s="57"/>
      <c r="AF73" s="57"/>
      <c r="AG73" s="57"/>
      <c r="AH73" s="57"/>
      <c r="AI73" s="58"/>
      <c r="AJ73" s="59"/>
    </row>
  </sheetData>
  <mergeCells count="8">
    <mergeCell ref="AC2:AJ2"/>
    <mergeCell ref="AC3:AJ3"/>
    <mergeCell ref="B2:I2"/>
    <mergeCell ref="B3:I3"/>
    <mergeCell ref="K2:R2"/>
    <mergeCell ref="K3:R3"/>
    <mergeCell ref="T2:AA2"/>
    <mergeCell ref="T3:AA3"/>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B6105-D29C-4527-B59F-B3F2FD415647}">
  <dimension ref="B2:L13"/>
  <sheetViews>
    <sheetView tabSelected="1" workbookViewId="0">
      <selection activeCell="H5" sqref="H5"/>
    </sheetView>
  </sheetViews>
  <sheetFormatPr baseColWidth="10" defaultRowHeight="15"/>
  <sheetData>
    <row r="2" spans="2:12">
      <c r="B2" s="1" t="s">
        <v>17</v>
      </c>
      <c r="E2" s="1" t="s">
        <v>139</v>
      </c>
      <c r="F2" s="1" t="s">
        <v>9</v>
      </c>
      <c r="G2" s="1" t="s">
        <v>10</v>
      </c>
      <c r="I2" s="1" t="s">
        <v>147</v>
      </c>
    </row>
    <row r="3" spans="2:12">
      <c r="B3" s="1" t="s">
        <v>140</v>
      </c>
      <c r="E3" s="63">
        <v>4150</v>
      </c>
      <c r="F3" s="63">
        <v>1940</v>
      </c>
      <c r="G3" s="63">
        <v>2300</v>
      </c>
      <c r="I3" s="1" t="s">
        <v>40</v>
      </c>
      <c r="J3" s="60">
        <v>6.4199999999999993E-2</v>
      </c>
      <c r="K3" s="61">
        <f>E9</f>
        <v>4604.1000000000004</v>
      </c>
      <c r="L3" s="61">
        <f>K3*J3</f>
        <v>295.58321999999998</v>
      </c>
    </row>
    <row r="4" spans="2:12">
      <c r="B4" s="1" t="s">
        <v>141</v>
      </c>
      <c r="E4">
        <v>300</v>
      </c>
      <c r="F4">
        <v>150</v>
      </c>
      <c r="G4">
        <v>200</v>
      </c>
      <c r="I4" s="1" t="s">
        <v>148</v>
      </c>
      <c r="J4" s="60">
        <v>0.10290000000000001</v>
      </c>
      <c r="K4" s="61">
        <f>F9</f>
        <v>2235.1</v>
      </c>
      <c r="L4" s="61">
        <f>K4*J4</f>
        <v>229.99179000000001</v>
      </c>
    </row>
    <row r="5" spans="2:12">
      <c r="B5" s="1" t="s">
        <v>142</v>
      </c>
      <c r="E5">
        <v>0</v>
      </c>
      <c r="F5">
        <v>50</v>
      </c>
      <c r="G5">
        <v>0</v>
      </c>
      <c r="I5" s="1" t="s">
        <v>42</v>
      </c>
      <c r="J5" s="62">
        <v>0.12740000000000001</v>
      </c>
      <c r="K5" s="61">
        <f>G9</f>
        <v>2590.4499999999998</v>
      </c>
      <c r="L5" s="61">
        <f>K5*J5</f>
        <v>330.02332999999999</v>
      </c>
    </row>
    <row r="6" spans="2:12">
      <c r="B6" s="1" t="s">
        <v>143</v>
      </c>
      <c r="E6">
        <v>20</v>
      </c>
      <c r="F6">
        <v>30</v>
      </c>
      <c r="G6">
        <v>15</v>
      </c>
    </row>
    <row r="7" spans="2:12">
      <c r="B7" s="1"/>
      <c r="D7" s="63" t="s">
        <v>95</v>
      </c>
      <c r="E7" s="63">
        <f>E3+E4+E5+E6</f>
        <v>4470</v>
      </c>
      <c r="F7" s="63">
        <f>F3+F4+F5+F6</f>
        <v>2170</v>
      </c>
      <c r="G7" s="63">
        <f>G3+G4+G5+G6</f>
        <v>2515</v>
      </c>
    </row>
    <row r="8" spans="2:12">
      <c r="B8" s="1" t="s">
        <v>144</v>
      </c>
      <c r="E8" s="61">
        <f>E7*3%</f>
        <v>134.1</v>
      </c>
      <c r="F8" s="61">
        <f>F7*3%</f>
        <v>65.099999999999994</v>
      </c>
      <c r="G8" s="61">
        <f>G7*3%</f>
        <v>75.45</v>
      </c>
    </row>
    <row r="9" spans="2:12">
      <c r="E9" s="64">
        <f>E7+E8</f>
        <v>4604.1000000000004</v>
      </c>
      <c r="F9" s="64">
        <f>F7+F8</f>
        <v>2235.1</v>
      </c>
      <c r="G9" s="64">
        <f>G7+G8</f>
        <v>2590.4499999999998</v>
      </c>
    </row>
    <row r="10" spans="2:12">
      <c r="B10" s="1" t="s">
        <v>145</v>
      </c>
      <c r="E10" s="61">
        <f>L3</f>
        <v>295.58321999999998</v>
      </c>
      <c r="F10" s="61">
        <f>L4</f>
        <v>229.99179000000001</v>
      </c>
      <c r="G10" s="61">
        <f>L5</f>
        <v>330.02332999999999</v>
      </c>
    </row>
    <row r="11" spans="2:12">
      <c r="B11" s="1"/>
      <c r="E11" s="61">
        <f>E9+E10</f>
        <v>4899.6832200000008</v>
      </c>
      <c r="F11" s="61">
        <f>F9+F10</f>
        <v>2465.0917899999999</v>
      </c>
      <c r="G11" s="61">
        <f>G9+G10</f>
        <v>2920.4733299999998</v>
      </c>
    </row>
    <row r="12" spans="2:12">
      <c r="B12" s="1"/>
    </row>
    <row r="13" spans="2:12">
      <c r="B13" s="1" t="s">
        <v>149</v>
      </c>
      <c r="E13" s="63">
        <v>4900</v>
      </c>
      <c r="F13" s="63">
        <v>2465</v>
      </c>
      <c r="G13" s="63">
        <v>2920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F20"/>
  <sheetViews>
    <sheetView workbookViewId="0">
      <selection activeCell="J12" sqref="J12"/>
    </sheetView>
  </sheetViews>
  <sheetFormatPr baseColWidth="10" defaultRowHeight="15"/>
  <cols>
    <col min="5" max="5" width="12.5703125" bestFit="1" customWidth="1"/>
    <col min="6" max="6" width="16.28515625" bestFit="1" customWidth="1"/>
  </cols>
  <sheetData>
    <row r="2" spans="1:6" ht="46.5" customHeight="1">
      <c r="A2" s="87" t="s">
        <v>134</v>
      </c>
      <c r="B2" s="87"/>
      <c r="C2" s="87"/>
      <c r="D2" s="87"/>
      <c r="E2" s="87"/>
      <c r="F2" s="87"/>
    </row>
    <row r="3" spans="1:6">
      <c r="A3" s="88" t="s">
        <v>120</v>
      </c>
      <c r="B3" s="89"/>
      <c r="C3" s="89"/>
      <c r="D3" s="89"/>
      <c r="E3" s="89"/>
      <c r="F3" s="90"/>
    </row>
    <row r="4" spans="1:6">
      <c r="A4" s="84"/>
      <c r="B4" s="85"/>
      <c r="C4" s="85"/>
      <c r="D4" s="85"/>
      <c r="E4" s="85"/>
      <c r="F4" s="86"/>
    </row>
    <row r="5" spans="1:6">
      <c r="A5" s="2"/>
      <c r="B5" s="91" t="s">
        <v>109</v>
      </c>
      <c r="C5" s="91"/>
      <c r="D5" s="91"/>
      <c r="E5" s="3">
        <f>+Datos1!D26</f>
        <v>546700</v>
      </c>
      <c r="F5" s="4"/>
    </row>
    <row r="6" spans="1:6">
      <c r="A6" s="5" t="s">
        <v>113</v>
      </c>
      <c r="B6" s="91" t="s">
        <v>110</v>
      </c>
      <c r="C6" s="91"/>
      <c r="D6" s="91"/>
      <c r="E6" s="6" t="e">
        <f>+#REF!</f>
        <v>#REF!</v>
      </c>
      <c r="F6" s="7" t="e">
        <f>E5+E6</f>
        <v>#REF!</v>
      </c>
    </row>
    <row r="7" spans="1:6">
      <c r="A7" s="5" t="s">
        <v>112</v>
      </c>
      <c r="B7" s="91" t="s">
        <v>111</v>
      </c>
      <c r="C7" s="91"/>
      <c r="D7" s="91"/>
      <c r="F7" s="7">
        <f>Datos1!J26</f>
        <v>813400</v>
      </c>
    </row>
    <row r="8" spans="1:6">
      <c r="A8" s="2"/>
      <c r="F8" s="7"/>
    </row>
    <row r="9" spans="1:6" ht="17.25">
      <c r="A9" s="2"/>
      <c r="B9" s="93" t="s">
        <v>114</v>
      </c>
      <c r="C9" s="93"/>
      <c r="D9" s="93"/>
      <c r="F9" s="8" t="e">
        <f>F6-F7</f>
        <v>#REF!</v>
      </c>
    </row>
    <row r="10" spans="1:6">
      <c r="A10" s="2"/>
      <c r="F10" s="4"/>
    </row>
    <row r="11" spans="1:6">
      <c r="A11" s="5" t="s">
        <v>113</v>
      </c>
      <c r="B11" s="91" t="s">
        <v>115</v>
      </c>
      <c r="C11" s="91"/>
      <c r="D11" s="91"/>
      <c r="F11" s="9" t="e">
        <f>E12+E13</f>
        <v>#REF!</v>
      </c>
    </row>
    <row r="12" spans="1:6">
      <c r="A12" s="2"/>
      <c r="B12" s="91" t="s">
        <v>98</v>
      </c>
      <c r="C12" s="91"/>
      <c r="D12" s="91"/>
      <c r="E12" s="10" t="e">
        <f>#REF!</f>
        <v>#REF!</v>
      </c>
      <c r="F12" s="4"/>
    </row>
    <row r="13" spans="1:6">
      <c r="A13" s="2"/>
      <c r="B13" s="91" t="s">
        <v>92</v>
      </c>
      <c r="C13" s="91"/>
      <c r="D13" s="91"/>
      <c r="E13" s="10" t="e">
        <f>+#REF!</f>
        <v>#REF!</v>
      </c>
      <c r="F13" s="4"/>
    </row>
    <row r="14" spans="1:6">
      <c r="A14" s="2"/>
      <c r="F14" s="4"/>
    </row>
    <row r="15" spans="1:6" ht="29.25" customHeight="1">
      <c r="A15" s="2"/>
      <c r="B15" s="92" t="s">
        <v>116</v>
      </c>
      <c r="C15" s="92"/>
      <c r="D15" s="92"/>
      <c r="F15" s="11" t="e">
        <f>F9+F11</f>
        <v>#REF!</v>
      </c>
    </row>
    <row r="16" spans="1:6">
      <c r="A16" s="2"/>
      <c r="F16" s="4"/>
    </row>
    <row r="17" spans="1:6">
      <c r="A17" s="5" t="s">
        <v>113</v>
      </c>
      <c r="B17" s="1" t="s">
        <v>117</v>
      </c>
      <c r="F17" s="7">
        <f>+Datos1!D13</f>
        <v>1214925</v>
      </c>
    </row>
    <row r="18" spans="1:6">
      <c r="A18" s="5" t="s">
        <v>112</v>
      </c>
      <c r="B18" s="1" t="s">
        <v>118</v>
      </c>
      <c r="F18" s="7">
        <f>+Datos1!J13</f>
        <v>809750</v>
      </c>
    </row>
    <row r="19" spans="1:6">
      <c r="A19" s="2"/>
      <c r="F19" s="4"/>
    </row>
    <row r="20" spans="1:6">
      <c r="A20" s="12"/>
      <c r="B20" s="83" t="s">
        <v>119</v>
      </c>
      <c r="C20" s="83"/>
      <c r="D20" s="83"/>
      <c r="E20" s="83"/>
      <c r="F20" s="13" t="e">
        <f>F15+F17-F18</f>
        <v>#REF!</v>
      </c>
    </row>
  </sheetData>
  <mergeCells count="12">
    <mergeCell ref="B20:E20"/>
    <mergeCell ref="A4:F4"/>
    <mergeCell ref="A2:F2"/>
    <mergeCell ref="A3:F3"/>
    <mergeCell ref="B5:D5"/>
    <mergeCell ref="B15:D15"/>
    <mergeCell ref="B6:D6"/>
    <mergeCell ref="B7:D7"/>
    <mergeCell ref="B9:D9"/>
    <mergeCell ref="B11:D11"/>
    <mergeCell ref="B12:D12"/>
    <mergeCell ref="B13:D1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3:G23"/>
  <sheetViews>
    <sheetView topLeftCell="A4" workbookViewId="0">
      <selection activeCell="F30" sqref="F30"/>
    </sheetView>
  </sheetViews>
  <sheetFormatPr baseColWidth="10" defaultRowHeight="15"/>
  <cols>
    <col min="6" max="6" width="14.140625" bestFit="1" customWidth="1"/>
  </cols>
  <sheetData>
    <row r="3" spans="1:7">
      <c r="A3" s="94" t="s">
        <v>121</v>
      </c>
      <c r="B3" s="94"/>
      <c r="C3" s="94"/>
      <c r="D3" s="94"/>
      <c r="E3" s="94"/>
      <c r="F3" s="94"/>
      <c r="G3" s="94"/>
    </row>
    <row r="4" spans="1:7">
      <c r="A4" s="94"/>
      <c r="B4" s="94"/>
      <c r="C4" s="94"/>
      <c r="D4" s="94"/>
      <c r="E4" s="94"/>
      <c r="F4" s="94"/>
      <c r="G4" s="94"/>
    </row>
    <row r="5" spans="1:7">
      <c r="A5" s="2"/>
      <c r="G5" s="4"/>
    </row>
    <row r="6" spans="1:7">
      <c r="A6" s="2"/>
      <c r="B6" s="91" t="s">
        <v>122</v>
      </c>
      <c r="C6" s="91"/>
      <c r="F6" s="15" t="e">
        <f>#REF!</f>
        <v>#REF!</v>
      </c>
      <c r="G6" s="4"/>
    </row>
    <row r="7" spans="1:7">
      <c r="A7" s="5" t="s">
        <v>112</v>
      </c>
      <c r="B7" s="91" t="s">
        <v>123</v>
      </c>
      <c r="C7" s="91"/>
      <c r="D7" s="91"/>
      <c r="F7" s="15" t="e">
        <f>'Ppto CP Y CMV'!F20</f>
        <v>#REF!</v>
      </c>
      <c r="G7" s="4"/>
    </row>
    <row r="8" spans="1:7">
      <c r="A8" s="2"/>
      <c r="G8" s="4"/>
    </row>
    <row r="9" spans="1:7" ht="15.75" thickBot="1">
      <c r="A9" s="2"/>
      <c r="B9" s="93" t="s">
        <v>124</v>
      </c>
      <c r="C9" s="93"/>
      <c r="D9" s="93"/>
      <c r="F9" s="14" t="e">
        <f>F6-F7</f>
        <v>#REF!</v>
      </c>
      <c r="G9" s="4"/>
    </row>
    <row r="10" spans="1:7" ht="15.75" thickTop="1">
      <c r="A10" s="2"/>
      <c r="G10" s="4"/>
    </row>
    <row r="11" spans="1:7">
      <c r="A11" s="2"/>
      <c r="B11" s="95" t="s">
        <v>125</v>
      </c>
      <c r="C11" s="95"/>
      <c r="D11" s="95"/>
      <c r="F11" s="10" t="e">
        <f>E12+E13</f>
        <v>#REF!</v>
      </c>
      <c r="G11" s="4"/>
    </row>
    <row r="12" spans="1:7">
      <c r="A12" s="2"/>
      <c r="B12" s="1" t="s">
        <v>126</v>
      </c>
      <c r="E12" s="10" t="e">
        <f>#REF!</f>
        <v>#REF!</v>
      </c>
      <c r="G12" s="4"/>
    </row>
    <row r="13" spans="1:7">
      <c r="A13" s="2"/>
      <c r="B13" s="1" t="s">
        <v>127</v>
      </c>
      <c r="E13" s="10" t="e">
        <f>#REF!</f>
        <v>#REF!</v>
      </c>
      <c r="G13" s="4"/>
    </row>
    <row r="14" spans="1:7">
      <c r="A14" s="2"/>
      <c r="G14" s="4"/>
    </row>
    <row r="15" spans="1:7">
      <c r="A15" s="2"/>
      <c r="B15" s="95" t="s">
        <v>128</v>
      </c>
      <c r="C15" s="95"/>
      <c r="D15" s="95"/>
      <c r="F15" s="10" t="e">
        <f>E16+E17</f>
        <v>#REF!</v>
      </c>
      <c r="G15" s="4"/>
    </row>
    <row r="16" spans="1:7">
      <c r="A16" s="2"/>
      <c r="B16" s="1" t="s">
        <v>129</v>
      </c>
      <c r="E16" s="10" t="e">
        <f>#REF!</f>
        <v>#REF!</v>
      </c>
      <c r="G16" s="4"/>
    </row>
    <row r="17" spans="1:7">
      <c r="A17" s="2"/>
      <c r="B17" s="1" t="s">
        <v>130</v>
      </c>
      <c r="E17" s="10" t="e">
        <f>#REF!</f>
        <v>#REF!</v>
      </c>
      <c r="G17" s="4"/>
    </row>
    <row r="18" spans="1:7">
      <c r="A18" s="2"/>
      <c r="G18" s="4"/>
    </row>
    <row r="19" spans="1:7">
      <c r="A19" s="2"/>
      <c r="B19" s="93" t="s">
        <v>131</v>
      </c>
      <c r="C19" s="93"/>
      <c r="D19" s="93"/>
      <c r="F19" s="15" t="e">
        <f>F9-F11-F15</f>
        <v>#REF!</v>
      </c>
      <c r="G19" s="4"/>
    </row>
    <row r="20" spans="1:7">
      <c r="A20" s="2"/>
      <c r="B20" s="1" t="s">
        <v>132</v>
      </c>
      <c r="F20" s="18">
        <v>0</v>
      </c>
      <c r="G20" s="4"/>
    </row>
    <row r="21" spans="1:7">
      <c r="A21" s="2"/>
      <c r="G21" s="4"/>
    </row>
    <row r="22" spans="1:7" ht="15.75" thickBot="1">
      <c r="A22" s="2"/>
      <c r="B22" s="93" t="s">
        <v>133</v>
      </c>
      <c r="C22" s="93"/>
      <c r="D22" s="93"/>
      <c r="F22" s="14" t="e">
        <f>F19-F20</f>
        <v>#REF!</v>
      </c>
      <c r="G22" s="4"/>
    </row>
    <row r="23" spans="1:7" ht="15.75" thickTop="1">
      <c r="A23" s="12"/>
      <c r="B23" s="16"/>
      <c r="C23" s="16"/>
      <c r="D23" s="16"/>
      <c r="E23" s="16"/>
      <c r="F23" s="16"/>
      <c r="G23" s="17"/>
    </row>
  </sheetData>
  <mergeCells count="8">
    <mergeCell ref="A3:G4"/>
    <mergeCell ref="B6:C6"/>
    <mergeCell ref="B7:D7"/>
    <mergeCell ref="B9:D9"/>
    <mergeCell ref="B22:D22"/>
    <mergeCell ref="B19:D19"/>
    <mergeCell ref="B15:D15"/>
    <mergeCell ref="B11:D1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2E680A2AFDD1C144B7BD464558C88FB3" ma:contentTypeVersion="14" ma:contentTypeDescription="Crear nuevo documento." ma:contentTypeScope="" ma:versionID="f1861133b4bbab6b64a3d266ca12adec">
  <xsd:schema xmlns:xsd="http://www.w3.org/2001/XMLSchema" xmlns:xs="http://www.w3.org/2001/XMLSchema" xmlns:p="http://schemas.microsoft.com/office/2006/metadata/properties" xmlns:ns3="1818f916-dd6e-4156-85f8-80f7ea50c834" targetNamespace="http://schemas.microsoft.com/office/2006/metadata/properties" ma:root="true" ma:fieldsID="64f49af31411a5494564c458d8a10156" ns3:_="">
    <xsd:import namespace="1818f916-dd6e-4156-85f8-80f7ea50c834"/>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LengthInSeconds" minOccurs="0"/>
                <xsd:element ref="ns3:MediaServiceAutoKeyPoints" minOccurs="0"/>
                <xsd:element ref="ns3:MediaServiceKeyPoints" minOccurs="0"/>
                <xsd:element ref="ns3:MediaServiceObjectDetectorVersions"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18f916-dd6e-4156-85f8-80f7ea50c83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ObjectDetectorVersions" ma:index="19" nillable="true" ma:displayName="MediaServiceObjectDetectorVersions" ma:description="" ma:hidden="true" ma:indexed="true" ma:internalName="MediaServiceObjectDetectorVersions" ma:readOnly="true">
      <xsd:simpleType>
        <xsd:restriction base="dms:Text"/>
      </xsd:simpleType>
    </xsd:element>
    <xsd:element name="MediaServiceSystemTags" ma:index="20" nillable="true" ma:displayName="MediaServiceSystemTags" ma:hidden="true" ma:internalName="MediaServiceSystemTags" ma:readOnly="true">
      <xsd:simpleType>
        <xsd:restriction base="dms:Note"/>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68E54CF-89A6-4D0D-8E56-BA6B3FA38867}">
  <ds:schemaRefs>
    <ds:schemaRef ds:uri="1818f916-dd6e-4156-85f8-80f7ea50c834"/>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www.w3.org/XML/1998/namespace"/>
    <ds:schemaRef ds:uri="http://schemas.microsoft.com/office/2006/metadata/properties"/>
    <ds:schemaRef ds:uri="http://purl.org/dc/terms/"/>
    <ds:schemaRef ds:uri="http://purl.org/dc/elements/1.1/"/>
  </ds:schemaRefs>
</ds:datastoreItem>
</file>

<file path=customXml/itemProps2.xml><?xml version="1.0" encoding="utf-8"?>
<ds:datastoreItem xmlns:ds="http://schemas.openxmlformats.org/officeDocument/2006/customXml" ds:itemID="{69DBA31F-30FE-423D-9FBB-C86EED89FBB4}">
  <ds:schemaRefs>
    <ds:schemaRef ds:uri="http://schemas.microsoft.com/sharepoint/v3/contenttype/forms"/>
  </ds:schemaRefs>
</ds:datastoreItem>
</file>

<file path=customXml/itemProps3.xml><?xml version="1.0" encoding="utf-8"?>
<ds:datastoreItem xmlns:ds="http://schemas.openxmlformats.org/officeDocument/2006/customXml" ds:itemID="{03A36D4B-98C1-429C-B880-36FA44A3EB2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818f916-dd6e-4156-85f8-80f7ea50c83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Datos1</vt:lpstr>
      <vt:lpstr>Datos2</vt:lpstr>
      <vt:lpstr>Hoja1</vt:lpstr>
      <vt:lpstr>Ppto CP Y CMV</vt:lpstr>
      <vt:lpstr>ER </vt:lpstr>
    </vt:vector>
  </TitlesOfParts>
  <Company>MS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Android phone</dc:creator>
  <cp:lastModifiedBy>hp</cp:lastModifiedBy>
  <dcterms:created xsi:type="dcterms:W3CDTF">2017-11-14T17:35:12Z</dcterms:created>
  <dcterms:modified xsi:type="dcterms:W3CDTF">2024-03-08T00:13:00Z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0x0101002E680A2AFDD1C144B7BD464558C88FB3</vt:lpwstr>
  </property>
</Properties>
</file>