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 SEMESTRE - CONTADURÍA PÚBLICA\PROCESOS CONTABLES III\"/>
    </mc:Choice>
  </mc:AlternateContent>
  <bookViews>
    <workbookView xWindow="0" yWindow="0" windowWidth="24000" windowHeight="9525" activeTab="1"/>
  </bookViews>
  <sheets>
    <sheet name="ejercicio clase" sheetId="2" r:id="rId1"/>
    <sheet name="Ejercicio para practica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4" l="1"/>
  <c r="I32" i="4"/>
  <c r="H31" i="4"/>
  <c r="H33" i="2"/>
  <c r="I33" i="4" l="1"/>
  <c r="I37" i="4"/>
  <c r="I31" i="2"/>
  <c r="G15" i="2"/>
  <c r="C34" i="2"/>
  <c r="C20" i="2"/>
  <c r="C36" i="4" l="1"/>
  <c r="B36" i="4"/>
  <c r="C34" i="4"/>
  <c r="C28" i="4"/>
  <c r="C27" i="4"/>
  <c r="C23" i="4"/>
  <c r="C22" i="4"/>
  <c r="C19" i="4"/>
  <c r="C21" i="4"/>
  <c r="C20" i="4"/>
  <c r="C26" i="4"/>
  <c r="C32" i="4"/>
  <c r="C33" i="4"/>
  <c r="M37" i="4"/>
  <c r="N35" i="4"/>
  <c r="N29" i="4"/>
  <c r="T14" i="4"/>
  <c r="N19" i="4"/>
  <c r="J19" i="4"/>
  <c r="H24" i="4"/>
  <c r="H23" i="4"/>
  <c r="H20" i="4"/>
  <c r="Q19" i="4"/>
  <c r="P14" i="4"/>
  <c r="H39" i="4"/>
  <c r="P15" i="4" s="1"/>
  <c r="M14" i="4"/>
  <c r="I35" i="4"/>
  <c r="H15" i="4" s="1"/>
  <c r="J14" i="4"/>
  <c r="J16" i="4" s="1"/>
  <c r="G14" i="4"/>
  <c r="I30" i="4"/>
  <c r="B34" i="4"/>
  <c r="B28" i="4"/>
  <c r="B23" i="4"/>
  <c r="C37" i="2"/>
  <c r="C35" i="2"/>
  <c r="M33" i="2"/>
  <c r="N31" i="2"/>
  <c r="M28" i="2"/>
  <c r="N25" i="2"/>
  <c r="C33" i="2"/>
  <c r="C29" i="2"/>
  <c r="C28" i="2"/>
  <c r="G16" i="2"/>
  <c r="G17" i="2" s="1"/>
  <c r="Q14" i="2"/>
  <c r="N19" i="2"/>
  <c r="H32" i="2"/>
  <c r="I29" i="2"/>
  <c r="H14" i="2" s="1"/>
  <c r="H16" i="2" s="1"/>
  <c r="J15" i="2"/>
  <c r="H20" i="2" s="1"/>
  <c r="I26" i="2"/>
  <c r="G19" i="2"/>
  <c r="G21" i="2" s="1"/>
  <c r="H19" i="2"/>
  <c r="H21" i="2" s="1"/>
  <c r="H22" i="2" s="1"/>
  <c r="J14" i="2"/>
  <c r="J16" i="2" s="1"/>
  <c r="G14" i="2"/>
  <c r="B35" i="2"/>
  <c r="B29" i="2"/>
  <c r="B22" i="2"/>
  <c r="P16" i="4" l="1"/>
  <c r="H14" i="4"/>
  <c r="H16" i="4" s="1"/>
  <c r="G15" i="4"/>
  <c r="G16" i="4" s="1"/>
  <c r="G17" i="4" s="1"/>
  <c r="B37" i="2"/>
  <c r="K14" i="2"/>
  <c r="K16" i="2" s="1"/>
  <c r="J17" i="2" s="1"/>
  <c r="K19" i="2"/>
  <c r="C21" i="2" l="1"/>
  <c r="C22" i="2"/>
  <c r="M14" i="2"/>
  <c r="I34" i="2"/>
</calcChain>
</file>

<file path=xl/sharedStrings.xml><?xml version="1.0" encoding="utf-8"?>
<sst xmlns="http://schemas.openxmlformats.org/spreadsheetml/2006/main" count="117" uniqueCount="74">
  <si>
    <t>Día 15: Se pagan gastos administrativos por valor de $8.000.000</t>
  </si>
  <si>
    <t>Día 28: Vende de contado el valor de $21.000.000, todos los inventarios en existencia.</t>
  </si>
  <si>
    <t>Ejercicio para practicar</t>
  </si>
  <si>
    <t>Prepare: Estado de resultados y estado de la situación financiera comparativo</t>
  </si>
  <si>
    <t>Día 5: Un accionista aporta inventarios valorados en 7.000.000</t>
  </si>
  <si>
    <t>Efectivo $6.000.000, inventarios $,5000.000, Capital Social $13.000.000, utilidad del ejercicio (perdida)-2,000.000</t>
  </si>
  <si>
    <t>La compañía Empezar SAS, presenta para febrero 2024:</t>
  </si>
  <si>
    <t>Para el mes de marzo 2024:</t>
  </si>
  <si>
    <t>2.	La compañía subordinada SAS, presenta para enero 2024:
Efectivo $10.000.000, cuentas por cobrar $3.500.000, Capital suscrito y pagado $9.000.000, utilidad del ejercicio $4.500.000
Para el mes de febrero 2024:
Día 5: Un accionista aporte un vehículo valorado en $10.000.000
Día 9: compra muebles y equipos por valor de $11.000.000; paga un 50% de contado y el resto a crédito
Día 15: Cancela gastos operaciones por $7.000.000
Día 30: generó ventas de servicios por valor de $11.000.000, un 60% de contado y el resto a crédito
Prepare: Estado de resultados y estado de la situación financiera comparativo</t>
  </si>
  <si>
    <t>DESARROLLO EJERCICIO</t>
  </si>
  <si>
    <t>EJERCICIO</t>
  </si>
  <si>
    <t>Estado de Situación Financiero comparativo</t>
  </si>
  <si>
    <t>Activo</t>
  </si>
  <si>
    <t>Corriente</t>
  </si>
  <si>
    <t>No corriente</t>
  </si>
  <si>
    <t>Pasivo</t>
  </si>
  <si>
    <t xml:space="preserve">Patrimonio </t>
  </si>
  <si>
    <t xml:space="preserve">Representante legal </t>
  </si>
  <si>
    <t>Contador Público</t>
  </si>
  <si>
    <t>Empresa Empezas SAS</t>
  </si>
  <si>
    <t>NIT: 11455271</t>
  </si>
  <si>
    <t>Efectivo</t>
  </si>
  <si>
    <t>Marzo</t>
  </si>
  <si>
    <t>29 de Febrero 2024</t>
  </si>
  <si>
    <t>Inventarios</t>
  </si>
  <si>
    <t>Capital social</t>
  </si>
  <si>
    <t>Pérdida del ejercicio</t>
  </si>
  <si>
    <t>Total activo</t>
  </si>
  <si>
    <t>Total pasivo</t>
  </si>
  <si>
    <t>Total patrimonio</t>
  </si>
  <si>
    <t>TOTAL</t>
  </si>
  <si>
    <t>Febrero</t>
  </si>
  <si>
    <t>EFECTIVO</t>
  </si>
  <si>
    <t>INVENTARIOS</t>
  </si>
  <si>
    <t xml:space="preserve">CAPITAL SOCIAL </t>
  </si>
  <si>
    <t>REGISTRO CONTABLE</t>
  </si>
  <si>
    <t>Código</t>
  </si>
  <si>
    <t>Cuenta</t>
  </si>
  <si>
    <t>Debe</t>
  </si>
  <si>
    <t>Haber</t>
  </si>
  <si>
    <t>Gastos administrativos</t>
  </si>
  <si>
    <t>Bancos</t>
  </si>
  <si>
    <t>GASTOS ADMINISTRATIVOS</t>
  </si>
  <si>
    <t>Ventas</t>
  </si>
  <si>
    <t>IVA generado</t>
  </si>
  <si>
    <t>IVA generado 19%</t>
  </si>
  <si>
    <t>Costo de ventas</t>
  </si>
  <si>
    <t>COSTO VENTAS</t>
  </si>
  <si>
    <t>IVA GENERADO</t>
  </si>
  <si>
    <t>VENTAS</t>
  </si>
  <si>
    <t>ESTADO DE RESULTADOS</t>
  </si>
  <si>
    <t>Ingresos</t>
  </si>
  <si>
    <t>Costos</t>
  </si>
  <si>
    <t xml:space="preserve">Gastos </t>
  </si>
  <si>
    <t>Costo ventas</t>
  </si>
  <si>
    <t>Utilidad del ejercicio</t>
  </si>
  <si>
    <t>Compañía subordinada SAS</t>
  </si>
  <si>
    <t>31 de Enero 2024</t>
  </si>
  <si>
    <t>Cuentas por cobrar</t>
  </si>
  <si>
    <t>Capital suscrito y pagado</t>
  </si>
  <si>
    <t>Enero</t>
  </si>
  <si>
    <t>Vehículos</t>
  </si>
  <si>
    <t xml:space="preserve">Compra muebles y enseres </t>
  </si>
  <si>
    <t>Cuentas por pagar</t>
  </si>
  <si>
    <t>Gastos operacionales</t>
  </si>
  <si>
    <t>Ventas de servicio</t>
  </si>
  <si>
    <t>VEHÍCULOS</t>
  </si>
  <si>
    <t>MUEBLES Y ENSERES</t>
  </si>
  <si>
    <t>CUENTAS X COBRAR</t>
  </si>
  <si>
    <t>CUENTAS X PAGAR</t>
  </si>
  <si>
    <t>GASTOS OPERACIONALES</t>
  </si>
  <si>
    <t>VENTAS DE SERVICIO</t>
  </si>
  <si>
    <t>Cuentas x pagar</t>
  </si>
  <si>
    <t>Muebles y enseres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</si>
</sst>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* #,##0_-;\-* #,##0_-;_-* &quot;-&quot;??_-;_-@_-"/>
    <numFmt numFmtId="166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3" fillId="0" borderId="0" xfId="1" applyNumberFormat="1" applyFont="1"/>
    <xf numFmtId="165" fontId="4" fillId="0" borderId="0" xfId="1" applyNumberFormat="1" applyFont="1"/>
    <xf numFmtId="0" fontId="0" fillId="0" borderId="0" xfId="0" applyBorder="1" applyAlignment="1">
      <alignment horizontal="center"/>
    </xf>
    <xf numFmtId="166" fontId="0" fillId="0" borderId="0" xfId="2" applyNumberFormat="1" applyFont="1"/>
    <xf numFmtId="0" fontId="2" fillId="0" borderId="1" xfId="0" applyFont="1" applyBorder="1"/>
    <xf numFmtId="0" fontId="4" fillId="0" borderId="0" xfId="0" applyFont="1"/>
    <xf numFmtId="166" fontId="0" fillId="0" borderId="0" xfId="0" applyNumberFormat="1"/>
    <xf numFmtId="166" fontId="2" fillId="0" borderId="0" xfId="0" applyNumberFormat="1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3" xfId="0" applyBorder="1"/>
    <xf numFmtId="166" fontId="0" fillId="0" borderId="4" xfId="0" applyNumberFormat="1" applyBorder="1"/>
    <xf numFmtId="0" fontId="0" fillId="0" borderId="4" xfId="0" applyBorder="1"/>
    <xf numFmtId="166" fontId="0" fillId="0" borderId="4" xfId="2" applyNumberFormat="1" applyFont="1" applyBorder="1"/>
    <xf numFmtId="0" fontId="0" fillId="0" borderId="0" xfId="0" applyAlignment="1"/>
    <xf numFmtId="0" fontId="0" fillId="0" borderId="0" xfId="0" applyFill="1" applyBorder="1" applyAlignment="1"/>
    <xf numFmtId="165" fontId="0" fillId="0" borderId="0" xfId="0" applyNumberFormat="1"/>
    <xf numFmtId="165" fontId="1" fillId="0" borderId="0" xfId="1" applyNumberFormat="1" applyFont="1"/>
    <xf numFmtId="0" fontId="2" fillId="0" borderId="5" xfId="0" applyFont="1" applyBorder="1"/>
    <xf numFmtId="0" fontId="1" fillId="0" borderId="0" xfId="1" applyNumberFormat="1" applyFont="1"/>
    <xf numFmtId="165" fontId="0" fillId="0" borderId="4" xfId="0" applyNumberFormat="1" applyBorder="1"/>
    <xf numFmtId="165" fontId="0" fillId="0" borderId="6" xfId="0" applyNumberFormat="1" applyBorder="1"/>
    <xf numFmtId="166" fontId="2" fillId="2" borderId="4" xfId="0" applyNumberFormat="1" applyFont="1" applyFill="1" applyBorder="1"/>
    <xf numFmtId="166" fontId="0" fillId="0" borderId="6" xfId="2" applyNumberFormat="1" applyFont="1" applyBorder="1"/>
    <xf numFmtId="0" fontId="0" fillId="0" borderId="2" xfId="0" applyBorder="1"/>
    <xf numFmtId="0" fontId="2" fillId="0" borderId="0" xfId="0" applyFont="1" applyFill="1" applyBorder="1"/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65" fontId="2" fillId="0" borderId="1" xfId="1" applyNumberFormat="1" applyFont="1" applyBorder="1" applyAlignment="1">
      <alignment wrapText="1"/>
    </xf>
    <xf numFmtId="166" fontId="2" fillId="0" borderId="1" xfId="0" applyNumberFormat="1" applyFont="1" applyBorder="1"/>
    <xf numFmtId="165" fontId="0" fillId="0" borderId="3" xfId="0" applyNumberFormat="1" applyBorder="1"/>
    <xf numFmtId="166" fontId="2" fillId="2" borderId="1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GridLines="0" zoomScale="120" zoomScaleNormal="120" workbookViewId="0">
      <selection activeCell="L13" sqref="L13"/>
    </sheetView>
  </sheetViews>
  <sheetFormatPr baseColWidth="10" defaultRowHeight="15" x14ac:dyDescent="0.25"/>
  <cols>
    <col min="2" max="2" width="15.42578125" bestFit="1" customWidth="1"/>
    <col min="3" max="3" width="13.85546875" bestFit="1" customWidth="1"/>
    <col min="4" max="4" width="13.85546875" style="2" bestFit="1" customWidth="1"/>
    <col min="6" max="6" width="13.140625" customWidth="1"/>
    <col min="7" max="7" width="18.85546875" customWidth="1"/>
    <col min="8" max="8" width="15.42578125" bestFit="1" customWidth="1"/>
    <col min="9" max="9" width="15.42578125" style="2" bestFit="1" customWidth="1"/>
    <col min="10" max="10" width="15.140625" style="2" bestFit="1" customWidth="1"/>
    <col min="11" max="12" width="14.85546875" style="2" bestFit="1" customWidth="1"/>
    <col min="13" max="13" width="14" customWidth="1"/>
    <col min="14" max="14" width="13.85546875" bestFit="1" customWidth="1"/>
    <col min="15" max="15" width="12.5703125" customWidth="1"/>
    <col min="17" max="17" width="14.7109375" customWidth="1"/>
    <col min="18" max="18" width="13.85546875" bestFit="1" customWidth="1"/>
  </cols>
  <sheetData>
    <row r="1" spans="1:17" x14ac:dyDescent="0.25">
      <c r="F1" s="37" t="s">
        <v>10</v>
      </c>
      <c r="G1" s="37"/>
      <c r="H1" s="37"/>
      <c r="I1" s="37"/>
      <c r="J1" s="37"/>
    </row>
    <row r="3" spans="1:17" x14ac:dyDescent="0.25">
      <c r="A3" t="s">
        <v>6</v>
      </c>
      <c r="C3" s="2"/>
      <c r="D3"/>
    </row>
    <row r="4" spans="1:17" x14ac:dyDescent="0.25">
      <c r="A4" t="s">
        <v>5</v>
      </c>
      <c r="C4" s="2"/>
      <c r="D4"/>
    </row>
    <row r="5" spans="1:17" x14ac:dyDescent="0.25">
      <c r="A5" t="s">
        <v>7</v>
      </c>
      <c r="D5"/>
      <c r="I5"/>
      <c r="J5"/>
      <c r="K5"/>
      <c r="L5"/>
    </row>
    <row r="6" spans="1:17" x14ac:dyDescent="0.25">
      <c r="A6" t="s">
        <v>4</v>
      </c>
      <c r="D6"/>
      <c r="I6"/>
      <c r="J6"/>
      <c r="K6"/>
      <c r="L6"/>
    </row>
    <row r="7" spans="1:17" x14ac:dyDescent="0.25">
      <c r="A7" t="s">
        <v>0</v>
      </c>
      <c r="D7"/>
      <c r="I7"/>
      <c r="J7"/>
      <c r="K7"/>
      <c r="L7"/>
    </row>
    <row r="8" spans="1:17" x14ac:dyDescent="0.25">
      <c r="A8" t="s">
        <v>1</v>
      </c>
      <c r="D8"/>
      <c r="I8"/>
      <c r="J8"/>
      <c r="K8"/>
      <c r="L8"/>
    </row>
    <row r="9" spans="1:17" x14ac:dyDescent="0.25">
      <c r="A9" t="s">
        <v>3</v>
      </c>
      <c r="D9"/>
      <c r="I9"/>
      <c r="J9"/>
      <c r="K9"/>
      <c r="L9"/>
    </row>
    <row r="10" spans="1:17" x14ac:dyDescent="0.25">
      <c r="D10"/>
      <c r="I10"/>
      <c r="J10"/>
      <c r="K10"/>
      <c r="L10"/>
    </row>
    <row r="11" spans="1:17" x14ac:dyDescent="0.25">
      <c r="D11"/>
      <c r="F11" s="37" t="s">
        <v>9</v>
      </c>
      <c r="G11" s="37"/>
      <c r="H11" s="37"/>
      <c r="I11" s="37"/>
      <c r="J11" s="37"/>
      <c r="K11"/>
      <c r="L11"/>
    </row>
    <row r="12" spans="1:17" x14ac:dyDescent="0.25">
      <c r="D12"/>
      <c r="I12"/>
      <c r="J12"/>
      <c r="K12"/>
      <c r="L12"/>
    </row>
    <row r="13" spans="1:17" x14ac:dyDescent="0.25">
      <c r="A13" s="38" t="s">
        <v>11</v>
      </c>
      <c r="B13" s="38"/>
      <c r="C13" s="38"/>
      <c r="D13" s="38"/>
      <c r="E13" s="38"/>
      <c r="G13" s="36" t="s">
        <v>32</v>
      </c>
      <c r="H13" s="36"/>
      <c r="J13" s="36" t="s">
        <v>33</v>
      </c>
      <c r="K13" s="36"/>
      <c r="L13"/>
      <c r="M13" s="36" t="s">
        <v>47</v>
      </c>
      <c r="N13" s="36"/>
      <c r="P13" s="36" t="s">
        <v>49</v>
      </c>
      <c r="Q13" s="36"/>
    </row>
    <row r="14" spans="1:17" x14ac:dyDescent="0.25">
      <c r="A14" s="38" t="s">
        <v>19</v>
      </c>
      <c r="B14" s="38"/>
      <c r="C14" s="38"/>
      <c r="D14" s="38"/>
      <c r="E14" s="38"/>
      <c r="G14" s="15">
        <f>B20</f>
        <v>6000000</v>
      </c>
      <c r="H14" s="20">
        <f>I29</f>
        <v>8000000</v>
      </c>
      <c r="J14" s="15">
        <f>B21</f>
        <v>5000000</v>
      </c>
      <c r="K14" s="10">
        <f>J14+J15</f>
        <v>12000000</v>
      </c>
      <c r="L14"/>
      <c r="M14" s="15">
        <f>H33</f>
        <v>12000000</v>
      </c>
      <c r="N14" s="10"/>
      <c r="P14" s="15"/>
      <c r="Q14" s="10">
        <f>I30</f>
        <v>21000000</v>
      </c>
    </row>
    <row r="15" spans="1:17" x14ac:dyDescent="0.25">
      <c r="A15" s="38" t="s">
        <v>23</v>
      </c>
      <c r="B15" s="38"/>
      <c r="C15" s="38"/>
      <c r="D15" s="38"/>
      <c r="E15" s="38"/>
      <c r="G15" s="25">
        <f>H32</f>
        <v>24990000</v>
      </c>
      <c r="H15" s="14"/>
      <c r="J15" s="27">
        <f>H25</f>
        <v>7000000</v>
      </c>
      <c r="K15" s="28"/>
      <c r="L15"/>
      <c r="M15" s="16"/>
      <c r="N15" s="10"/>
      <c r="P15" s="17"/>
    </row>
    <row r="16" spans="1:17" x14ac:dyDescent="0.25">
      <c r="A16" s="38" t="s">
        <v>20</v>
      </c>
      <c r="B16" s="38"/>
      <c r="C16" s="38"/>
      <c r="D16" s="38"/>
      <c r="E16" s="38"/>
      <c r="G16" s="15">
        <f>G14+G15</f>
        <v>30990000</v>
      </c>
      <c r="H16" s="20">
        <f>H14</f>
        <v>8000000</v>
      </c>
      <c r="J16" s="15">
        <f>J14+J15</f>
        <v>12000000</v>
      </c>
      <c r="K16" s="10">
        <f>K14</f>
        <v>12000000</v>
      </c>
      <c r="L16"/>
      <c r="M16" s="16"/>
      <c r="P16" s="16"/>
    </row>
    <row r="17" spans="1:16" x14ac:dyDescent="0.25">
      <c r="A17" s="6"/>
      <c r="B17" s="13" t="s">
        <v>31</v>
      </c>
      <c r="C17" s="13" t="s">
        <v>22</v>
      </c>
      <c r="D17" s="6"/>
      <c r="E17" s="6"/>
      <c r="G17" s="26">
        <f>G16-H16</f>
        <v>22990000</v>
      </c>
      <c r="I17"/>
      <c r="J17" s="10">
        <f>J16-K16</f>
        <v>0</v>
      </c>
      <c r="K17"/>
      <c r="L17"/>
    </row>
    <row r="18" spans="1:16" x14ac:dyDescent="0.25">
      <c r="A18" s="8" t="s">
        <v>12</v>
      </c>
      <c r="G18" s="36" t="s">
        <v>34</v>
      </c>
      <c r="H18" s="36"/>
      <c r="I18"/>
      <c r="J18" s="36" t="s">
        <v>42</v>
      </c>
      <c r="K18" s="36"/>
      <c r="L18"/>
      <c r="M18" s="36" t="s">
        <v>48</v>
      </c>
      <c r="N18" s="36"/>
    </row>
    <row r="19" spans="1:16" x14ac:dyDescent="0.25">
      <c r="A19" s="9" t="s">
        <v>13</v>
      </c>
      <c r="G19" s="15">
        <f>B34</f>
        <v>2000000</v>
      </c>
      <c r="H19" s="10">
        <f>B33</f>
        <v>13000000</v>
      </c>
      <c r="I19"/>
      <c r="J19" s="15"/>
      <c r="K19" s="10">
        <f>I29</f>
        <v>8000000</v>
      </c>
      <c r="L19"/>
      <c r="M19" s="15"/>
      <c r="N19" s="10">
        <f>I31</f>
        <v>3990000</v>
      </c>
    </row>
    <row r="20" spans="1:16" x14ac:dyDescent="0.25">
      <c r="A20" t="s">
        <v>21</v>
      </c>
      <c r="B20" s="7">
        <v>6000000</v>
      </c>
      <c r="C20" s="10">
        <f>G17</f>
        <v>22990000</v>
      </c>
      <c r="G20" s="16"/>
      <c r="H20" s="10">
        <f>J15</f>
        <v>7000000</v>
      </c>
      <c r="I20"/>
      <c r="J20" s="16"/>
      <c r="K20" s="10"/>
      <c r="L20"/>
      <c r="M20" s="16"/>
      <c r="N20" s="10"/>
    </row>
    <row r="21" spans="1:16" x14ac:dyDescent="0.25">
      <c r="A21" t="s">
        <v>24</v>
      </c>
      <c r="B21" s="7">
        <v>5000000</v>
      </c>
      <c r="C21" s="10">
        <f>J17</f>
        <v>0</v>
      </c>
      <c r="G21" s="15">
        <f>G19</f>
        <v>2000000</v>
      </c>
      <c r="H21" s="10">
        <f>H19+H20</f>
        <v>20000000</v>
      </c>
      <c r="I21"/>
      <c r="J21" s="16"/>
      <c r="K21"/>
      <c r="L21"/>
      <c r="M21" s="16"/>
    </row>
    <row r="22" spans="1:16" x14ac:dyDescent="0.25">
      <c r="A22" s="1" t="s">
        <v>27</v>
      </c>
      <c r="B22" s="11">
        <f>SUM(B20:B21)</f>
        <v>11000000</v>
      </c>
      <c r="C22" s="11">
        <f>C20+C21</f>
        <v>22990000</v>
      </c>
      <c r="H22" s="11">
        <f>H21-G21</f>
        <v>18000000</v>
      </c>
      <c r="K22"/>
      <c r="L22"/>
    </row>
    <row r="23" spans="1:16" x14ac:dyDescent="0.25">
      <c r="F23" s="37" t="s">
        <v>35</v>
      </c>
      <c r="G23" s="37"/>
      <c r="H23" s="37"/>
      <c r="I23" s="37"/>
      <c r="J23" s="37"/>
      <c r="K23"/>
      <c r="L23" s="37" t="s">
        <v>50</v>
      </c>
      <c r="M23" s="37"/>
      <c r="N23" s="37"/>
      <c r="O23" s="37"/>
      <c r="P23" s="37"/>
    </row>
    <row r="24" spans="1:16" x14ac:dyDescent="0.25">
      <c r="A24" s="9" t="s">
        <v>14</v>
      </c>
      <c r="F24" s="22" t="s">
        <v>36</v>
      </c>
      <c r="G24" s="22" t="s">
        <v>37</v>
      </c>
      <c r="H24" s="22" t="s">
        <v>38</v>
      </c>
      <c r="I24" s="22" t="s">
        <v>39</v>
      </c>
      <c r="J24"/>
      <c r="K24"/>
      <c r="L24" s="29" t="s">
        <v>51</v>
      </c>
    </row>
    <row r="25" spans="1:16" x14ac:dyDescent="0.25">
      <c r="F25">
        <v>1314</v>
      </c>
      <c r="G25" t="s">
        <v>24</v>
      </c>
      <c r="H25" s="7">
        <v>7000000</v>
      </c>
      <c r="I25"/>
      <c r="J25"/>
      <c r="K25"/>
      <c r="L25" s="31" t="s">
        <v>43</v>
      </c>
      <c r="N25" s="10">
        <f>Q14</f>
        <v>21000000</v>
      </c>
    </row>
    <row r="26" spans="1:16" x14ac:dyDescent="0.25">
      <c r="A26" s="8" t="s">
        <v>15</v>
      </c>
      <c r="F26">
        <v>3105</v>
      </c>
      <c r="G26" t="s">
        <v>25</v>
      </c>
      <c r="I26" s="7">
        <f>H25</f>
        <v>7000000</v>
      </c>
      <c r="L26" s="30"/>
      <c r="M26" s="10"/>
    </row>
    <row r="27" spans="1:16" x14ac:dyDescent="0.25">
      <c r="A27" s="9" t="s">
        <v>13</v>
      </c>
      <c r="D27" s="3"/>
      <c r="F27">
        <v>51</v>
      </c>
      <c r="G27" s="18" t="s">
        <v>40</v>
      </c>
      <c r="H27" s="7">
        <v>8000000</v>
      </c>
      <c r="L27" s="3" t="s">
        <v>52</v>
      </c>
    </row>
    <row r="28" spans="1:16" x14ac:dyDescent="0.25">
      <c r="A28" s="9" t="s">
        <v>44</v>
      </c>
      <c r="C28" s="10">
        <f>N19</f>
        <v>3990000</v>
      </c>
      <c r="D28" s="3"/>
      <c r="G28" s="18"/>
      <c r="H28" s="7"/>
      <c r="L28" s="2" t="s">
        <v>54</v>
      </c>
      <c r="M28" s="10">
        <f>M14</f>
        <v>12000000</v>
      </c>
      <c r="N28" s="10"/>
    </row>
    <row r="29" spans="1:16" x14ac:dyDescent="0.25">
      <c r="A29" s="1" t="s">
        <v>28</v>
      </c>
      <c r="B29" s="11">
        <f>SUM(B26:B27)</f>
        <v>0</v>
      </c>
      <c r="C29" s="11">
        <f>C28</f>
        <v>3990000</v>
      </c>
      <c r="F29">
        <v>1110</v>
      </c>
      <c r="G29" s="19" t="s">
        <v>41</v>
      </c>
      <c r="I29" s="3">
        <f>H27</f>
        <v>8000000</v>
      </c>
    </row>
    <row r="30" spans="1:16" x14ac:dyDescent="0.25">
      <c r="A30" s="9"/>
      <c r="F30">
        <v>4135</v>
      </c>
      <c r="G30" s="19" t="s">
        <v>43</v>
      </c>
      <c r="I30" s="21">
        <v>21000000</v>
      </c>
      <c r="L30" s="3" t="s">
        <v>53</v>
      </c>
    </row>
    <row r="31" spans="1:16" x14ac:dyDescent="0.25">
      <c r="F31">
        <v>2408</v>
      </c>
      <c r="G31" s="19" t="s">
        <v>45</v>
      </c>
      <c r="I31" s="2">
        <f>I30*19%</f>
        <v>3990000</v>
      </c>
      <c r="L31" s="2" t="s">
        <v>40</v>
      </c>
      <c r="N31" s="10">
        <f>K19</f>
        <v>8000000</v>
      </c>
    </row>
    <row r="32" spans="1:16" x14ac:dyDescent="0.25">
      <c r="A32" s="8" t="s">
        <v>16</v>
      </c>
      <c r="C32" s="1"/>
      <c r="F32">
        <v>1110</v>
      </c>
      <c r="G32" s="19" t="s">
        <v>41</v>
      </c>
      <c r="H32" s="20">
        <f>I30+I31</f>
        <v>24990000</v>
      </c>
    </row>
    <row r="33" spans="1:14" ht="30" x14ac:dyDescent="0.25">
      <c r="A33" s="12" t="s">
        <v>25</v>
      </c>
      <c r="B33" s="7">
        <v>13000000</v>
      </c>
      <c r="C33" s="10">
        <f>H22</f>
        <v>18000000</v>
      </c>
      <c r="F33" s="23">
        <v>6110</v>
      </c>
      <c r="G33" s="19" t="s">
        <v>46</v>
      </c>
      <c r="H33" s="10">
        <f>K14</f>
        <v>12000000</v>
      </c>
      <c r="L33" s="32" t="s">
        <v>55</v>
      </c>
      <c r="M33" s="10">
        <f>N25-M28-N31</f>
        <v>1000000</v>
      </c>
      <c r="N33" s="10"/>
    </row>
    <row r="34" spans="1:14" ht="32.25" x14ac:dyDescent="0.4">
      <c r="A34" s="12" t="s">
        <v>26</v>
      </c>
      <c r="B34" s="7">
        <v>2000000</v>
      </c>
      <c r="C34" s="10">
        <f>M33</f>
        <v>1000000</v>
      </c>
      <c r="F34">
        <v>1314</v>
      </c>
      <c r="G34" t="s">
        <v>24</v>
      </c>
      <c r="I34" s="21">
        <f>H33</f>
        <v>12000000</v>
      </c>
      <c r="J34" s="4"/>
      <c r="K34" s="4"/>
      <c r="L34" s="4"/>
    </row>
    <row r="35" spans="1:14" x14ac:dyDescent="0.25">
      <c r="A35" s="1" t="s">
        <v>29</v>
      </c>
      <c r="B35" s="11">
        <f>B33-B34</f>
        <v>11000000</v>
      </c>
      <c r="C35" s="11">
        <f>C33+C34</f>
        <v>19000000</v>
      </c>
      <c r="D35"/>
    </row>
    <row r="36" spans="1:14" x14ac:dyDescent="0.25">
      <c r="D36"/>
    </row>
    <row r="37" spans="1:14" x14ac:dyDescent="0.25">
      <c r="A37" s="8" t="s">
        <v>30</v>
      </c>
      <c r="B37" s="33">
        <f>B22-B29</f>
        <v>11000000</v>
      </c>
      <c r="C37" s="33">
        <f>C22-C29</f>
        <v>19000000</v>
      </c>
      <c r="D37"/>
    </row>
    <row r="38" spans="1:14" x14ac:dyDescent="0.25">
      <c r="I38" s="5"/>
    </row>
    <row r="56" spans="1:4" x14ac:dyDescent="0.25">
      <c r="A56" t="s">
        <v>17</v>
      </c>
      <c r="D56" t="s">
        <v>18</v>
      </c>
    </row>
  </sheetData>
  <mergeCells count="15">
    <mergeCell ref="A13:E13"/>
    <mergeCell ref="A14:E14"/>
    <mergeCell ref="A15:E15"/>
    <mergeCell ref="A16:E16"/>
    <mergeCell ref="P13:Q13"/>
    <mergeCell ref="F23:J23"/>
    <mergeCell ref="L23:P23"/>
    <mergeCell ref="F11:J11"/>
    <mergeCell ref="F1:J1"/>
    <mergeCell ref="G13:H13"/>
    <mergeCell ref="G18:H18"/>
    <mergeCell ref="J13:K13"/>
    <mergeCell ref="J18:K18"/>
    <mergeCell ref="M13:N13"/>
    <mergeCell ref="M18:N1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"/>
  <sheetViews>
    <sheetView showGridLines="0" tabSelected="1" topLeftCell="A37" workbookViewId="0">
      <selection activeCell="H48" sqref="H48"/>
    </sheetView>
  </sheetViews>
  <sheetFormatPr baseColWidth="10" defaultRowHeight="15" x14ac:dyDescent="0.25"/>
  <cols>
    <col min="2" max="2" width="13" bestFit="1" customWidth="1"/>
    <col min="3" max="3" width="13.28515625" customWidth="1"/>
    <col min="7" max="7" width="16.42578125" customWidth="1"/>
    <col min="8" max="10" width="13" bestFit="1" customWidth="1"/>
    <col min="13" max="14" width="13" bestFit="1" customWidth="1"/>
    <col min="16" max="16" width="13" bestFit="1" customWidth="1"/>
    <col min="17" max="17" width="12" bestFit="1" customWidth="1"/>
    <col min="20" max="20" width="13" bestFit="1" customWidth="1"/>
  </cols>
  <sheetData>
    <row r="3" spans="1:20" x14ac:dyDescent="0.25">
      <c r="B3" s="1" t="s">
        <v>2</v>
      </c>
    </row>
    <row r="5" spans="1:20" x14ac:dyDescent="0.25">
      <c r="B5" s="39" t="s">
        <v>8</v>
      </c>
      <c r="C5" s="40"/>
      <c r="D5" s="40"/>
      <c r="E5" s="40"/>
      <c r="F5" s="40"/>
      <c r="G5" s="40"/>
      <c r="H5" s="40"/>
      <c r="I5" s="40"/>
      <c r="J5" s="40"/>
    </row>
    <row r="6" spans="1:20" x14ac:dyDescent="0.25">
      <c r="B6" s="40"/>
      <c r="C6" s="40"/>
      <c r="D6" s="40"/>
      <c r="E6" s="40"/>
      <c r="F6" s="40"/>
      <c r="G6" s="40"/>
      <c r="H6" s="40"/>
      <c r="I6" s="40"/>
      <c r="J6" s="40"/>
    </row>
    <row r="7" spans="1:20" x14ac:dyDescent="0.25">
      <c r="B7" s="40"/>
      <c r="C7" s="40"/>
      <c r="D7" s="40"/>
      <c r="E7" s="40"/>
      <c r="F7" s="40"/>
      <c r="G7" s="40"/>
      <c r="H7" s="40"/>
      <c r="I7" s="40"/>
      <c r="J7" s="40"/>
    </row>
    <row r="8" spans="1:20" x14ac:dyDescent="0.25">
      <c r="B8" s="40"/>
      <c r="C8" s="40"/>
      <c r="D8" s="40"/>
      <c r="E8" s="40"/>
      <c r="F8" s="40"/>
      <c r="G8" s="40"/>
      <c r="H8" s="40"/>
      <c r="I8" s="40"/>
      <c r="J8" s="40"/>
    </row>
    <row r="9" spans="1:20" x14ac:dyDescent="0.25">
      <c r="B9" s="40"/>
      <c r="C9" s="40"/>
      <c r="D9" s="40"/>
      <c r="E9" s="40"/>
      <c r="F9" s="40"/>
      <c r="G9" s="40"/>
      <c r="H9" s="40"/>
      <c r="I9" s="40"/>
      <c r="J9" s="40"/>
    </row>
    <row r="10" spans="1:20" x14ac:dyDescent="0.25">
      <c r="B10" s="40"/>
      <c r="C10" s="40"/>
      <c r="D10" s="40"/>
      <c r="E10" s="40"/>
      <c r="F10" s="40"/>
      <c r="G10" s="40"/>
      <c r="H10" s="40"/>
      <c r="I10" s="40"/>
      <c r="J10" s="40"/>
    </row>
    <row r="11" spans="1:20" x14ac:dyDescent="0.25">
      <c r="B11" s="40"/>
      <c r="C11" s="40"/>
      <c r="D11" s="40"/>
      <c r="E11" s="40"/>
      <c r="F11" s="40"/>
      <c r="G11" s="40"/>
      <c r="H11" s="40"/>
      <c r="I11" s="40"/>
      <c r="J11" s="40"/>
    </row>
    <row r="12" spans="1:20" ht="45.75" customHeight="1" x14ac:dyDescent="0.25">
      <c r="B12" s="40"/>
      <c r="C12" s="40"/>
      <c r="D12" s="40"/>
      <c r="E12" s="40"/>
      <c r="F12" s="40"/>
      <c r="G12" s="40"/>
      <c r="H12" s="40"/>
      <c r="I12" s="40"/>
      <c r="J12" s="40"/>
    </row>
    <row r="13" spans="1:20" x14ac:dyDescent="0.25">
      <c r="A13" s="38" t="s">
        <v>11</v>
      </c>
      <c r="B13" s="38"/>
      <c r="C13" s="38"/>
      <c r="D13" s="38"/>
      <c r="E13" s="38"/>
      <c r="G13" s="36" t="s">
        <v>32</v>
      </c>
      <c r="H13" s="36"/>
      <c r="I13" s="2"/>
      <c r="J13" s="36" t="s">
        <v>66</v>
      </c>
      <c r="K13" s="36"/>
      <c r="M13" s="36" t="s">
        <v>67</v>
      </c>
      <c r="N13" s="36"/>
      <c r="P13" s="36" t="s">
        <v>68</v>
      </c>
      <c r="Q13" s="36"/>
      <c r="S13" s="36" t="s">
        <v>71</v>
      </c>
      <c r="T13" s="36"/>
    </row>
    <row r="14" spans="1:20" x14ac:dyDescent="0.25">
      <c r="A14" s="38" t="s">
        <v>56</v>
      </c>
      <c r="B14" s="38"/>
      <c r="C14" s="38"/>
      <c r="D14" s="38"/>
      <c r="E14" s="38"/>
      <c r="G14" s="15">
        <f>H29</f>
        <v>10000000</v>
      </c>
      <c r="H14" s="20">
        <f>I32</f>
        <v>6545000</v>
      </c>
      <c r="I14" s="2"/>
      <c r="J14" s="15">
        <f>H29</f>
        <v>10000000</v>
      </c>
      <c r="K14" s="10"/>
      <c r="M14" s="15">
        <f>H31</f>
        <v>13090000</v>
      </c>
      <c r="N14" s="10"/>
      <c r="P14" s="15">
        <f>B20</f>
        <v>3500000</v>
      </c>
      <c r="Q14" s="10"/>
      <c r="S14" s="15"/>
      <c r="T14" s="10">
        <f>I36</f>
        <v>11000000</v>
      </c>
    </row>
    <row r="15" spans="1:20" x14ac:dyDescent="0.25">
      <c r="A15" s="38" t="s">
        <v>57</v>
      </c>
      <c r="B15" s="38"/>
      <c r="C15" s="38"/>
      <c r="D15" s="38"/>
      <c r="E15" s="38"/>
      <c r="G15" s="25">
        <f>H38</f>
        <v>7854000</v>
      </c>
      <c r="H15" s="34">
        <f>I35</f>
        <v>7000000</v>
      </c>
      <c r="I15" s="2"/>
      <c r="J15" s="27"/>
      <c r="K15" s="28"/>
      <c r="M15" s="16"/>
      <c r="N15" s="10"/>
      <c r="P15" s="24">
        <f>H39</f>
        <v>5236000</v>
      </c>
      <c r="Q15" s="10"/>
      <c r="S15" s="24"/>
      <c r="T15" s="10"/>
    </row>
    <row r="16" spans="1:20" x14ac:dyDescent="0.25">
      <c r="A16" s="38" t="s">
        <v>20</v>
      </c>
      <c r="B16" s="38"/>
      <c r="C16" s="38"/>
      <c r="D16" s="38"/>
      <c r="E16" s="38"/>
      <c r="G16" s="15">
        <f>G14+G15</f>
        <v>17854000</v>
      </c>
      <c r="H16" s="20">
        <f>H14+H15</f>
        <v>13545000</v>
      </c>
      <c r="I16" s="2"/>
      <c r="J16" s="15">
        <f>J14</f>
        <v>10000000</v>
      </c>
      <c r="K16" s="10"/>
      <c r="M16" s="16"/>
      <c r="P16" s="15">
        <f>P14+P15</f>
        <v>8736000</v>
      </c>
      <c r="S16" s="15"/>
    </row>
    <row r="17" spans="1:17" x14ac:dyDescent="0.25">
      <c r="A17" s="6"/>
      <c r="B17" s="13" t="s">
        <v>60</v>
      </c>
      <c r="C17" s="13" t="s">
        <v>31</v>
      </c>
      <c r="D17" s="6"/>
      <c r="E17" s="6"/>
      <c r="G17" s="26">
        <f>G16-H16</f>
        <v>4309000</v>
      </c>
      <c r="J17" s="10"/>
    </row>
    <row r="18" spans="1:17" x14ac:dyDescent="0.25">
      <c r="A18" s="8" t="s">
        <v>12</v>
      </c>
      <c r="D18" s="2"/>
      <c r="G18" s="36" t="s">
        <v>34</v>
      </c>
      <c r="H18" s="36"/>
      <c r="J18" s="36" t="s">
        <v>70</v>
      </c>
      <c r="K18" s="36"/>
      <c r="M18" s="36" t="s">
        <v>48</v>
      </c>
      <c r="N18" s="36"/>
      <c r="P18" s="36" t="s">
        <v>69</v>
      </c>
      <c r="Q18" s="36"/>
    </row>
    <row r="19" spans="1:17" x14ac:dyDescent="0.25">
      <c r="A19" t="s">
        <v>21</v>
      </c>
      <c r="B19" s="7">
        <v>10000000</v>
      </c>
      <c r="C19" s="10">
        <f>G17</f>
        <v>4309000</v>
      </c>
      <c r="D19" s="2"/>
      <c r="G19" s="15"/>
      <c r="H19" s="10">
        <v>9000000</v>
      </c>
      <c r="J19" s="15">
        <f>H34</f>
        <v>7000000</v>
      </c>
      <c r="K19" s="10"/>
      <c r="M19" s="15"/>
      <c r="N19" s="10">
        <f>I37</f>
        <v>2090000</v>
      </c>
      <c r="P19" s="15"/>
      <c r="Q19" s="10">
        <f>I33</f>
        <v>6545000</v>
      </c>
    </row>
    <row r="20" spans="1:17" x14ac:dyDescent="0.25">
      <c r="A20" t="s">
        <v>58</v>
      </c>
      <c r="B20" s="7">
        <v>3500000</v>
      </c>
      <c r="C20" s="10">
        <f>P16</f>
        <v>8736000</v>
      </c>
      <c r="D20" s="2"/>
      <c r="G20" s="16"/>
      <c r="H20" s="10">
        <f>B33</f>
        <v>4500000</v>
      </c>
      <c r="J20" s="16"/>
      <c r="K20" s="10"/>
      <c r="M20" s="16"/>
      <c r="N20" s="10"/>
      <c r="P20" s="24"/>
      <c r="Q20" s="10"/>
    </row>
    <row r="21" spans="1:17" x14ac:dyDescent="0.25">
      <c r="A21" t="s">
        <v>73</v>
      </c>
      <c r="B21" s="7"/>
      <c r="C21" s="10">
        <f>M14</f>
        <v>13090000</v>
      </c>
      <c r="D21" s="2"/>
      <c r="G21" s="16"/>
      <c r="H21" s="10"/>
      <c r="J21" s="16"/>
      <c r="K21" s="10"/>
      <c r="M21" s="16"/>
      <c r="N21" s="10"/>
      <c r="P21" s="24"/>
      <c r="Q21" s="10"/>
    </row>
    <row r="22" spans="1:17" x14ac:dyDescent="0.25">
      <c r="A22" t="s">
        <v>61</v>
      </c>
      <c r="B22" s="7"/>
      <c r="C22" s="10">
        <f>J16</f>
        <v>10000000</v>
      </c>
      <c r="D22" s="2"/>
      <c r="G22" s="16"/>
      <c r="H22" s="10"/>
      <c r="J22" s="16"/>
      <c r="K22" s="10"/>
      <c r="M22" s="16"/>
      <c r="N22" s="10"/>
      <c r="P22" s="24"/>
      <c r="Q22" s="10"/>
    </row>
    <row r="23" spans="1:17" x14ac:dyDescent="0.25">
      <c r="A23" s="1" t="s">
        <v>27</v>
      </c>
      <c r="B23" s="11">
        <f>SUM(B19:B20)</f>
        <v>13500000</v>
      </c>
      <c r="C23" s="11">
        <f>C19+C20+C21+C22</f>
        <v>36135000</v>
      </c>
      <c r="D23" s="2"/>
      <c r="G23" s="15"/>
      <c r="H23" s="10">
        <f>I30</f>
        <v>10000000</v>
      </c>
      <c r="J23" s="16"/>
      <c r="M23" s="16"/>
      <c r="P23" s="15"/>
    </row>
    <row r="24" spans="1:17" x14ac:dyDescent="0.25">
      <c r="D24" s="2"/>
      <c r="H24" s="35">
        <f>H19+H20+H23</f>
        <v>23500000</v>
      </c>
      <c r="I24" s="2"/>
      <c r="J24" s="2"/>
    </row>
    <row r="25" spans="1:17" x14ac:dyDescent="0.25">
      <c r="A25" s="8" t="s">
        <v>15</v>
      </c>
      <c r="D25" s="2"/>
    </row>
    <row r="26" spans="1:17" x14ac:dyDescent="0.25">
      <c r="A26" s="9" t="s">
        <v>72</v>
      </c>
      <c r="C26" s="10">
        <f>Q19</f>
        <v>6545000</v>
      </c>
      <c r="D26" s="3"/>
    </row>
    <row r="27" spans="1:17" x14ac:dyDescent="0.25">
      <c r="A27" s="9" t="s">
        <v>44</v>
      </c>
      <c r="C27" s="10">
        <f>N19</f>
        <v>2090000</v>
      </c>
      <c r="D27" s="3"/>
      <c r="F27" s="37" t="s">
        <v>35</v>
      </c>
      <c r="G27" s="37"/>
      <c r="H27" s="37"/>
      <c r="I27" s="37"/>
      <c r="J27" s="37"/>
      <c r="L27" s="37" t="s">
        <v>50</v>
      </c>
      <c r="M27" s="37"/>
      <c r="N27" s="37"/>
      <c r="O27" s="37"/>
      <c r="P27" s="37"/>
    </row>
    <row r="28" spans="1:17" x14ac:dyDescent="0.25">
      <c r="A28" s="1" t="s">
        <v>28</v>
      </c>
      <c r="B28" s="11">
        <f>SUM(B25:B26)</f>
        <v>0</v>
      </c>
      <c r="C28" s="11">
        <f>C26+C27</f>
        <v>8635000</v>
      </c>
      <c r="D28" s="2"/>
      <c r="F28" s="22" t="s">
        <v>36</v>
      </c>
      <c r="G28" s="22" t="s">
        <v>37</v>
      </c>
      <c r="H28" s="22" t="s">
        <v>38</v>
      </c>
      <c r="I28" s="22" t="s">
        <v>39</v>
      </c>
      <c r="L28" s="29" t="s">
        <v>51</v>
      </c>
    </row>
    <row r="29" spans="1:17" x14ac:dyDescent="0.25">
      <c r="A29" s="9"/>
      <c r="D29" s="2"/>
      <c r="F29">
        <v>1365</v>
      </c>
      <c r="G29" t="s">
        <v>61</v>
      </c>
      <c r="H29" s="7">
        <v>10000000</v>
      </c>
      <c r="L29" s="31" t="s">
        <v>43</v>
      </c>
      <c r="N29" s="10">
        <f>I36</f>
        <v>11000000</v>
      </c>
    </row>
    <row r="30" spans="1:17" x14ac:dyDescent="0.25">
      <c r="D30" s="2"/>
      <c r="F30">
        <v>3105</v>
      </c>
      <c r="G30" t="s">
        <v>25</v>
      </c>
      <c r="I30" s="7">
        <f>H29</f>
        <v>10000000</v>
      </c>
      <c r="J30" s="2"/>
      <c r="L30" s="30"/>
      <c r="M30" s="10"/>
    </row>
    <row r="31" spans="1:17" ht="30" x14ac:dyDescent="0.25">
      <c r="A31" s="8" t="s">
        <v>16</v>
      </c>
      <c r="C31" s="1"/>
      <c r="D31" s="2"/>
      <c r="F31">
        <v>1524</v>
      </c>
      <c r="G31" s="12" t="s">
        <v>62</v>
      </c>
      <c r="H31" s="7">
        <f>(11000000*19%)+11000000</f>
        <v>13090000</v>
      </c>
      <c r="I31" s="2"/>
      <c r="J31" s="2"/>
      <c r="L31" s="3" t="s">
        <v>52</v>
      </c>
    </row>
    <row r="32" spans="1:17" ht="45" x14ac:dyDescent="0.25">
      <c r="A32" s="12" t="s">
        <v>59</v>
      </c>
      <c r="B32" s="7">
        <v>9000000</v>
      </c>
      <c r="C32" s="10">
        <f>H24</f>
        <v>23500000</v>
      </c>
      <c r="D32" s="2"/>
      <c r="F32">
        <v>1110</v>
      </c>
      <c r="G32" s="18" t="s">
        <v>41</v>
      </c>
      <c r="H32" s="7"/>
      <c r="I32" s="2">
        <f>H31*50%</f>
        <v>6545000</v>
      </c>
      <c r="J32" s="2"/>
      <c r="L32" s="2" t="s">
        <v>54</v>
      </c>
      <c r="M32" s="10"/>
      <c r="N32" s="10"/>
    </row>
    <row r="33" spans="1:14" ht="30" x14ac:dyDescent="0.25">
      <c r="A33" s="12" t="s">
        <v>55</v>
      </c>
      <c r="B33" s="7">
        <v>4500000</v>
      </c>
      <c r="C33" s="10">
        <f>M37</f>
        <v>4000000</v>
      </c>
      <c r="D33" s="2"/>
      <c r="F33">
        <v>23</v>
      </c>
      <c r="G33" s="19" t="s">
        <v>63</v>
      </c>
      <c r="I33" s="3">
        <f>H31*50%</f>
        <v>6545000</v>
      </c>
      <c r="J33" s="2"/>
      <c r="L33" s="2"/>
    </row>
    <row r="34" spans="1:14" x14ac:dyDescent="0.25">
      <c r="A34" s="1" t="s">
        <v>29</v>
      </c>
      <c r="B34" s="11">
        <f>B32+B33</f>
        <v>13500000</v>
      </c>
      <c r="C34" s="11">
        <f>C32+C33</f>
        <v>27500000</v>
      </c>
      <c r="F34">
        <v>51</v>
      </c>
      <c r="G34" s="19" t="s">
        <v>64</v>
      </c>
      <c r="H34" s="21">
        <v>7000000</v>
      </c>
      <c r="J34" s="2"/>
      <c r="L34" s="3" t="s">
        <v>53</v>
      </c>
    </row>
    <row r="35" spans="1:14" x14ac:dyDescent="0.25">
      <c r="F35">
        <v>1110</v>
      </c>
      <c r="G35" s="19" t="s">
        <v>41</v>
      </c>
      <c r="I35" s="20">
        <f>H34</f>
        <v>7000000</v>
      </c>
      <c r="J35" s="2"/>
      <c r="L35" s="2" t="s">
        <v>40</v>
      </c>
      <c r="N35" s="10">
        <f>H34</f>
        <v>7000000</v>
      </c>
    </row>
    <row r="36" spans="1:14" x14ac:dyDescent="0.25">
      <c r="A36" s="8" t="s">
        <v>30</v>
      </c>
      <c r="B36" s="33">
        <f>B23-B28</f>
        <v>13500000</v>
      </c>
      <c r="C36" s="33">
        <f>C34+C28</f>
        <v>36135000</v>
      </c>
      <c r="G36" s="19" t="s">
        <v>65</v>
      </c>
      <c r="I36" s="2">
        <v>11000000</v>
      </c>
      <c r="J36" s="2"/>
      <c r="L36" s="2"/>
    </row>
    <row r="37" spans="1:14" ht="45" x14ac:dyDescent="0.25">
      <c r="D37" s="2"/>
      <c r="G37" s="19" t="s">
        <v>44</v>
      </c>
      <c r="I37" s="20">
        <f>I36*19%</f>
        <v>2090000</v>
      </c>
      <c r="J37" s="2"/>
      <c r="L37" s="32" t="s">
        <v>55</v>
      </c>
      <c r="M37" s="11">
        <f>N29-M32-N35</f>
        <v>4000000</v>
      </c>
      <c r="N37" s="10"/>
    </row>
    <row r="38" spans="1:14" ht="17.25" x14ac:dyDescent="0.4">
      <c r="F38">
        <v>1110</v>
      </c>
      <c r="G38" s="18" t="s">
        <v>41</v>
      </c>
      <c r="H38" s="2">
        <f>(I36+I37)*60%</f>
        <v>7854000</v>
      </c>
      <c r="J38" s="4"/>
    </row>
    <row r="39" spans="1:14" x14ac:dyDescent="0.25">
      <c r="F39">
        <v>23</v>
      </c>
      <c r="G39" s="19" t="s">
        <v>58</v>
      </c>
      <c r="H39" s="3">
        <f>(I36+I37)*40%</f>
        <v>5236000</v>
      </c>
    </row>
  </sheetData>
  <mergeCells count="16">
    <mergeCell ref="G18:H18"/>
    <mergeCell ref="J18:K18"/>
    <mergeCell ref="M18:N18"/>
    <mergeCell ref="F27:J27"/>
    <mergeCell ref="B5:J12"/>
    <mergeCell ref="A13:E13"/>
    <mergeCell ref="A14:E14"/>
    <mergeCell ref="A15:E15"/>
    <mergeCell ref="A16:E16"/>
    <mergeCell ref="G13:H13"/>
    <mergeCell ref="J13:K13"/>
    <mergeCell ref="P13:Q13"/>
    <mergeCell ref="P18:Q18"/>
    <mergeCell ref="S13:T13"/>
    <mergeCell ref="L27:P27"/>
    <mergeCell ref="M13:N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clase</vt:lpstr>
      <vt:lpstr>Ejercicio para practicar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Biblioteca Audiovisuales</cp:lastModifiedBy>
  <dcterms:created xsi:type="dcterms:W3CDTF">2023-02-08T00:30:00Z</dcterms:created>
  <dcterms:modified xsi:type="dcterms:W3CDTF">2024-04-17T17:02:22Z</dcterms:modified>
</cp:coreProperties>
</file>