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86ECADF-E2BA-48F1-B073-B1330654227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SF" sheetId="17" r:id="rId1"/>
    <sheet name="E.R.I." sheetId="18" r:id="rId2"/>
    <sheet name="2023" sheetId="19" r:id="rId3"/>
    <sheet name="EJERCICIO" sheetId="20" r:id="rId4"/>
  </sheets>
  <definedNames>
    <definedName name="_xlnm.Print_Area" localSheetId="1">E.R.I.!$A$1:$H$56</definedName>
    <definedName name="_xlnm.Print_Area" localSheetId="0">ESF!$A$1:$J$43</definedName>
  </definedNames>
  <calcPr calcId="191029"/>
  <fileRecoveryPr autoRecover="0"/>
</workbook>
</file>

<file path=xl/calcChain.xml><?xml version="1.0" encoding="utf-8"?>
<calcChain xmlns="http://schemas.openxmlformats.org/spreadsheetml/2006/main">
  <c r="E54" i="20" l="1"/>
  <c r="E56" i="20" s="1"/>
  <c r="E36" i="20" l="1"/>
  <c r="E10" i="20"/>
  <c r="N11" i="20"/>
  <c r="N10" i="20"/>
  <c r="M10" i="20"/>
  <c r="M8" i="20"/>
  <c r="N9" i="20"/>
  <c r="N8" i="20"/>
  <c r="E12" i="20"/>
  <c r="G18" i="20"/>
  <c r="H17" i="20"/>
  <c r="G17" i="20"/>
  <c r="H15" i="20"/>
  <c r="E11" i="20"/>
  <c r="E17" i="20"/>
  <c r="E23" i="20" s="1"/>
  <c r="E18" i="20"/>
  <c r="E19" i="20"/>
  <c r="E20" i="20"/>
  <c r="E21" i="20"/>
  <c r="E22" i="20"/>
  <c r="E33" i="20"/>
  <c r="E34" i="20"/>
  <c r="E38" i="20"/>
  <c r="E45" i="20"/>
  <c r="E28" i="20"/>
  <c r="D23" i="20"/>
  <c r="T40" i="20"/>
  <c r="F18" i="18"/>
  <c r="T31" i="20"/>
  <c r="V9" i="20"/>
  <c r="G15" i="20"/>
  <c r="V21" i="20"/>
  <c r="U15" i="20"/>
  <c r="U12" i="20"/>
  <c r="T34" i="20" s="1"/>
  <c r="V13" i="20"/>
  <c r="U11" i="20"/>
  <c r="V10" i="20"/>
  <c r="T35" i="20" l="1"/>
  <c r="T42" i="20" s="1"/>
  <c r="Q15" i="20"/>
  <c r="P15" i="20"/>
  <c r="P16" i="20" s="1"/>
  <c r="E9" i="20" s="1"/>
  <c r="V16" i="20"/>
  <c r="J8" i="20"/>
  <c r="U22" i="20"/>
  <c r="J10" i="20" s="1"/>
  <c r="V20" i="20"/>
  <c r="K10" i="20" s="1"/>
  <c r="M15" i="20"/>
  <c r="J15" i="20" l="1"/>
  <c r="V18" i="20"/>
  <c r="K9" i="20" s="1"/>
  <c r="K8" i="20"/>
  <c r="K11" i="20" s="1"/>
  <c r="G16" i="20" l="1"/>
  <c r="D13" i="20"/>
  <c r="D29" i="20" s="1"/>
  <c r="D28" i="20"/>
  <c r="D45" i="20"/>
  <c r="D37" i="20"/>
  <c r="E37" i="20" s="1"/>
  <c r="D36" i="20"/>
  <c r="D29" i="17"/>
  <c r="E39" i="20" l="1"/>
  <c r="E47" i="20" s="1"/>
  <c r="E59" i="20" s="1"/>
  <c r="D39" i="20"/>
  <c r="D47" i="20" s="1"/>
  <c r="P8" i="20"/>
  <c r="J9" i="20" l="1"/>
  <c r="J11" i="20" s="1"/>
  <c r="J12" i="20" s="1"/>
  <c r="E8" i="20" s="1"/>
  <c r="E13" i="20" s="1"/>
  <c r="E29" i="20" s="1"/>
  <c r="F12" i="18"/>
  <c r="F11" i="18"/>
  <c r="F10" i="18"/>
  <c r="F14" i="18" s="1"/>
  <c r="F17" i="18" s="1"/>
  <c r="F33" i="18" s="1"/>
  <c r="B47" i="18" l="1"/>
  <c r="F44" i="18" s="1"/>
  <c r="J12" i="17" l="1"/>
  <c r="B38" i="18"/>
  <c r="F36" i="18" s="1"/>
  <c r="F42" i="18" s="1"/>
  <c r="F48" i="18" s="1"/>
  <c r="D54" i="20" s="1"/>
  <c r="D56" i="20" s="1"/>
  <c r="J13" i="17"/>
  <c r="D24" i="17" l="1"/>
  <c r="D14" i="17"/>
  <c r="D35" i="17" s="1"/>
  <c r="J15" i="17" l="1"/>
  <c r="J21" i="17"/>
  <c r="J23" i="17" l="1"/>
  <c r="A55" i="18" l="1"/>
  <c r="A54" i="18"/>
  <c r="D59" i="20" l="1"/>
  <c r="J30" i="17"/>
  <c r="J32" i="17" s="1"/>
  <c r="J35" i="17" s="1"/>
  <c r="J36" i="17" s="1"/>
  <c r="A4" i="18"/>
  <c r="A2" i="18" l="1"/>
  <c r="A6" i="18" l="1"/>
  <c r="A1" i="18"/>
</calcChain>
</file>

<file path=xl/sharedStrings.xml><?xml version="1.0" encoding="utf-8"?>
<sst xmlns="http://schemas.openxmlformats.org/spreadsheetml/2006/main" count="191" uniqueCount="128">
  <si>
    <t>REPRESENTANTE LEGAL</t>
  </si>
  <si>
    <t>PATRIMONIO</t>
  </si>
  <si>
    <t>TOTAL PATRIMONIO</t>
  </si>
  <si>
    <t>TOTAL PASIVO Y PATRIMONIO</t>
  </si>
  <si>
    <t>TOTAL ACTIVO</t>
  </si>
  <si>
    <t>ACTIVO</t>
  </si>
  <si>
    <t>PASIVO</t>
  </si>
  <si>
    <t>Obligaciones laborales</t>
  </si>
  <si>
    <t>TOTAL PASIVO</t>
  </si>
  <si>
    <t>Activo Corriente</t>
  </si>
  <si>
    <t>Total Activo Corriente</t>
  </si>
  <si>
    <t>Pasivo Corriente</t>
  </si>
  <si>
    <t>Total Pasivo Corriente</t>
  </si>
  <si>
    <t>Resultado del Ejercicio</t>
  </si>
  <si>
    <t>ESTADO DE  RESULTADOS INTEGRAL</t>
  </si>
  <si>
    <t>CLASIFICACION DE GASTOS POR FUNCION</t>
  </si>
  <si>
    <t>Ingresos de Actividades Ordinarias</t>
  </si>
  <si>
    <t>Utilidad Operacional</t>
  </si>
  <si>
    <t>Otros Gastos Financieros</t>
  </si>
  <si>
    <t>Utilidad antes de Impuestos</t>
  </si>
  <si>
    <t>Resultado del Periodo</t>
  </si>
  <si>
    <t>Gastos de Administracion y Ventas</t>
  </si>
  <si>
    <t>INFORMACION EN PESOS COLOMBIANOS</t>
  </si>
  <si>
    <t>Capital suscrito y pagado</t>
  </si>
  <si>
    <t>Anticipo de impuestos</t>
  </si>
  <si>
    <t>Deudores varios</t>
  </si>
  <si>
    <t>Maquinaria y Equipo</t>
  </si>
  <si>
    <t>Equipo de oficina</t>
  </si>
  <si>
    <t>Equipo computo y comunicación</t>
  </si>
  <si>
    <t>Depreciación acumulada</t>
  </si>
  <si>
    <t>Total Activo no corriente</t>
  </si>
  <si>
    <t>Activos no corrientes</t>
  </si>
  <si>
    <t>Propiedad, Planta y Equipo</t>
  </si>
  <si>
    <t>Proveedores</t>
  </si>
  <si>
    <t>Costos y gastos por pagar</t>
  </si>
  <si>
    <t>De personal</t>
  </si>
  <si>
    <t>Honorarios</t>
  </si>
  <si>
    <t>Impuestos</t>
  </si>
  <si>
    <t>Servicios</t>
  </si>
  <si>
    <t>Mantenimiento y reparaciones</t>
  </si>
  <si>
    <t>Diversos</t>
  </si>
  <si>
    <t xml:space="preserve">ESTADO DE LA SITUACION FINANCIERA </t>
  </si>
  <si>
    <t>Arrendamientos</t>
  </si>
  <si>
    <t>Constribuciones y afiliaciones</t>
  </si>
  <si>
    <t>Gastos de viaje</t>
  </si>
  <si>
    <t>Pasivo no corriente</t>
  </si>
  <si>
    <t>Impuestos por pagar</t>
  </si>
  <si>
    <t>Total pasivo no corriente</t>
  </si>
  <si>
    <t>Reserva Legal</t>
  </si>
  <si>
    <t>Gastos legales</t>
  </si>
  <si>
    <t>Adecuaciones e instalaciones</t>
  </si>
  <si>
    <t>Acreedores Varios</t>
  </si>
  <si>
    <t>Intangiles</t>
  </si>
  <si>
    <t xml:space="preserve">Licencias </t>
  </si>
  <si>
    <t>Total intangibles</t>
  </si>
  <si>
    <t>Ingresos de Actividades Extra Ordinarias</t>
  </si>
  <si>
    <t>Costo de venta</t>
  </si>
  <si>
    <t>Ingresos Netos</t>
  </si>
  <si>
    <t>Margen Bruto</t>
  </si>
  <si>
    <t>Gastos Bancarios</t>
  </si>
  <si>
    <t>GMF</t>
  </si>
  <si>
    <t>Comisiones Financieras</t>
  </si>
  <si>
    <t>Gastos no Deducibles</t>
  </si>
  <si>
    <t>Gastos Extraordinarios</t>
  </si>
  <si>
    <t>Nota</t>
  </si>
  <si>
    <t>Amortización Licencia</t>
  </si>
  <si>
    <t>Obligaciones Financieras</t>
  </si>
  <si>
    <t>Depreciaciones</t>
  </si>
  <si>
    <t>Intereses</t>
  </si>
  <si>
    <t>Devoluciones y descuentos</t>
  </si>
  <si>
    <t>Seguros</t>
  </si>
  <si>
    <t>Ingresos Financieros</t>
  </si>
  <si>
    <t>Equipo de Transporte</t>
  </si>
  <si>
    <t>Resultado acumulados</t>
  </si>
  <si>
    <t>Construcciones en curso</t>
  </si>
  <si>
    <t>Anticipos de Clientes</t>
  </si>
  <si>
    <t>Provision de impuesto de Renta</t>
  </si>
  <si>
    <t>CIUDADELA INMOBILIARIA</t>
  </si>
  <si>
    <t>NIT 910.926.298-8</t>
  </si>
  <si>
    <t>C.C. 1.098.407.530</t>
  </si>
  <si>
    <t>JULIÁN ANDRÉS RAMIREZ</t>
  </si>
  <si>
    <t>JOSÉ DAVID RAMIREZ</t>
  </si>
  <si>
    <t>T.P. 121604-T</t>
  </si>
  <si>
    <t>CONTADOR PÚBLICO</t>
  </si>
  <si>
    <t>A DICIEMBRE 2022</t>
  </si>
  <si>
    <t>DATOS PARA EL AÑO 2023</t>
  </si>
  <si>
    <t>Clientes</t>
  </si>
  <si>
    <t>Efectivo y equivalentes de Efectivo: Bancos</t>
  </si>
  <si>
    <t>Durante el año 2023, realizó las siguientes transacciones</t>
  </si>
  <si>
    <t>Inventarios-(Viviendas)</t>
  </si>
  <si>
    <t xml:space="preserve">Se pide: Realizar los asientos contables, elaborar las cuentas T , </t>
  </si>
  <si>
    <t>y realizar el Estado de la situación financiera y estado de resultados a diciembre 2023</t>
  </si>
  <si>
    <t>La empresa se dedica a la construcción y venta de vivienda en la ciudad de Medellín</t>
  </si>
  <si>
    <t>3. Pagó gastos administrativos por valor de $615.856.000 a través de tansferencia bancaria</t>
  </si>
  <si>
    <t>4. Tuvo Gastos financieros por valor de $31,280.000 (Deducción de cuenta)</t>
  </si>
  <si>
    <t>1. Las Ventas del año 2023, fueron de $1.850.000.000, todas pagadas a través de transferencia</t>
  </si>
  <si>
    <t>5. Recaudo el 65% de la cartera de clientes todo ingresó, a bancos</t>
  </si>
  <si>
    <t>*El costo de venta corresponde a un 57% de la venta</t>
  </si>
  <si>
    <t>2. Las compras de materiales de costrucción fue de $983.000.000 todo a través de transferencia</t>
  </si>
  <si>
    <t xml:space="preserve"> Activo Corriente</t>
  </si>
  <si>
    <t>VENTAS</t>
  </si>
  <si>
    <t>EFECTIVO</t>
  </si>
  <si>
    <t>REGISTROS CONTABLES</t>
  </si>
  <si>
    <t>CÓDIGO</t>
  </si>
  <si>
    <t>CUENTA</t>
  </si>
  <si>
    <t>DEBE</t>
  </si>
  <si>
    <t xml:space="preserve">HABER </t>
  </si>
  <si>
    <t>Ventas</t>
  </si>
  <si>
    <t>IVA generado 19%</t>
  </si>
  <si>
    <t>Bancos</t>
  </si>
  <si>
    <t>Costo de ventas</t>
  </si>
  <si>
    <t>IVA GENERADO</t>
  </si>
  <si>
    <t>COSTO DE VENTAS</t>
  </si>
  <si>
    <t>Gastos administrativos</t>
  </si>
  <si>
    <t>GASTOS ADMINISTRATIVOS</t>
  </si>
  <si>
    <t>Gastos financieros</t>
  </si>
  <si>
    <t>GASTOS FINANCIEROS</t>
  </si>
  <si>
    <t>Inventario</t>
  </si>
  <si>
    <t>Recaudo cartera clientes</t>
  </si>
  <si>
    <t>CLIENTES</t>
  </si>
  <si>
    <t>INVENTARIO</t>
  </si>
  <si>
    <t xml:space="preserve">Ingresos </t>
  </si>
  <si>
    <t xml:space="preserve">Ingresos por ventas </t>
  </si>
  <si>
    <t xml:space="preserve">Costos </t>
  </si>
  <si>
    <t xml:space="preserve">Gastos </t>
  </si>
  <si>
    <t xml:space="preserve">Margen Bruto </t>
  </si>
  <si>
    <t xml:space="preserve">Total </t>
  </si>
  <si>
    <t xml:space="preserve">Utilidad del periodo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</si>
</sst>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(* #,##0.00_);_(* \(#,##0.00\);_(* &quot;-&quot;??_);_(@_)"/>
    <numFmt numFmtId="166" formatCode="_(* #,##0_);_(* \(#,##0\);_(* &quot;-&quot;??_);_(@_)"/>
    <numFmt numFmtId="167" formatCode="_-* #,##0\ _€_-;\-* #,##0\ _€_-;_-* &quot;-&quot;??\ _€_-;_-@_-"/>
    <numFmt numFmtId="168" formatCode="_-&quot;$&quot;\ * #,##0_-;\-&quot;$&quot;\ * #,##0_-;_-&quot;$&quot;\ * &quot;-&quot;??_-;_-@_-"/>
    <numFmt numFmtId="169" formatCode="_-* #,##0_-;\-* #,##0_-;_-* &quot;-&quot;??_-;_-@_-"/>
    <numFmt numFmtId="170" formatCode="[$$-240A]\ 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Eras Demi ITC"/>
      <family val="2"/>
    </font>
    <font>
      <sz val="10"/>
      <color theme="1"/>
      <name val="Eras Demi ITC"/>
      <family val="2"/>
    </font>
    <font>
      <b/>
      <sz val="10"/>
      <color theme="1"/>
      <name val="Eras Demi ITC"/>
      <family val="2"/>
    </font>
    <font>
      <sz val="9"/>
      <color theme="1"/>
      <name val="Eras Demi ITC"/>
      <family val="2"/>
    </font>
    <font>
      <sz val="8"/>
      <color theme="1"/>
      <name val="Eras Demi ITC"/>
      <family val="2"/>
    </font>
    <font>
      <b/>
      <sz val="12"/>
      <color theme="1"/>
      <name val="Eras Demi ITC"/>
      <family val="2"/>
    </font>
    <font>
      <b/>
      <sz val="8"/>
      <color theme="1"/>
      <name val="Eras Demi ITC"/>
      <family val="2"/>
    </font>
    <font>
      <sz val="11"/>
      <color theme="1"/>
      <name val="Eras Demi ITC"/>
      <family val="2"/>
    </font>
    <font>
      <b/>
      <sz val="11"/>
      <color theme="1"/>
      <name val="Eras Demi ITC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6" fontId="4" fillId="2" borderId="0" xfId="1" applyNumberFormat="1" applyFont="1" applyFill="1"/>
    <xf numFmtId="166" fontId="3" fillId="2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67" fontId="4" fillId="2" borderId="0" xfId="0" applyNumberFormat="1" applyFont="1" applyFill="1"/>
    <xf numFmtId="167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3" fillId="2" borderId="0" xfId="1" applyNumberFormat="1" applyFont="1" applyFill="1"/>
    <xf numFmtId="166" fontId="3" fillId="2" borderId="3" xfId="1" applyNumberFormat="1" applyFont="1" applyFill="1" applyBorder="1"/>
    <xf numFmtId="167" fontId="4" fillId="2" borderId="0" xfId="1" applyNumberFormat="1" applyFont="1" applyFill="1"/>
    <xf numFmtId="0" fontId="8" fillId="2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66" fontId="4" fillId="2" borderId="2" xfId="1" applyNumberFormat="1" applyFont="1" applyFill="1" applyBorder="1"/>
    <xf numFmtId="167" fontId="4" fillId="2" borderId="0" xfId="0" applyNumberFormat="1" applyFont="1" applyFill="1" applyAlignment="1">
      <alignment horizontal="left"/>
    </xf>
    <xf numFmtId="166" fontId="6" fillId="2" borderId="0" xfId="1" applyNumberFormat="1" applyFont="1" applyFill="1" applyAlignment="1">
      <alignment horizontal="center"/>
    </xf>
    <xf numFmtId="167" fontId="6" fillId="2" borderId="0" xfId="1" applyNumberFormat="1" applyFont="1" applyFill="1" applyAlignment="1">
      <alignment horizontal="center"/>
    </xf>
    <xf numFmtId="167" fontId="8" fillId="2" borderId="0" xfId="1" applyNumberFormat="1" applyFont="1" applyFill="1" applyAlignment="1">
      <alignment horizontal="center"/>
    </xf>
    <xf numFmtId="166" fontId="4" fillId="2" borderId="4" xfId="1" applyNumberFormat="1" applyFont="1" applyFill="1" applyBorder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166" fontId="9" fillId="2" borderId="0" xfId="1" applyNumberFormat="1" applyFont="1" applyFill="1" applyAlignment="1">
      <alignment horizontal="center"/>
    </xf>
    <xf numFmtId="0" fontId="10" fillId="2" borderId="0" xfId="1" applyNumberFormat="1" applyFont="1" applyFill="1" applyAlignment="1">
      <alignment horizontal="center"/>
    </xf>
    <xf numFmtId="0" fontId="10" fillId="2" borderId="0" xfId="0" applyFont="1" applyFill="1"/>
    <xf numFmtId="49" fontId="10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166" fontId="9" fillId="2" borderId="0" xfId="0" applyNumberFormat="1" applyFont="1" applyFill="1"/>
    <xf numFmtId="166" fontId="9" fillId="2" borderId="0" xfId="1" applyNumberFormat="1" applyFont="1" applyFill="1"/>
    <xf numFmtId="166" fontId="9" fillId="2" borderId="3" xfId="1" applyNumberFormat="1" applyFont="1" applyFill="1" applyBorder="1"/>
    <xf numFmtId="167" fontId="9" fillId="2" borderId="0" xfId="1" applyNumberFormat="1" applyFont="1" applyFill="1" applyAlignment="1">
      <alignment horizontal="center"/>
    </xf>
    <xf numFmtId="166" fontId="10" fillId="2" borderId="0" xfId="1" applyNumberFormat="1" applyFont="1" applyFill="1"/>
    <xf numFmtId="167" fontId="10" fillId="2" borderId="0" xfId="1" applyNumberFormat="1" applyFont="1" applyFill="1" applyAlignment="1">
      <alignment horizontal="center"/>
    </xf>
    <xf numFmtId="166" fontId="10" fillId="2" borderId="3" xfId="1" applyNumberFormat="1" applyFont="1" applyFill="1" applyBorder="1"/>
    <xf numFmtId="166" fontId="10" fillId="2" borderId="2" xfId="1" applyNumberFormat="1" applyFont="1" applyFill="1" applyBorder="1"/>
    <xf numFmtId="167" fontId="9" fillId="2" borderId="0" xfId="1" applyNumberFormat="1" applyFont="1" applyFill="1"/>
    <xf numFmtId="167" fontId="10" fillId="2" borderId="0" xfId="1" applyNumberFormat="1" applyFont="1" applyFill="1"/>
    <xf numFmtId="0" fontId="5" fillId="2" borderId="0" xfId="0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7" fontId="9" fillId="2" borderId="3" xfId="1" applyNumberFormat="1" applyFont="1" applyFill="1" applyBorder="1"/>
    <xf numFmtId="0" fontId="9" fillId="2" borderId="3" xfId="0" applyFont="1" applyFill="1" applyBorder="1"/>
    <xf numFmtId="167" fontId="3" fillId="2" borderId="0" xfId="0" applyNumberFormat="1" applyFont="1" applyFill="1" applyAlignment="1">
      <alignment horizontal="left"/>
    </xf>
    <xf numFmtId="167" fontId="4" fillId="2" borderId="0" xfId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3" applyFont="1" applyFill="1" applyAlignment="1">
      <alignment horizontal="left"/>
    </xf>
    <xf numFmtId="9" fontId="9" fillId="2" borderId="0" xfId="2" applyFont="1" applyFill="1"/>
    <xf numFmtId="0" fontId="4" fillId="2" borderId="3" xfId="0" applyFont="1" applyFill="1" applyBorder="1"/>
    <xf numFmtId="0" fontId="10" fillId="2" borderId="0" xfId="0" applyFont="1" applyFill="1" applyAlignment="1">
      <alignment horizontal="left"/>
    </xf>
    <xf numFmtId="166" fontId="4" fillId="2" borderId="0" xfId="0" applyNumberFormat="1" applyFont="1" applyFill="1"/>
    <xf numFmtId="166" fontId="3" fillId="0" borderId="0" xfId="1" applyNumberFormat="1" applyFont="1"/>
    <xf numFmtId="166" fontId="3" fillId="0" borderId="3" xfId="1" applyNumberFormat="1" applyFont="1" applyBorder="1"/>
    <xf numFmtId="166" fontId="4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166" fontId="4" fillId="0" borderId="2" xfId="1" applyNumberFormat="1" applyFont="1" applyBorder="1"/>
    <xf numFmtId="166" fontId="4" fillId="0" borderId="4" xfId="1" applyNumberFormat="1" applyFont="1" applyBorder="1"/>
    <xf numFmtId="167" fontId="5" fillId="2" borderId="0" xfId="1" applyNumberFormat="1" applyFont="1" applyFill="1"/>
    <xf numFmtId="167" fontId="10" fillId="2" borderId="0" xfId="1" applyNumberFormat="1" applyFont="1" applyFill="1" applyBorder="1"/>
    <xf numFmtId="166" fontId="3" fillId="2" borderId="0" xfId="1" applyNumberFormat="1" applyFont="1" applyFill="1" applyBorder="1"/>
    <xf numFmtId="167" fontId="3" fillId="2" borderId="0" xfId="1" applyNumberFormat="1" applyFont="1" applyFill="1" applyBorder="1"/>
    <xf numFmtId="166" fontId="4" fillId="0" borderId="0" xfId="1" applyNumberFormat="1" applyFont="1" applyBorder="1"/>
    <xf numFmtId="166" fontId="3" fillId="2" borderId="0" xfId="0" applyNumberFormat="1" applyFont="1" applyFill="1"/>
    <xf numFmtId="43" fontId="9" fillId="2" borderId="0" xfId="0" applyNumberFormat="1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41" fontId="11" fillId="2" borderId="0" xfId="3" applyFont="1" applyFill="1" applyAlignment="1">
      <alignment horizontal="left"/>
    </xf>
    <xf numFmtId="41" fontId="11" fillId="2" borderId="0" xfId="0" applyNumberFormat="1" applyFont="1" applyFill="1" applyAlignment="1">
      <alignment horizontal="left"/>
    </xf>
    <xf numFmtId="168" fontId="0" fillId="0" borderId="5" xfId="0" applyNumberFormat="1" applyBorder="1"/>
    <xf numFmtId="168" fontId="0" fillId="0" borderId="0" xfId="0" applyNumberFormat="1"/>
    <xf numFmtId="168" fontId="0" fillId="0" borderId="5" xfId="4" applyNumberFormat="1" applyFont="1" applyBorder="1"/>
    <xf numFmtId="0" fontId="0" fillId="0" borderId="5" xfId="0" applyBorder="1"/>
    <xf numFmtId="168" fontId="0" fillId="0" borderId="6" xfId="0" applyNumberFormat="1" applyBorder="1"/>
    <xf numFmtId="0" fontId="13" fillId="0" borderId="0" xfId="0" applyFont="1"/>
    <xf numFmtId="169" fontId="0" fillId="0" borderId="0" xfId="0" applyNumberFormat="1"/>
    <xf numFmtId="170" fontId="0" fillId="0" borderId="0" xfId="0" applyNumberFormat="1"/>
    <xf numFmtId="166" fontId="0" fillId="0" borderId="0" xfId="0" applyNumberFormat="1"/>
    <xf numFmtId="166" fontId="0" fillId="0" borderId="6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0" fontId="0" fillId="0" borderId="12" xfId="0" applyNumberFormat="1" applyBorder="1"/>
    <xf numFmtId="170" fontId="0" fillId="0" borderId="6" xfId="0" applyNumberFormat="1" applyBorder="1"/>
    <xf numFmtId="0" fontId="0" fillId="0" borderId="13" xfId="0" applyBorder="1"/>
    <xf numFmtId="170" fontId="0" fillId="0" borderId="5" xfId="1" applyNumberFormat="1" applyFont="1" applyBorder="1"/>
    <xf numFmtId="0" fontId="1" fillId="0" borderId="13" xfId="1" applyNumberFormat="1" applyFont="1" applyBorder="1"/>
    <xf numFmtId="0" fontId="1" fillId="0" borderId="14" xfId="1" applyNumberFormat="1" applyFont="1" applyFill="1" applyBorder="1"/>
    <xf numFmtId="0" fontId="0" fillId="0" borderId="3" xfId="0" applyBorder="1"/>
    <xf numFmtId="170" fontId="0" fillId="0" borderId="15" xfId="0" applyNumberFormat="1" applyBorder="1"/>
    <xf numFmtId="0" fontId="1" fillId="0" borderId="11" xfId="1" applyNumberFormat="1" applyFont="1" applyFill="1" applyBorder="1"/>
    <xf numFmtId="170" fontId="0" fillId="0" borderId="12" xfId="2" applyNumberFormat="1" applyFont="1" applyBorder="1"/>
    <xf numFmtId="0" fontId="0" fillId="0" borderId="14" xfId="0" applyBorder="1"/>
    <xf numFmtId="170" fontId="0" fillId="0" borderId="3" xfId="0" applyNumberFormat="1" applyBorder="1"/>
    <xf numFmtId="169" fontId="0" fillId="0" borderId="12" xfId="1" applyNumberFormat="1" applyFont="1" applyBorder="1"/>
    <xf numFmtId="0" fontId="0" fillId="0" borderId="6" xfId="0" applyBorder="1"/>
    <xf numFmtId="169" fontId="0" fillId="0" borderId="15" xfId="0" applyNumberFormat="1" applyBorder="1"/>
    <xf numFmtId="170" fontId="0" fillId="0" borderId="12" xfId="0" applyNumberFormat="1" applyBorder="1" applyAlignment="1">
      <alignment horizontal="right" vertical="center"/>
    </xf>
    <xf numFmtId="166" fontId="0" fillId="0" borderId="3" xfId="0" applyNumberFormat="1" applyBorder="1"/>
    <xf numFmtId="0" fontId="0" fillId="0" borderId="15" xfId="0" applyBorder="1"/>
    <xf numFmtId="170" fontId="0" fillId="0" borderId="0" xfId="2" applyNumberFormat="1" applyFont="1" applyBorder="1"/>
    <xf numFmtId="170" fontId="0" fillId="0" borderId="5" xfId="0" applyNumberFormat="1" applyBorder="1"/>
    <xf numFmtId="169" fontId="0" fillId="0" borderId="6" xfId="0" applyNumberFormat="1" applyBorder="1"/>
    <xf numFmtId="166" fontId="13" fillId="0" borderId="12" xfId="0" applyNumberFormat="1" applyFont="1" applyBorder="1"/>
    <xf numFmtId="166" fontId="13" fillId="0" borderId="0" xfId="0" applyNumberFormat="1" applyFont="1"/>
    <xf numFmtId="166" fontId="13" fillId="3" borderId="0" xfId="0" applyNumberFormat="1" applyFont="1" applyFill="1"/>
    <xf numFmtId="166" fontId="13" fillId="0" borderId="11" xfId="0" applyNumberFormat="1" applyFont="1" applyBorder="1"/>
    <xf numFmtId="168" fontId="13" fillId="3" borderId="5" xfId="4" applyNumberFormat="1" applyFont="1" applyFill="1" applyBorder="1"/>
    <xf numFmtId="168" fontId="0" fillId="0" borderId="9" xfId="0" applyNumberFormat="1" applyBorder="1"/>
    <xf numFmtId="170" fontId="0" fillId="0" borderId="8" xfId="0" applyNumberFormat="1" applyBorder="1"/>
    <xf numFmtId="169" fontId="0" fillId="0" borderId="0" xfId="1" applyNumberFormat="1" applyFont="1" applyBorder="1"/>
    <xf numFmtId="170" fontId="0" fillId="0" borderId="0" xfId="0" applyNumberFormat="1" applyAlignment="1">
      <alignment horizontal="right" vertical="center"/>
    </xf>
    <xf numFmtId="0" fontId="14" fillId="0" borderId="0" xfId="0" applyFont="1"/>
    <xf numFmtId="170" fontId="13" fillId="0" borderId="0" xfId="0" applyNumberFormat="1" applyFont="1"/>
    <xf numFmtId="169" fontId="13" fillId="0" borderId="0" xfId="0" applyNumberFormat="1" applyFont="1"/>
    <xf numFmtId="0" fontId="13" fillId="0" borderId="17" xfId="0" applyFont="1" applyBorder="1"/>
    <xf numFmtId="0" fontId="13" fillId="0" borderId="18" xfId="0" applyFont="1" applyBorder="1"/>
    <xf numFmtId="170" fontId="13" fillId="3" borderId="16" xfId="0" applyNumberFormat="1" applyFont="1" applyFill="1" applyBorder="1"/>
    <xf numFmtId="0" fontId="2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8" fontId="0" fillId="0" borderId="12" xfId="0" applyNumberFormat="1" applyBorder="1"/>
    <xf numFmtId="166" fontId="0" fillId="0" borderId="6" xfId="0" applyNumberFormat="1" applyFont="1" applyFill="1" applyBorder="1"/>
    <xf numFmtId="166" fontId="13" fillId="3" borderId="0" xfId="0" applyNumberFormat="1" applyFont="1" applyFill="1" applyBorder="1"/>
    <xf numFmtId="166" fontId="13" fillId="0" borderId="6" xfId="0" applyNumberFormat="1" applyFont="1" applyBorder="1"/>
  </cellXfs>
  <cellStyles count="5">
    <cellStyle name="Millares" xfId="1" builtinId="3"/>
    <cellStyle name="Millares [0]" xfId="3" builtinId="6"/>
    <cellStyle name="Moneda" xfId="4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996802</xdr:colOff>
      <xdr:row>22</xdr:row>
      <xdr:rowOff>115397</xdr:rowOff>
    </xdr:from>
    <xdr:to>
      <xdr:col>22</xdr:col>
      <xdr:colOff>443023</xdr:colOff>
      <xdr:row>28</xdr:row>
      <xdr:rowOff>143982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04"/>
        <a:stretch/>
      </xdr:blipFill>
      <xdr:spPr bwMode="auto">
        <a:xfrm>
          <a:off x="13279622" y="4490252"/>
          <a:ext cx="5604244" cy="1158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showGridLines="0" zoomScale="57" zoomScaleNormal="57" workbookViewId="0">
      <selection activeCell="AC45" sqref="AC45"/>
    </sheetView>
  </sheetViews>
  <sheetFormatPr baseColWidth="10" defaultColWidth="11.42578125" defaultRowHeight="12.75" x14ac:dyDescent="0.2"/>
  <cols>
    <col min="1" max="1" width="29.85546875" style="1" customWidth="1"/>
    <col min="2" max="2" width="3.5703125" style="1" customWidth="1"/>
    <col min="3" max="3" width="5.5703125" style="1" customWidth="1"/>
    <col min="4" max="4" width="22.5703125" style="4" customWidth="1"/>
    <col min="5" max="5" width="4.28515625" style="4" customWidth="1"/>
    <col min="6" max="6" width="6.85546875" style="1" customWidth="1"/>
    <col min="7" max="7" width="32.28515625" style="1" customWidth="1"/>
    <col min="8" max="8" width="5.28515625" style="1" customWidth="1"/>
    <col min="9" max="9" width="2.7109375" style="1" customWidth="1"/>
    <col min="10" max="10" width="21.7109375" style="4" customWidth="1"/>
    <col min="11" max="11" width="11.42578125" style="1"/>
    <col min="12" max="12" width="13.28515625" style="1" bestFit="1" customWidth="1"/>
    <col min="13" max="13" width="13.7109375" style="1" bestFit="1" customWidth="1"/>
    <col min="14" max="16384" width="11.42578125" style="1"/>
  </cols>
  <sheetData>
    <row r="1" spans="1:13" ht="20.25" x14ac:dyDescent="0.3">
      <c r="A1" s="118" t="s">
        <v>77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3" ht="20.25" x14ac:dyDescent="0.3">
      <c r="A2" s="118" t="s">
        <v>78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3" ht="20.25" x14ac:dyDescent="0.3">
      <c r="A3" s="118" t="s">
        <v>41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3" ht="15.75" x14ac:dyDescent="0.25">
      <c r="A4" s="120" t="s">
        <v>22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13" ht="16.5" thickBot="1" x14ac:dyDescent="0.3">
      <c r="A5" s="119" t="s">
        <v>84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13" ht="21.75" customHeight="1" x14ac:dyDescent="0.2">
      <c r="A6" s="2"/>
      <c r="B6" s="2"/>
      <c r="C6" s="2"/>
      <c r="D6" s="3"/>
      <c r="E6" s="3"/>
      <c r="F6" s="2"/>
      <c r="G6" s="2"/>
      <c r="H6" s="2"/>
      <c r="I6" s="2"/>
    </row>
    <row r="7" spans="1:13" x14ac:dyDescent="0.2">
      <c r="A7" s="5" t="s">
        <v>5</v>
      </c>
      <c r="B7" s="6"/>
      <c r="C7" s="6"/>
      <c r="D7" s="6">
        <v>2022</v>
      </c>
      <c r="E7" s="6"/>
      <c r="F7" s="6"/>
      <c r="G7" s="5" t="s">
        <v>6</v>
      </c>
      <c r="H7" s="6" t="s">
        <v>64</v>
      </c>
      <c r="I7" s="6"/>
      <c r="J7" s="54">
        <v>2022</v>
      </c>
    </row>
    <row r="8" spans="1:13" x14ac:dyDescent="0.2">
      <c r="A8" s="6" t="s">
        <v>9</v>
      </c>
      <c r="B8" s="2"/>
      <c r="F8" s="7"/>
      <c r="G8" s="8" t="s">
        <v>11</v>
      </c>
      <c r="H8" s="9"/>
      <c r="J8" s="51"/>
    </row>
    <row r="9" spans="1:13" x14ac:dyDescent="0.2">
      <c r="A9" s="1" t="s">
        <v>87</v>
      </c>
      <c r="B9" s="9"/>
      <c r="C9" s="58"/>
      <c r="D9" s="4">
        <v>781827000</v>
      </c>
      <c r="F9" s="10"/>
      <c r="G9" s="43" t="s">
        <v>66</v>
      </c>
      <c r="H9" s="9"/>
      <c r="J9" s="51">
        <v>287000</v>
      </c>
    </row>
    <row r="10" spans="1:13" x14ac:dyDescent="0.2">
      <c r="A10" s="1" t="s">
        <v>86</v>
      </c>
      <c r="B10" s="58"/>
      <c r="C10" s="58"/>
      <c r="D10" s="4">
        <v>863500000</v>
      </c>
      <c r="F10" s="10"/>
      <c r="G10" s="43" t="s">
        <v>33</v>
      </c>
      <c r="H10" s="9"/>
      <c r="J10" s="51">
        <v>178001000</v>
      </c>
    </row>
    <row r="11" spans="1:13" x14ac:dyDescent="0.2">
      <c r="A11" s="1" t="s">
        <v>24</v>
      </c>
      <c r="B11" s="58"/>
      <c r="C11" s="58"/>
      <c r="D11" s="4">
        <v>22614000</v>
      </c>
      <c r="F11" s="10"/>
      <c r="G11" s="43" t="s">
        <v>34</v>
      </c>
      <c r="H11" s="9"/>
      <c r="J11" s="51"/>
    </row>
    <row r="12" spans="1:13" x14ac:dyDescent="0.2">
      <c r="A12" s="1" t="s">
        <v>25</v>
      </c>
      <c r="B12" s="58"/>
      <c r="C12" s="58"/>
      <c r="D12" s="4">
        <v>280774000</v>
      </c>
      <c r="F12" s="10"/>
      <c r="G12" s="1" t="s">
        <v>46</v>
      </c>
      <c r="H12" s="9"/>
      <c r="J12" s="51">
        <f>9462000+1485000+14589000</f>
        <v>25536000</v>
      </c>
    </row>
    <row r="13" spans="1:13" x14ac:dyDescent="0.2">
      <c r="A13" s="1" t="s">
        <v>89</v>
      </c>
      <c r="B13" s="58"/>
      <c r="C13" s="58"/>
      <c r="D13" s="11">
        <v>874507000</v>
      </c>
      <c r="F13" s="12"/>
      <c r="G13" s="1" t="s">
        <v>7</v>
      </c>
      <c r="H13" s="9"/>
      <c r="J13" s="51">
        <f>2039000+2925000+57000+24262000</f>
        <v>29283000</v>
      </c>
    </row>
    <row r="14" spans="1:13" ht="12.75" customHeight="1" x14ac:dyDescent="0.2">
      <c r="A14" s="6" t="s">
        <v>10</v>
      </c>
      <c r="B14" s="58"/>
      <c r="C14" s="58"/>
      <c r="D14" s="3">
        <f>SUM(D9:D13)</f>
        <v>2823222000</v>
      </c>
      <c r="E14" s="3"/>
      <c r="F14" s="10"/>
      <c r="G14" s="1" t="s">
        <v>51</v>
      </c>
      <c r="H14" s="9"/>
      <c r="J14" s="52">
        <v>18508000</v>
      </c>
      <c r="M14" s="4"/>
    </row>
    <row r="15" spans="1:13" x14ac:dyDescent="0.2">
      <c r="A15" s="2"/>
      <c r="B15" s="58"/>
      <c r="C15" s="58"/>
      <c r="F15" s="10"/>
      <c r="G15" s="6" t="s">
        <v>12</v>
      </c>
      <c r="H15" s="13"/>
      <c r="I15" s="3"/>
      <c r="J15" s="53">
        <f>SUM(J9:J14)</f>
        <v>251615000</v>
      </c>
    </row>
    <row r="16" spans="1:13" x14ac:dyDescent="0.2">
      <c r="A16" s="2" t="s">
        <v>31</v>
      </c>
      <c r="B16" s="58"/>
      <c r="C16" s="58"/>
      <c r="F16" s="10"/>
      <c r="H16" s="9"/>
      <c r="J16" s="51"/>
    </row>
    <row r="17" spans="1:12" x14ac:dyDescent="0.2">
      <c r="A17" s="2" t="s">
        <v>32</v>
      </c>
      <c r="B17" s="58"/>
      <c r="C17" s="58"/>
      <c r="F17" s="12"/>
      <c r="H17" s="9"/>
      <c r="J17" s="51"/>
    </row>
    <row r="18" spans="1:12" x14ac:dyDescent="0.2">
      <c r="A18" s="1" t="s">
        <v>74</v>
      </c>
      <c r="B18" s="58"/>
      <c r="C18" s="58"/>
      <c r="D18" s="4">
        <v>462660000</v>
      </c>
      <c r="F18" s="12"/>
      <c r="G18" s="6" t="s">
        <v>45</v>
      </c>
      <c r="H18" s="9"/>
      <c r="J18" s="51"/>
    </row>
    <row r="19" spans="1:12" x14ac:dyDescent="0.2">
      <c r="A19" s="1" t="s">
        <v>26</v>
      </c>
      <c r="B19" s="58"/>
      <c r="C19" s="58"/>
      <c r="D19" s="4">
        <v>366469000</v>
      </c>
      <c r="F19" s="12"/>
      <c r="G19" s="45" t="s">
        <v>66</v>
      </c>
      <c r="H19" s="9"/>
      <c r="J19" s="51">
        <v>390643000</v>
      </c>
    </row>
    <row r="20" spans="1:12" x14ac:dyDescent="0.2">
      <c r="A20" s="1" t="s">
        <v>27</v>
      </c>
      <c r="B20" s="58"/>
      <c r="C20" s="58"/>
      <c r="D20" s="4">
        <v>16004000</v>
      </c>
      <c r="F20" s="10"/>
      <c r="G20" s="1" t="s">
        <v>75</v>
      </c>
      <c r="H20" s="9"/>
      <c r="J20" s="52">
        <v>2158619000</v>
      </c>
      <c r="L20" s="63"/>
    </row>
    <row r="21" spans="1:12" x14ac:dyDescent="0.2">
      <c r="A21" s="1" t="s">
        <v>28</v>
      </c>
      <c r="B21" s="58"/>
      <c r="C21" s="58"/>
      <c r="D21" s="4">
        <v>32608000</v>
      </c>
      <c r="F21" s="10"/>
      <c r="G21" s="2" t="s">
        <v>47</v>
      </c>
      <c r="H21" s="9"/>
      <c r="J21" s="53">
        <f>SUM(J19:J20)</f>
        <v>2549262000</v>
      </c>
    </row>
    <row r="22" spans="1:12" x14ac:dyDescent="0.2">
      <c r="A22" s="1" t="s">
        <v>72</v>
      </c>
      <c r="B22" s="58"/>
      <c r="C22" s="58"/>
      <c r="D22" s="4">
        <v>245190000</v>
      </c>
      <c r="F22" s="10"/>
      <c r="G22" s="8"/>
      <c r="H22" s="9"/>
      <c r="J22" s="55"/>
    </row>
    <row r="23" spans="1:12" ht="13.5" thickBot="1" x14ac:dyDescent="0.25">
      <c r="A23" s="1" t="s">
        <v>29</v>
      </c>
      <c r="B23" s="58"/>
      <c r="C23" s="58"/>
      <c r="D23" s="11">
        <v>-20057000</v>
      </c>
      <c r="F23" s="10"/>
      <c r="G23" s="6" t="s">
        <v>8</v>
      </c>
      <c r="H23" s="9"/>
      <c r="I23" s="3"/>
      <c r="J23" s="56">
        <f>+J15+J21</f>
        <v>2800877000</v>
      </c>
    </row>
    <row r="24" spans="1:12" ht="13.5" thickTop="1" x14ac:dyDescent="0.2">
      <c r="A24" s="6" t="s">
        <v>30</v>
      </c>
      <c r="B24" s="58"/>
      <c r="C24" s="58"/>
      <c r="D24" s="3">
        <f>SUM(D18:D23)</f>
        <v>1102874000</v>
      </c>
      <c r="E24" s="3"/>
      <c r="F24" s="10"/>
      <c r="G24" s="6"/>
      <c r="H24" s="9"/>
      <c r="I24" s="3"/>
      <c r="J24" s="62"/>
    </row>
    <row r="25" spans="1:12" x14ac:dyDescent="0.2">
      <c r="B25" s="58"/>
      <c r="C25" s="58"/>
      <c r="F25" s="10"/>
      <c r="H25" s="14"/>
      <c r="J25" s="51"/>
    </row>
    <row r="26" spans="1:12" ht="10.5" customHeight="1" x14ac:dyDescent="0.2">
      <c r="A26" s="2" t="s">
        <v>52</v>
      </c>
      <c r="B26" s="58"/>
      <c r="C26" s="58"/>
      <c r="F26" s="10"/>
      <c r="G26" s="16" t="s">
        <v>1</v>
      </c>
      <c r="H26" s="17"/>
      <c r="J26" s="55"/>
    </row>
    <row r="27" spans="1:12" x14ac:dyDescent="0.2">
      <c r="A27" s="1" t="s">
        <v>53</v>
      </c>
      <c r="B27" s="58"/>
      <c r="C27" s="58"/>
      <c r="D27" s="4">
        <v>763000</v>
      </c>
      <c r="F27" s="12"/>
      <c r="G27" s="4" t="s">
        <v>23</v>
      </c>
      <c r="H27" s="18"/>
      <c r="J27" s="51">
        <v>843000000</v>
      </c>
    </row>
    <row r="28" spans="1:12" x14ac:dyDescent="0.2">
      <c r="A28" s="1" t="s">
        <v>65</v>
      </c>
      <c r="B28" s="58"/>
      <c r="C28" s="58"/>
      <c r="D28" s="11">
        <v>-763000</v>
      </c>
      <c r="G28" s="4" t="s">
        <v>48</v>
      </c>
      <c r="H28" s="18"/>
      <c r="J28" s="51">
        <v>25309000</v>
      </c>
    </row>
    <row r="29" spans="1:12" ht="12" customHeight="1" x14ac:dyDescent="0.2">
      <c r="A29" s="1" t="s">
        <v>54</v>
      </c>
      <c r="B29" s="58"/>
      <c r="C29" s="58"/>
      <c r="D29" s="50">
        <f>SUM(D27:D28)</f>
        <v>0</v>
      </c>
      <c r="E29" s="1"/>
      <c r="G29" s="4" t="s">
        <v>73</v>
      </c>
      <c r="H29" s="18"/>
      <c r="J29" s="51">
        <v>240171000</v>
      </c>
    </row>
    <row r="30" spans="1:12" x14ac:dyDescent="0.2">
      <c r="B30" s="58"/>
      <c r="C30" s="58"/>
      <c r="G30" s="10" t="s">
        <v>13</v>
      </c>
      <c r="H30" s="18"/>
      <c r="J30" s="51">
        <f>+E.R.I.!F48</f>
        <v>16739000</v>
      </c>
    </row>
    <row r="31" spans="1:12" x14ac:dyDescent="0.2">
      <c r="B31" s="58"/>
      <c r="C31" s="58"/>
      <c r="G31" s="10"/>
      <c r="H31" s="18"/>
      <c r="J31" s="51">
        <v>0</v>
      </c>
    </row>
    <row r="32" spans="1:12" ht="13.5" thickBot="1" x14ac:dyDescent="0.25">
      <c r="E32" s="1"/>
      <c r="G32" s="44" t="s">
        <v>2</v>
      </c>
      <c r="H32" s="19"/>
      <c r="I32" s="2"/>
      <c r="J32" s="57">
        <f>SUM(J27:J31)</f>
        <v>1125219000</v>
      </c>
    </row>
    <row r="33" spans="1:10" ht="13.5" thickTop="1" x14ac:dyDescent="0.2">
      <c r="E33" s="3"/>
      <c r="J33" s="51"/>
    </row>
    <row r="34" spans="1:10" s="21" customFormat="1" ht="15" x14ac:dyDescent="0.25">
      <c r="A34" s="2"/>
      <c r="B34" s="1"/>
      <c r="C34" s="1"/>
      <c r="D34" s="4"/>
      <c r="E34" s="4"/>
      <c r="F34" s="1"/>
      <c r="G34" s="1"/>
      <c r="H34" s="1"/>
      <c r="I34" s="1"/>
      <c r="J34" s="11"/>
    </row>
    <row r="35" spans="1:10" s="21" customFormat="1" ht="15.75" thickBot="1" x14ac:dyDescent="0.3">
      <c r="A35" s="6" t="s">
        <v>4</v>
      </c>
      <c r="B35" s="2"/>
      <c r="C35" s="3"/>
      <c r="D35" s="20">
        <f>+D14+D24+D29</f>
        <v>3926096000</v>
      </c>
      <c r="G35" s="12" t="s">
        <v>3</v>
      </c>
      <c r="H35" s="18"/>
      <c r="I35" s="3"/>
      <c r="J35" s="15">
        <f>+J23+J32</f>
        <v>3926096000</v>
      </c>
    </row>
    <row r="36" spans="1:10" s="21" customFormat="1" ht="15.75" thickTop="1" x14ac:dyDescent="0.25">
      <c r="G36" s="10"/>
      <c r="H36" s="1"/>
      <c r="I36" s="1"/>
      <c r="J36" s="4">
        <f>+D35-J35</f>
        <v>0</v>
      </c>
    </row>
    <row r="37" spans="1:10" s="21" customFormat="1" ht="15" x14ac:dyDescent="0.25">
      <c r="D37" s="28"/>
      <c r="G37" s="10"/>
      <c r="H37" s="1"/>
      <c r="I37" s="1"/>
      <c r="J37" s="4"/>
    </row>
    <row r="38" spans="1:10" s="21" customFormat="1" ht="15" x14ac:dyDescent="0.25">
      <c r="G38" s="10"/>
      <c r="H38" s="1"/>
      <c r="I38" s="1"/>
      <c r="J38" s="4"/>
    </row>
    <row r="39" spans="1:10" s="21" customFormat="1" ht="15" x14ac:dyDescent="0.25">
      <c r="G39" s="10"/>
      <c r="H39" s="1"/>
      <c r="I39" s="1"/>
      <c r="J39" s="4"/>
    </row>
    <row r="40" spans="1:10" s="21" customFormat="1" ht="15" x14ac:dyDescent="0.25">
      <c r="A40" s="42"/>
      <c r="F40" s="1"/>
      <c r="G40" s="48"/>
      <c r="J40" s="60"/>
    </row>
    <row r="41" spans="1:10" ht="15" x14ac:dyDescent="0.25">
      <c r="A41" s="2" t="s">
        <v>80</v>
      </c>
      <c r="B41" s="21"/>
      <c r="C41" s="21"/>
      <c r="E41" s="21"/>
      <c r="G41" s="49" t="s">
        <v>81</v>
      </c>
      <c r="H41" s="21"/>
      <c r="I41" s="21"/>
      <c r="J41" s="60"/>
    </row>
    <row r="42" spans="1:10" ht="15" x14ac:dyDescent="0.25">
      <c r="A42" s="2" t="s">
        <v>79</v>
      </c>
      <c r="B42" s="21"/>
      <c r="C42" s="21"/>
      <c r="E42" s="21"/>
      <c r="G42" s="49" t="s">
        <v>82</v>
      </c>
      <c r="J42" s="60"/>
    </row>
    <row r="43" spans="1:10" ht="15" x14ac:dyDescent="0.25">
      <c r="A43" s="2" t="s">
        <v>0</v>
      </c>
      <c r="B43" s="21"/>
      <c r="C43" s="21"/>
      <c r="E43" s="21"/>
      <c r="F43" s="4"/>
      <c r="G43" s="49" t="s">
        <v>83</v>
      </c>
      <c r="I43" s="60"/>
      <c r="J43" s="61"/>
    </row>
  </sheetData>
  <mergeCells count="5">
    <mergeCell ref="A1:J1"/>
    <mergeCell ref="A2:J2"/>
    <mergeCell ref="A3:J3"/>
    <mergeCell ref="A5:J5"/>
    <mergeCell ref="A4:J4"/>
  </mergeCells>
  <printOptions horizontalCentered="1" verticalCentered="1"/>
  <pageMargins left="0.86614173228346458" right="0.74803149606299213" top="0.55118110236220474" bottom="0.59055118110236227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topLeftCell="A13" zoomScale="62" zoomScaleNormal="62" workbookViewId="0">
      <selection activeCell="F49" sqref="F49"/>
    </sheetView>
  </sheetViews>
  <sheetFormatPr baseColWidth="10" defaultColWidth="11.42578125" defaultRowHeight="15" x14ac:dyDescent="0.25"/>
  <cols>
    <col min="1" max="1" width="35.5703125" style="21" customWidth="1"/>
    <col min="2" max="2" width="13.7109375" style="21" customWidth="1"/>
    <col min="3" max="3" width="4.85546875" style="21" customWidth="1"/>
    <col min="4" max="4" width="3.85546875" style="21" customWidth="1"/>
    <col min="5" max="5" width="2.28515625" style="29" customWidth="1"/>
    <col min="6" max="6" width="20.5703125" style="29" customWidth="1"/>
    <col min="7" max="7" width="19.28515625" style="21" customWidth="1"/>
    <col min="8" max="8" width="3" style="21" customWidth="1"/>
    <col min="9" max="16384" width="11.42578125" style="21"/>
  </cols>
  <sheetData>
    <row r="1" spans="1:10" ht="20.25" x14ac:dyDescent="0.3">
      <c r="A1" s="118" t="str">
        <f>+ESF!A1</f>
        <v>CIUDADELA INMOBILIARIA</v>
      </c>
      <c r="B1" s="118"/>
      <c r="C1" s="118"/>
      <c r="D1" s="118"/>
      <c r="E1" s="118"/>
      <c r="F1" s="118"/>
      <c r="G1" s="118"/>
      <c r="H1" s="118"/>
    </row>
    <row r="2" spans="1:10" ht="20.25" x14ac:dyDescent="0.3">
      <c r="A2" s="118" t="str">
        <f>+ESF!A2</f>
        <v>NIT 910.926.298-8</v>
      </c>
      <c r="B2" s="118"/>
      <c r="C2" s="118"/>
      <c r="D2" s="118"/>
      <c r="E2" s="118"/>
      <c r="F2" s="118"/>
      <c r="G2" s="118"/>
      <c r="H2" s="118"/>
    </row>
    <row r="3" spans="1:10" ht="20.25" x14ac:dyDescent="0.3">
      <c r="A3" s="118" t="s">
        <v>14</v>
      </c>
      <c r="B3" s="118"/>
      <c r="C3" s="118"/>
      <c r="D3" s="118"/>
      <c r="E3" s="118"/>
      <c r="F3" s="118"/>
      <c r="G3" s="118"/>
      <c r="H3" s="118"/>
    </row>
    <row r="4" spans="1:10" ht="15.75" x14ac:dyDescent="0.25">
      <c r="A4" s="120" t="str">
        <f>ESF!A4</f>
        <v>INFORMACION EN PESOS COLOMBIANOS</v>
      </c>
      <c r="B4" s="120"/>
      <c r="C4" s="120"/>
      <c r="D4" s="120"/>
      <c r="E4" s="120"/>
      <c r="F4" s="120"/>
      <c r="G4" s="120"/>
      <c r="H4" s="120"/>
    </row>
    <row r="5" spans="1:10" ht="15.75" x14ac:dyDescent="0.25">
      <c r="A5" s="120" t="s">
        <v>15</v>
      </c>
      <c r="B5" s="120"/>
      <c r="C5" s="120"/>
      <c r="D5" s="120"/>
      <c r="E5" s="120"/>
      <c r="F5" s="120"/>
      <c r="G5" s="120"/>
      <c r="H5" s="120"/>
    </row>
    <row r="6" spans="1:10" ht="15.75" thickBot="1" x14ac:dyDescent="0.3">
      <c r="A6" s="121" t="str">
        <f>+ESF!A5</f>
        <v>A DICIEMBRE 2022</v>
      </c>
      <c r="B6" s="121"/>
      <c r="C6" s="121"/>
      <c r="D6" s="121"/>
      <c r="E6" s="121"/>
      <c r="F6" s="121"/>
      <c r="G6" s="121"/>
      <c r="H6" s="121"/>
    </row>
    <row r="7" spans="1:10" ht="6" customHeight="1" x14ac:dyDescent="0.25">
      <c r="A7" s="22"/>
      <c r="B7" s="22"/>
      <c r="C7" s="22"/>
      <c r="D7" s="22"/>
      <c r="E7" s="22"/>
      <c r="F7" s="22"/>
      <c r="G7" s="22"/>
      <c r="H7" s="22"/>
    </row>
    <row r="8" spans="1:10" ht="13.5" customHeight="1" x14ac:dyDescent="0.25">
      <c r="C8" s="6"/>
      <c r="D8" s="6"/>
      <c r="E8" s="24"/>
      <c r="F8" s="24">
        <v>2022</v>
      </c>
      <c r="G8" s="24"/>
      <c r="H8" s="22"/>
    </row>
    <row r="9" spans="1:10" ht="3.75" customHeight="1" x14ac:dyDescent="0.25">
      <c r="C9" s="6"/>
      <c r="D9" s="6"/>
      <c r="E9" s="26"/>
      <c r="F9" s="26"/>
      <c r="G9" s="25"/>
      <c r="H9" s="22"/>
    </row>
    <row r="10" spans="1:10" x14ac:dyDescent="0.25">
      <c r="A10" s="27" t="s">
        <v>16</v>
      </c>
      <c r="B10" s="27"/>
      <c r="C10" s="38"/>
      <c r="D10" s="38"/>
      <c r="E10" s="23"/>
      <c r="F10" s="23">
        <f>1438554000+1890000+42053000</f>
        <v>1482497000</v>
      </c>
      <c r="H10" s="28"/>
    </row>
    <row r="11" spans="1:10" ht="15" customHeight="1" x14ac:dyDescent="0.25">
      <c r="A11" s="27" t="s">
        <v>55</v>
      </c>
      <c r="C11" s="38"/>
      <c r="D11" s="38"/>
      <c r="F11" s="29">
        <f>9866000+992000+18784000+1000</f>
        <v>29643000</v>
      </c>
    </row>
    <row r="12" spans="1:10" ht="15" customHeight="1" x14ac:dyDescent="0.25">
      <c r="A12" s="27" t="s">
        <v>71</v>
      </c>
      <c r="C12" s="38"/>
      <c r="D12" s="38"/>
      <c r="F12" s="29">
        <f>6235000+4817000</f>
        <v>11052000</v>
      </c>
    </row>
    <row r="13" spans="1:10" x14ac:dyDescent="0.25">
      <c r="A13" s="21" t="s">
        <v>69</v>
      </c>
      <c r="C13" s="38"/>
      <c r="D13" s="38"/>
      <c r="F13" s="30">
        <v>-1050000</v>
      </c>
      <c r="H13" s="47"/>
    </row>
    <row r="14" spans="1:10" ht="16.5" customHeight="1" x14ac:dyDescent="0.25">
      <c r="A14" s="25" t="s">
        <v>57</v>
      </c>
      <c r="C14" s="38"/>
      <c r="D14" s="38"/>
      <c r="F14" s="32">
        <f>SUM(F10:F13)</f>
        <v>1522142000</v>
      </c>
    </row>
    <row r="15" spans="1:10" ht="8.25" customHeight="1" x14ac:dyDescent="0.25">
      <c r="C15" s="38"/>
      <c r="D15" s="38"/>
    </row>
    <row r="16" spans="1:10" ht="16.5" customHeight="1" x14ac:dyDescent="0.25">
      <c r="A16" s="21" t="s">
        <v>56</v>
      </c>
      <c r="C16" s="38"/>
      <c r="D16" s="38"/>
      <c r="F16" s="30">
        <v>673643000</v>
      </c>
      <c r="J16" s="64"/>
    </row>
    <row r="17" spans="1:8" ht="16.5" customHeight="1" x14ac:dyDescent="0.25">
      <c r="A17" s="25" t="s">
        <v>58</v>
      </c>
      <c r="C17" s="38"/>
      <c r="D17" s="38"/>
      <c r="F17" s="32">
        <f>+F14-F16</f>
        <v>848499000</v>
      </c>
    </row>
    <row r="18" spans="1:8" ht="21" customHeight="1" x14ac:dyDescent="0.25">
      <c r="A18" s="27" t="s">
        <v>21</v>
      </c>
      <c r="B18" s="27"/>
      <c r="C18" s="38"/>
      <c r="D18" s="38"/>
      <c r="F18" s="29">
        <f>SUM(B19:B31)</f>
        <v>727022000</v>
      </c>
      <c r="H18" s="28"/>
    </row>
    <row r="19" spans="1:8" x14ac:dyDescent="0.25">
      <c r="A19" s="45" t="s">
        <v>35</v>
      </c>
      <c r="B19" s="46">
        <v>374845000</v>
      </c>
      <c r="C19" s="38"/>
      <c r="D19" s="38"/>
      <c r="H19" s="28"/>
    </row>
    <row r="20" spans="1:8" x14ac:dyDescent="0.25">
      <c r="A20" s="45" t="s">
        <v>36</v>
      </c>
      <c r="B20" s="46">
        <v>23216000</v>
      </c>
      <c r="C20" s="38"/>
      <c r="D20" s="38"/>
      <c r="H20" s="28"/>
    </row>
    <row r="21" spans="1:8" x14ac:dyDescent="0.25">
      <c r="A21" s="45" t="s">
        <v>37</v>
      </c>
      <c r="B21" s="46">
        <v>32333000</v>
      </c>
      <c r="C21" s="38"/>
      <c r="D21" s="38"/>
      <c r="H21" s="28"/>
    </row>
    <row r="22" spans="1:8" x14ac:dyDescent="0.25">
      <c r="A22" s="45" t="s">
        <v>42</v>
      </c>
      <c r="B22" s="46">
        <v>12642000</v>
      </c>
      <c r="C22" s="38"/>
      <c r="D22" s="38"/>
      <c r="H22" s="28"/>
    </row>
    <row r="23" spans="1:8" x14ac:dyDescent="0.25">
      <c r="A23" s="45" t="s">
        <v>43</v>
      </c>
      <c r="B23" s="46">
        <v>585000</v>
      </c>
      <c r="C23" s="38"/>
      <c r="D23" s="38"/>
      <c r="H23" s="28"/>
    </row>
    <row r="24" spans="1:8" x14ac:dyDescent="0.25">
      <c r="A24" s="45" t="s">
        <v>70</v>
      </c>
      <c r="B24" s="46">
        <v>10916000</v>
      </c>
      <c r="C24" s="38"/>
      <c r="D24" s="38"/>
      <c r="H24" s="28"/>
    </row>
    <row r="25" spans="1:8" x14ac:dyDescent="0.25">
      <c r="A25" s="45" t="s">
        <v>38</v>
      </c>
      <c r="B25" s="46">
        <v>49592000</v>
      </c>
      <c r="C25" s="38"/>
      <c r="D25" s="38"/>
      <c r="H25" s="28"/>
    </row>
    <row r="26" spans="1:8" x14ac:dyDescent="0.25">
      <c r="A26" s="45" t="s">
        <v>49</v>
      </c>
      <c r="B26" s="46">
        <v>2602000</v>
      </c>
      <c r="C26" s="38"/>
      <c r="D26" s="38"/>
      <c r="H26" s="28"/>
    </row>
    <row r="27" spans="1:8" x14ac:dyDescent="0.25">
      <c r="A27" s="45" t="s">
        <v>39</v>
      </c>
      <c r="B27" s="46">
        <v>44112000</v>
      </c>
      <c r="C27" s="38"/>
      <c r="D27" s="38"/>
      <c r="H27" s="28"/>
    </row>
    <row r="28" spans="1:8" x14ac:dyDescent="0.25">
      <c r="A28" s="45" t="s">
        <v>50</v>
      </c>
      <c r="B28" s="46">
        <v>1450000</v>
      </c>
      <c r="C28" s="38"/>
      <c r="D28" s="38"/>
      <c r="H28" s="28"/>
    </row>
    <row r="29" spans="1:8" x14ac:dyDescent="0.25">
      <c r="A29" s="45" t="s">
        <v>44</v>
      </c>
      <c r="B29" s="46">
        <v>4808000</v>
      </c>
      <c r="C29" s="38"/>
      <c r="D29" s="38"/>
      <c r="H29" s="28"/>
    </row>
    <row r="30" spans="1:8" x14ac:dyDescent="0.25">
      <c r="A30" s="45" t="s">
        <v>67</v>
      </c>
      <c r="B30" s="46">
        <v>6686000</v>
      </c>
      <c r="C30" s="38"/>
      <c r="D30" s="38"/>
      <c r="H30" s="28"/>
    </row>
    <row r="31" spans="1:8" x14ac:dyDescent="0.25">
      <c r="A31" s="45" t="s">
        <v>40</v>
      </c>
      <c r="B31" s="46">
        <v>163235000</v>
      </c>
      <c r="C31" s="38"/>
      <c r="D31" s="38"/>
      <c r="H31" s="28"/>
    </row>
    <row r="32" spans="1:8" x14ac:dyDescent="0.25">
      <c r="C32" s="38"/>
      <c r="D32" s="38"/>
      <c r="F32" s="30"/>
    </row>
    <row r="33" spans="1:8" x14ac:dyDescent="0.25">
      <c r="A33" s="25" t="s">
        <v>17</v>
      </c>
      <c r="C33" s="38"/>
      <c r="D33" s="38"/>
      <c r="F33" s="32">
        <f>+F17-F18</f>
        <v>121477000</v>
      </c>
    </row>
    <row r="34" spans="1:8" x14ac:dyDescent="0.25">
      <c r="C34" s="39"/>
      <c r="D34" s="39"/>
    </row>
    <row r="35" spans="1:8" ht="7.5" customHeight="1" x14ac:dyDescent="0.25">
      <c r="A35" s="45"/>
      <c r="B35" s="46"/>
      <c r="C35" s="40"/>
      <c r="D35" s="40"/>
    </row>
    <row r="36" spans="1:8" x14ac:dyDescent="0.25">
      <c r="A36" s="21" t="s">
        <v>18</v>
      </c>
      <c r="C36" s="40"/>
      <c r="D36" s="40"/>
      <c r="F36" s="29">
        <f>SUM(B37:B40)</f>
        <v>74416000</v>
      </c>
      <c r="H36" s="28"/>
    </row>
    <row r="37" spans="1:8" x14ac:dyDescent="0.25">
      <c r="A37" s="45" t="s">
        <v>59</v>
      </c>
      <c r="B37" s="46">
        <v>1245000</v>
      </c>
      <c r="C37" s="40"/>
      <c r="D37" s="40"/>
      <c r="H37" s="28"/>
    </row>
    <row r="38" spans="1:8" x14ac:dyDescent="0.25">
      <c r="A38" s="45" t="s">
        <v>68</v>
      </c>
      <c r="B38" s="46">
        <f>53371000+4817000</f>
        <v>58188000</v>
      </c>
      <c r="C38" s="40"/>
      <c r="D38" s="40"/>
      <c r="H38" s="28"/>
    </row>
    <row r="39" spans="1:8" x14ac:dyDescent="0.25">
      <c r="A39" s="45" t="s">
        <v>60</v>
      </c>
      <c r="B39" s="46">
        <v>8306000</v>
      </c>
      <c r="C39" s="40"/>
      <c r="D39" s="40"/>
      <c r="H39" s="28"/>
    </row>
    <row r="40" spans="1:8" x14ac:dyDescent="0.25">
      <c r="A40" s="45" t="s">
        <v>61</v>
      </c>
      <c r="B40" s="46">
        <v>6677000</v>
      </c>
      <c r="C40" s="31"/>
      <c r="D40" s="31"/>
      <c r="F40" s="30"/>
    </row>
    <row r="41" spans="1:8" ht="6.75" customHeight="1" x14ac:dyDescent="0.25">
      <c r="B41" s="46"/>
      <c r="C41" s="31"/>
      <c r="D41" s="31"/>
    </row>
    <row r="42" spans="1:8" x14ac:dyDescent="0.25">
      <c r="A42" s="25" t="s">
        <v>19</v>
      </c>
      <c r="C42" s="31"/>
      <c r="D42" s="31"/>
      <c r="F42" s="32">
        <f>F33-F36</f>
        <v>47061000</v>
      </c>
    </row>
    <row r="43" spans="1:8" x14ac:dyDescent="0.25">
      <c r="A43" s="25"/>
      <c r="B43" s="25"/>
      <c r="C43" s="31"/>
      <c r="D43" s="31"/>
    </row>
    <row r="44" spans="1:8" x14ac:dyDescent="0.25">
      <c r="A44" s="25" t="s">
        <v>62</v>
      </c>
      <c r="B44" s="25"/>
      <c r="C44" s="40"/>
      <c r="D44" s="31"/>
      <c r="F44" s="29">
        <f>SUM(B45:B47)</f>
        <v>30322000</v>
      </c>
    </row>
    <row r="45" spans="1:8" x14ac:dyDescent="0.25">
      <c r="A45" s="21" t="s">
        <v>76</v>
      </c>
      <c r="B45" s="46">
        <v>14589000</v>
      </c>
      <c r="C45" s="40"/>
      <c r="D45" s="31"/>
      <c r="E45" s="32"/>
      <c r="F45" s="32">
        <v>0</v>
      </c>
    </row>
    <row r="46" spans="1:8" x14ac:dyDescent="0.25">
      <c r="A46" s="21" t="s">
        <v>60</v>
      </c>
      <c r="B46" s="46">
        <v>8306000</v>
      </c>
      <c r="C46" s="40"/>
      <c r="D46" s="31"/>
      <c r="E46" s="32"/>
      <c r="F46" s="32"/>
    </row>
    <row r="47" spans="1:8" x14ac:dyDescent="0.25">
      <c r="A47" s="21" t="s">
        <v>63</v>
      </c>
      <c r="B47" s="46">
        <f>7426000+1000</f>
        <v>7427000</v>
      </c>
      <c r="C47" s="33"/>
      <c r="D47" s="33"/>
      <c r="E47" s="32"/>
      <c r="F47" s="34"/>
    </row>
    <row r="48" spans="1:8" ht="15.75" thickBot="1" x14ac:dyDescent="0.3">
      <c r="A48" s="25" t="s">
        <v>20</v>
      </c>
      <c r="B48" s="25"/>
      <c r="C48" s="33"/>
      <c r="D48" s="33"/>
      <c r="E48" s="32"/>
      <c r="F48" s="35">
        <f>F42-F44</f>
        <v>16739000</v>
      </c>
    </row>
    <row r="49" spans="1:8" ht="15.75" thickTop="1" x14ac:dyDescent="0.25">
      <c r="C49" s="31"/>
      <c r="D49" s="31"/>
    </row>
    <row r="50" spans="1:8" x14ac:dyDescent="0.25">
      <c r="C50" s="36"/>
      <c r="D50" s="36"/>
    </row>
    <row r="51" spans="1:8" x14ac:dyDescent="0.25">
      <c r="C51" s="36"/>
      <c r="D51" s="36"/>
      <c r="G51" s="37"/>
      <c r="H51" s="59"/>
    </row>
    <row r="52" spans="1:8" x14ac:dyDescent="0.25">
      <c r="A52" s="25"/>
      <c r="B52" s="25"/>
      <c r="C52" s="36"/>
      <c r="D52" s="36"/>
      <c r="G52" s="37"/>
      <c r="H52" s="59"/>
    </row>
    <row r="53" spans="1:8" x14ac:dyDescent="0.25">
      <c r="A53" s="42"/>
      <c r="C53" s="41"/>
      <c r="D53" s="41"/>
      <c r="E53" s="30"/>
      <c r="F53" s="30"/>
      <c r="G53" s="37"/>
      <c r="H53" s="59"/>
    </row>
    <row r="54" spans="1:8" x14ac:dyDescent="0.25">
      <c r="A54" s="25" t="str">
        <f>ESF!A41</f>
        <v>JULIÁN ANDRÉS RAMIREZ</v>
      </c>
      <c r="B54" s="25"/>
      <c r="C54" s="49" t="s">
        <v>81</v>
      </c>
      <c r="D54" s="49"/>
      <c r="G54" s="37"/>
      <c r="H54" s="49"/>
    </row>
    <row r="55" spans="1:8" x14ac:dyDescent="0.25">
      <c r="A55" s="25" t="str">
        <f>+ESF!A42</f>
        <v>C.C. 1.098.407.530</v>
      </c>
      <c r="B55" s="25"/>
      <c r="C55" s="49" t="s">
        <v>82</v>
      </c>
      <c r="D55" s="49"/>
      <c r="G55" s="37"/>
      <c r="H55" s="49"/>
    </row>
    <row r="56" spans="1:8" x14ac:dyDescent="0.25">
      <c r="A56" s="25" t="s">
        <v>0</v>
      </c>
      <c r="B56" s="25"/>
      <c r="C56" s="49" t="s">
        <v>83</v>
      </c>
      <c r="D56" s="49"/>
      <c r="G56" s="37"/>
      <c r="H56" s="49"/>
    </row>
    <row r="57" spans="1:8" x14ac:dyDescent="0.25">
      <c r="G57" s="37"/>
      <c r="H57" s="59"/>
    </row>
  </sheetData>
  <mergeCells count="6">
    <mergeCell ref="A1:H1"/>
    <mergeCell ref="A2:H2"/>
    <mergeCell ref="A3:H3"/>
    <mergeCell ref="A5:H5"/>
    <mergeCell ref="A6:H6"/>
    <mergeCell ref="A4:H4"/>
  </mergeCells>
  <printOptions horizontalCentered="1" verticalCentered="1"/>
  <pageMargins left="0.9055118110236221" right="0.11811023622047245" top="0.94488188976377963" bottom="0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zoomScale="75" zoomScaleNormal="75" workbookViewId="0">
      <selection activeCell="F19" sqref="F19"/>
    </sheetView>
  </sheetViews>
  <sheetFormatPr baseColWidth="10" defaultRowHeight="18.75" x14ac:dyDescent="0.3"/>
  <cols>
    <col min="1" max="11" width="11.42578125" style="65"/>
    <col min="12" max="12" width="17.140625" style="67" bestFit="1" customWidth="1"/>
    <col min="13" max="13" width="17.140625" style="65" bestFit="1" customWidth="1"/>
    <col min="14" max="16384" width="11.42578125" style="65"/>
  </cols>
  <sheetData>
    <row r="3" spans="2:13" x14ac:dyDescent="0.3">
      <c r="C3" s="66" t="s">
        <v>85</v>
      </c>
    </row>
    <row r="5" spans="2:13" x14ac:dyDescent="0.3">
      <c r="B5" s="65" t="s">
        <v>92</v>
      </c>
    </row>
    <row r="6" spans="2:13" x14ac:dyDescent="0.3">
      <c r="B6" s="65" t="s">
        <v>88</v>
      </c>
    </row>
    <row r="8" spans="2:13" x14ac:dyDescent="0.3">
      <c r="B8" s="65" t="s">
        <v>95</v>
      </c>
      <c r="M8" s="67"/>
    </row>
    <row r="9" spans="2:13" x14ac:dyDescent="0.3">
      <c r="B9" s="65" t="s">
        <v>97</v>
      </c>
      <c r="M9" s="67"/>
    </row>
    <row r="10" spans="2:13" x14ac:dyDescent="0.3">
      <c r="B10" s="65" t="s">
        <v>98</v>
      </c>
    </row>
    <row r="11" spans="2:13" x14ac:dyDescent="0.3">
      <c r="B11" s="65" t="s">
        <v>93</v>
      </c>
    </row>
    <row r="12" spans="2:13" x14ac:dyDescent="0.3">
      <c r="B12" s="65" t="s">
        <v>94</v>
      </c>
      <c r="M12" s="68"/>
    </row>
    <row r="13" spans="2:13" x14ac:dyDescent="0.3">
      <c r="B13" s="65" t="s">
        <v>96</v>
      </c>
    </row>
    <row r="15" spans="2:13" x14ac:dyDescent="0.3">
      <c r="B15" s="66" t="s">
        <v>90</v>
      </c>
    </row>
    <row r="16" spans="2:13" x14ac:dyDescent="0.3">
      <c r="B16" s="66" t="s">
        <v>91</v>
      </c>
    </row>
    <row r="19" spans="8:13" x14ac:dyDescent="0.3">
      <c r="H19" s="67"/>
    </row>
    <row r="20" spans="8:13" x14ac:dyDescent="0.3">
      <c r="H20" s="67"/>
    </row>
    <row r="21" spans="8:13" x14ac:dyDescent="0.3">
      <c r="H21" s="67"/>
      <c r="M21" s="67"/>
    </row>
    <row r="22" spans="8:13" x14ac:dyDescent="0.3">
      <c r="H22" s="67"/>
      <c r="M22" s="67"/>
    </row>
    <row r="23" spans="8:13" x14ac:dyDescent="0.3">
      <c r="H23" s="67"/>
      <c r="M23" s="67"/>
    </row>
    <row r="24" spans="8:13" x14ac:dyDescent="0.3">
      <c r="M24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tabSelected="1" topLeftCell="A4" zoomScale="86" zoomScaleNormal="86" workbookViewId="0">
      <selection activeCell="P61" sqref="P61"/>
    </sheetView>
  </sheetViews>
  <sheetFormatPr baseColWidth="10" defaultRowHeight="15" x14ac:dyDescent="0.25"/>
  <cols>
    <col min="4" max="5" width="18.140625" bestFit="1" customWidth="1"/>
    <col min="6" max="6" width="2.28515625" customWidth="1"/>
    <col min="7" max="7" width="15.5703125" bestFit="1" customWidth="1"/>
    <col min="8" max="8" width="17.28515625" bestFit="1" customWidth="1"/>
    <col min="9" max="9" width="1.28515625" customWidth="1"/>
    <col min="10" max="10" width="17.28515625" bestFit="1" customWidth="1"/>
    <col min="11" max="11" width="15.85546875" bestFit="1" customWidth="1"/>
    <col min="12" max="12" width="1.42578125" customWidth="1"/>
    <col min="13" max="13" width="14.42578125" bestFit="1" customWidth="1"/>
    <col min="14" max="14" width="14.5703125" bestFit="1" customWidth="1"/>
    <col min="15" max="15" width="1.28515625" customWidth="1"/>
    <col min="16" max="17" width="15.5703125" bestFit="1" customWidth="1"/>
    <col min="20" max="20" width="22.28515625" bestFit="1" customWidth="1"/>
    <col min="21" max="22" width="15.85546875" bestFit="1" customWidth="1"/>
  </cols>
  <sheetData>
    <row r="1" spans="1:22" ht="20.25" x14ac:dyDescent="0.3">
      <c r="A1" s="118" t="s">
        <v>77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22" ht="20.25" x14ac:dyDescent="0.3">
      <c r="A2" s="118" t="s">
        <v>78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22" ht="20.25" x14ac:dyDescent="0.3">
      <c r="A3" s="118" t="s">
        <v>41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22" ht="15.75" x14ac:dyDescent="0.25">
      <c r="A4" s="120" t="s">
        <v>22</v>
      </c>
      <c r="B4" s="120"/>
      <c r="C4" s="120"/>
      <c r="D4" s="120"/>
      <c r="E4" s="120"/>
      <c r="F4" s="120"/>
      <c r="G4" s="120"/>
      <c r="H4" s="120"/>
      <c r="I4" s="120"/>
      <c r="J4" s="120"/>
    </row>
    <row r="5" spans="1:22" ht="16.5" thickBot="1" x14ac:dyDescent="0.3">
      <c r="A5" s="119" t="s">
        <v>84</v>
      </c>
      <c r="B5" s="119"/>
      <c r="C5" s="119"/>
      <c r="D5" s="119"/>
      <c r="E5" s="119"/>
      <c r="F5" s="119"/>
      <c r="G5" s="119"/>
      <c r="H5" s="119"/>
      <c r="I5" s="119"/>
      <c r="J5" s="119"/>
    </row>
    <row r="6" spans="1:22" x14ac:dyDescent="0.25">
      <c r="A6" s="5" t="s">
        <v>5</v>
      </c>
      <c r="B6" s="6"/>
      <c r="C6" s="6"/>
      <c r="D6" s="6">
        <v>2022</v>
      </c>
      <c r="E6" s="6">
        <v>2023</v>
      </c>
    </row>
    <row r="7" spans="1:22" x14ac:dyDescent="0.25">
      <c r="A7" s="6" t="s">
        <v>99</v>
      </c>
      <c r="B7" s="2"/>
      <c r="C7" s="1"/>
      <c r="D7" s="4"/>
      <c r="G7" s="125" t="s">
        <v>100</v>
      </c>
      <c r="H7" s="125"/>
      <c r="J7" s="125" t="s">
        <v>101</v>
      </c>
      <c r="K7" s="125"/>
      <c r="M7" s="125" t="s">
        <v>111</v>
      </c>
      <c r="N7" s="125"/>
      <c r="P7" s="125" t="s">
        <v>112</v>
      </c>
      <c r="Q7" s="125"/>
      <c r="S7" s="122" t="s">
        <v>102</v>
      </c>
      <c r="T7" s="123"/>
      <c r="U7" s="123"/>
      <c r="V7" s="124"/>
    </row>
    <row r="8" spans="1:22" x14ac:dyDescent="0.25">
      <c r="A8" s="1" t="s">
        <v>87</v>
      </c>
      <c r="B8" s="9"/>
      <c r="C8" s="58"/>
      <c r="D8" s="4">
        <v>781827000</v>
      </c>
      <c r="E8" s="77">
        <f>J12</f>
        <v>1727696000</v>
      </c>
      <c r="G8" s="69"/>
      <c r="H8" s="70">
        <v>1850000000</v>
      </c>
      <c r="J8" s="78">
        <f>D8</f>
        <v>781827000</v>
      </c>
      <c r="K8" s="76">
        <f>V16</f>
        <v>1169770000</v>
      </c>
      <c r="M8" s="83">
        <f>U15</f>
        <v>186770000</v>
      </c>
      <c r="N8" s="77">
        <f>D36</f>
        <v>25536000</v>
      </c>
      <c r="P8" s="102">
        <f>U12</f>
        <v>1054499999.9999999</v>
      </c>
      <c r="S8" s="79" t="s">
        <v>103</v>
      </c>
      <c r="T8" s="79" t="s">
        <v>104</v>
      </c>
      <c r="U8" s="79" t="s">
        <v>105</v>
      </c>
      <c r="V8" s="79" t="s">
        <v>106</v>
      </c>
    </row>
    <row r="9" spans="1:22" x14ac:dyDescent="0.25">
      <c r="A9" s="1" t="s">
        <v>86</v>
      </c>
      <c r="B9" s="58"/>
      <c r="C9" s="58"/>
      <c r="D9" s="4">
        <v>863500000</v>
      </c>
      <c r="E9" s="70">
        <f>P16</f>
        <v>302225000</v>
      </c>
      <c r="G9" s="71"/>
      <c r="J9" s="69">
        <f>U11</f>
        <v>2201500000</v>
      </c>
      <c r="K9" s="75">
        <f>V18</f>
        <v>615856000</v>
      </c>
      <c r="M9" s="71"/>
      <c r="N9" s="75">
        <f>V10</f>
        <v>351500000</v>
      </c>
      <c r="P9" s="71"/>
      <c r="S9" s="80">
        <v>4135</v>
      </c>
      <c r="T9" s="81" t="s">
        <v>107</v>
      </c>
      <c r="U9" s="82"/>
      <c r="V9" s="83">
        <f>H8</f>
        <v>1850000000</v>
      </c>
    </row>
    <row r="10" spans="1:22" x14ac:dyDescent="0.25">
      <c r="A10" s="1" t="s">
        <v>24</v>
      </c>
      <c r="B10" s="58"/>
      <c r="C10" s="58"/>
      <c r="D10" s="4">
        <v>22614000</v>
      </c>
      <c r="E10" s="77">
        <f>D10</f>
        <v>22614000</v>
      </c>
      <c r="G10" s="72"/>
      <c r="J10" s="71">
        <f>U22</f>
        <v>561275000</v>
      </c>
      <c r="K10" s="76">
        <f>V20</f>
        <v>31280000</v>
      </c>
      <c r="M10" s="129">
        <f>SUM(M7:M9)</f>
        <v>186770000</v>
      </c>
      <c r="N10" s="103">
        <f>SUM(N7:N9)</f>
        <v>377036000</v>
      </c>
      <c r="P10" s="72"/>
      <c r="S10" s="84">
        <v>2408</v>
      </c>
      <c r="T10" t="s">
        <v>108</v>
      </c>
      <c r="U10" s="76"/>
      <c r="V10" s="85">
        <f>V9*19%</f>
        <v>351500000</v>
      </c>
    </row>
    <row r="11" spans="1:22" x14ac:dyDescent="0.25">
      <c r="A11" s="1" t="s">
        <v>25</v>
      </c>
      <c r="B11" s="58"/>
      <c r="C11" s="58"/>
      <c r="D11" s="4">
        <v>280774000</v>
      </c>
      <c r="E11" s="77">
        <f>D11</f>
        <v>280774000</v>
      </c>
      <c r="J11" s="103">
        <f>SUM(J8:J10)</f>
        <v>3544602000</v>
      </c>
      <c r="K11" s="106">
        <f>SUM(K8:K10)</f>
        <v>1816906000</v>
      </c>
      <c r="M11" s="72"/>
      <c r="N11" s="128">
        <f>N10-M10</f>
        <v>190266000</v>
      </c>
      <c r="S11" s="84">
        <v>1110</v>
      </c>
      <c r="T11" t="s">
        <v>109</v>
      </c>
      <c r="U11" s="76">
        <f>V9+V10</f>
        <v>2201500000</v>
      </c>
      <c r="V11" s="85"/>
    </row>
    <row r="12" spans="1:22" x14ac:dyDescent="0.25">
      <c r="A12" s="1" t="s">
        <v>89</v>
      </c>
      <c r="B12" s="58"/>
      <c r="C12" s="58"/>
      <c r="D12" s="11">
        <v>874507000</v>
      </c>
      <c r="E12" s="77">
        <f>G18</f>
        <v>803007000.00000012</v>
      </c>
      <c r="J12" s="105">
        <f>J11-K11</f>
        <v>1727696000</v>
      </c>
      <c r="K12" s="84"/>
      <c r="S12" s="86">
        <v>6110</v>
      </c>
      <c r="T12" t="s">
        <v>110</v>
      </c>
      <c r="U12" s="76">
        <f>V9*57%</f>
        <v>1054499999.9999999</v>
      </c>
      <c r="V12" s="85"/>
    </row>
    <row r="13" spans="1:22" x14ac:dyDescent="0.25">
      <c r="A13" s="6" t="s">
        <v>10</v>
      </c>
      <c r="B13" s="58"/>
      <c r="C13" s="58"/>
      <c r="D13" s="3">
        <f>SUM(D8:D12)</f>
        <v>2823222000</v>
      </c>
      <c r="E13" s="103">
        <f>SUM(E8:E12)</f>
        <v>3136316000</v>
      </c>
      <c r="S13" s="87">
        <v>14</v>
      </c>
      <c r="T13" s="88" t="s">
        <v>117</v>
      </c>
      <c r="U13" s="88"/>
      <c r="V13" s="89">
        <f>U12</f>
        <v>1054499999.9999999</v>
      </c>
    </row>
    <row r="14" spans="1:22" x14ac:dyDescent="0.25">
      <c r="A14" s="2"/>
      <c r="B14" s="58"/>
      <c r="C14" s="58"/>
      <c r="D14" s="4"/>
      <c r="G14" s="125" t="s">
        <v>120</v>
      </c>
      <c r="H14" s="125"/>
      <c r="J14" s="125" t="s">
        <v>114</v>
      </c>
      <c r="K14" s="125"/>
      <c r="M14" s="125" t="s">
        <v>116</v>
      </c>
      <c r="N14" s="125"/>
      <c r="P14" s="125" t="s">
        <v>119</v>
      </c>
      <c r="Q14" s="125"/>
      <c r="S14" s="90">
        <v>14</v>
      </c>
      <c r="T14" s="81" t="s">
        <v>117</v>
      </c>
      <c r="U14" s="91">
        <v>983000000</v>
      </c>
      <c r="V14" s="83"/>
    </row>
    <row r="15" spans="1:22" x14ac:dyDescent="0.25">
      <c r="A15" s="2" t="s">
        <v>31</v>
      </c>
      <c r="B15" s="58"/>
      <c r="C15" s="58"/>
      <c r="D15" s="4"/>
      <c r="G15" s="78">
        <f>D12</f>
        <v>874507000</v>
      </c>
      <c r="H15" s="70">
        <f>V13</f>
        <v>1054499999.9999999</v>
      </c>
      <c r="J15" s="73">
        <f>U17</f>
        <v>615856000</v>
      </c>
      <c r="K15" s="76"/>
      <c r="M15" s="73">
        <f>U19</f>
        <v>31280000</v>
      </c>
      <c r="N15" s="76"/>
      <c r="P15" s="108">
        <f>D9</f>
        <v>863500000</v>
      </c>
      <c r="Q15" s="109">
        <f>V21</f>
        <v>561275000</v>
      </c>
      <c r="S15" s="84">
        <v>2408</v>
      </c>
      <c r="T15" t="s">
        <v>108</v>
      </c>
      <c r="U15" s="100">
        <f>U14*19%</f>
        <v>186770000</v>
      </c>
      <c r="V15" s="101"/>
    </row>
    <row r="16" spans="1:22" x14ac:dyDescent="0.25">
      <c r="A16" s="2" t="s">
        <v>32</v>
      </c>
      <c r="B16" s="58"/>
      <c r="C16" s="58"/>
      <c r="D16" s="4"/>
      <c r="G16" s="69">
        <f>U14</f>
        <v>983000000</v>
      </c>
      <c r="J16" s="71"/>
      <c r="M16" s="71"/>
      <c r="P16" s="107">
        <f>P15-Q15</f>
        <v>302225000</v>
      </c>
      <c r="S16" s="92">
        <v>1110</v>
      </c>
      <c r="T16" s="88" t="s">
        <v>109</v>
      </c>
      <c r="U16" s="93"/>
      <c r="V16" s="89">
        <f>U14+U15</f>
        <v>1169770000</v>
      </c>
    </row>
    <row r="17" spans="1:22" x14ac:dyDescent="0.25">
      <c r="A17" s="1" t="s">
        <v>74</v>
      </c>
      <c r="B17" s="58"/>
      <c r="C17" s="58"/>
      <c r="D17" s="4">
        <v>462660000</v>
      </c>
      <c r="E17" s="77">
        <f t="shared" ref="E17:E22" si="0">D17</f>
        <v>462660000</v>
      </c>
      <c r="G17" s="127">
        <f>SUM(G15:G16)</f>
        <v>1857507000</v>
      </c>
      <c r="H17" s="126">
        <f>SUM(H15)</f>
        <v>1054499999.9999999</v>
      </c>
      <c r="J17" s="72"/>
      <c r="M17" s="72"/>
      <c r="P17" s="72"/>
      <c r="S17" s="80">
        <v>51</v>
      </c>
      <c r="T17" s="81" t="s">
        <v>113</v>
      </c>
      <c r="U17" s="94">
        <v>615856000</v>
      </c>
      <c r="V17" s="95"/>
    </row>
    <row r="18" spans="1:22" x14ac:dyDescent="0.25">
      <c r="A18" s="1" t="s">
        <v>26</v>
      </c>
      <c r="B18" s="58"/>
      <c r="C18" s="58"/>
      <c r="D18" s="4">
        <v>366469000</v>
      </c>
      <c r="E18" s="77">
        <f t="shared" si="0"/>
        <v>366469000</v>
      </c>
      <c r="G18" s="105">
        <f>G17-H17</f>
        <v>803007000.00000012</v>
      </c>
      <c r="S18" s="92">
        <v>1110</v>
      </c>
      <c r="T18" s="88" t="s">
        <v>109</v>
      </c>
      <c r="U18" s="88"/>
      <c r="V18" s="96">
        <f>U17</f>
        <v>615856000</v>
      </c>
    </row>
    <row r="19" spans="1:22" x14ac:dyDescent="0.25">
      <c r="A19" s="1" t="s">
        <v>27</v>
      </c>
      <c r="B19" s="58"/>
      <c r="C19" s="58"/>
      <c r="D19" s="4">
        <v>16004000</v>
      </c>
      <c r="E19" s="77">
        <f t="shared" si="0"/>
        <v>16004000</v>
      </c>
      <c r="S19" s="80">
        <v>5305</v>
      </c>
      <c r="T19" s="81" t="s">
        <v>115</v>
      </c>
      <c r="U19" s="97">
        <v>31280000</v>
      </c>
      <c r="V19" s="83"/>
    </row>
    <row r="20" spans="1:22" x14ac:dyDescent="0.25">
      <c r="A20" s="1" t="s">
        <v>28</v>
      </c>
      <c r="B20" s="58"/>
      <c r="C20" s="58"/>
      <c r="D20" s="4">
        <v>32608000</v>
      </c>
      <c r="E20" s="77">
        <f t="shared" si="0"/>
        <v>32608000</v>
      </c>
      <c r="S20" s="92">
        <v>1110</v>
      </c>
      <c r="T20" s="88" t="s">
        <v>109</v>
      </c>
      <c r="U20" s="88"/>
      <c r="V20" s="89">
        <f>U19</f>
        <v>31280000</v>
      </c>
    </row>
    <row r="21" spans="1:22" x14ac:dyDescent="0.25">
      <c r="A21" s="1" t="s">
        <v>72</v>
      </c>
      <c r="B21" s="58"/>
      <c r="C21" s="58"/>
      <c r="D21" s="4">
        <v>245190000</v>
      </c>
      <c r="E21" s="77">
        <f t="shared" si="0"/>
        <v>245190000</v>
      </c>
      <c r="S21" s="80">
        <v>13</v>
      </c>
      <c r="T21" s="81" t="s">
        <v>118</v>
      </c>
      <c r="U21" s="81"/>
      <c r="V21" s="78">
        <f>D9*65%</f>
        <v>561275000</v>
      </c>
    </row>
    <row r="22" spans="1:22" x14ac:dyDescent="0.25">
      <c r="A22" s="1" t="s">
        <v>29</v>
      </c>
      <c r="B22" s="58"/>
      <c r="C22" s="58"/>
      <c r="D22" s="11">
        <v>-20057000</v>
      </c>
      <c r="E22" s="77">
        <f t="shared" si="0"/>
        <v>-20057000</v>
      </c>
      <c r="S22" s="92">
        <v>1110</v>
      </c>
      <c r="T22" s="88" t="s">
        <v>109</v>
      </c>
      <c r="U22" s="98">
        <f>V21</f>
        <v>561275000</v>
      </c>
      <c r="V22" s="99"/>
    </row>
    <row r="23" spans="1:22" x14ac:dyDescent="0.25">
      <c r="A23" s="6" t="s">
        <v>30</v>
      </c>
      <c r="B23" s="58"/>
      <c r="C23" s="58"/>
      <c r="D23" s="3">
        <f>SUM(D17:D22)</f>
        <v>1102874000</v>
      </c>
      <c r="E23" s="103">
        <f>SUM(E17:E22)</f>
        <v>1102874000</v>
      </c>
      <c r="K23" s="74"/>
      <c r="L23" s="74"/>
    </row>
    <row r="24" spans="1:22" x14ac:dyDescent="0.25">
      <c r="A24" s="1"/>
      <c r="B24" s="58"/>
      <c r="C24" s="58"/>
      <c r="D24" s="4"/>
    </row>
    <row r="25" spans="1:22" x14ac:dyDescent="0.25">
      <c r="A25" s="2" t="s">
        <v>52</v>
      </c>
      <c r="B25" s="58"/>
      <c r="C25" s="58"/>
      <c r="D25" s="4"/>
    </row>
    <row r="26" spans="1:22" x14ac:dyDescent="0.25">
      <c r="A26" s="1" t="s">
        <v>53</v>
      </c>
      <c r="B26" s="58"/>
      <c r="C26" s="58"/>
      <c r="D26" s="4">
        <v>763000</v>
      </c>
      <c r="E26" s="4">
        <v>763000</v>
      </c>
    </row>
    <row r="27" spans="1:22" x14ac:dyDescent="0.25">
      <c r="A27" s="1" t="s">
        <v>65</v>
      </c>
      <c r="B27" s="58"/>
      <c r="C27" s="58"/>
      <c r="D27" s="11">
        <v>-763000</v>
      </c>
      <c r="E27" s="11">
        <v>-763000</v>
      </c>
    </row>
    <row r="28" spans="1:22" x14ac:dyDescent="0.25">
      <c r="A28" s="1" t="s">
        <v>54</v>
      </c>
      <c r="B28" s="58"/>
      <c r="C28" s="58"/>
      <c r="D28" s="50">
        <f>SUM(D26:D27)</f>
        <v>0</v>
      </c>
      <c r="E28" s="50">
        <f>SUM(E26:E27)</f>
        <v>0</v>
      </c>
    </row>
    <row r="29" spans="1:22" ht="15.75" thickBot="1" x14ac:dyDescent="0.3">
      <c r="A29" s="6" t="s">
        <v>4</v>
      </c>
      <c r="B29" s="2"/>
      <c r="C29" s="3"/>
      <c r="D29" s="20">
        <f>+D13+D23+D28</f>
        <v>3926096000</v>
      </c>
      <c r="E29" s="20">
        <f>+E13+E23+E28</f>
        <v>4239190000</v>
      </c>
    </row>
    <row r="30" spans="1:22" ht="15.75" thickTop="1" x14ac:dyDescent="0.25">
      <c r="R30" s="25" t="s">
        <v>121</v>
      </c>
    </row>
    <row r="31" spans="1:22" x14ac:dyDescent="0.25">
      <c r="A31" s="5" t="s">
        <v>6</v>
      </c>
      <c r="B31" s="6" t="s">
        <v>64</v>
      </c>
      <c r="C31" s="6"/>
      <c r="D31" s="54"/>
      <c r="R31" t="s">
        <v>122</v>
      </c>
      <c r="T31" s="76">
        <f>V9</f>
        <v>1850000000</v>
      </c>
    </row>
    <row r="32" spans="1:22" x14ac:dyDescent="0.25">
      <c r="A32" s="8" t="s">
        <v>11</v>
      </c>
      <c r="B32" s="9"/>
      <c r="C32" s="1"/>
      <c r="D32" s="51"/>
    </row>
    <row r="33" spans="1:20" x14ac:dyDescent="0.25">
      <c r="A33" s="43" t="s">
        <v>66</v>
      </c>
      <c r="B33" s="9"/>
      <c r="C33" s="1"/>
      <c r="D33" s="51">
        <v>287000</v>
      </c>
      <c r="E33" s="77">
        <f>D33</f>
        <v>287000</v>
      </c>
      <c r="R33" s="25" t="s">
        <v>123</v>
      </c>
    </row>
    <row r="34" spans="1:20" x14ac:dyDescent="0.25">
      <c r="A34" s="43" t="s">
        <v>33</v>
      </c>
      <c r="B34" s="9"/>
      <c r="C34" s="1"/>
      <c r="D34" s="51">
        <v>178001000</v>
      </c>
      <c r="E34" s="77">
        <f>D34</f>
        <v>178001000</v>
      </c>
      <c r="I34" s="76"/>
      <c r="J34" s="76"/>
      <c r="R34" t="s">
        <v>110</v>
      </c>
      <c r="T34" s="76">
        <f>U12</f>
        <v>1054499999.9999999</v>
      </c>
    </row>
    <row r="35" spans="1:20" x14ac:dyDescent="0.25">
      <c r="A35" s="43" t="s">
        <v>34</v>
      </c>
      <c r="B35" s="9"/>
      <c r="C35" s="1"/>
      <c r="D35" s="51"/>
      <c r="I35" s="76"/>
      <c r="J35" s="76"/>
      <c r="R35" s="112" t="s">
        <v>125</v>
      </c>
      <c r="T35" s="113">
        <f>T31-T34</f>
        <v>795500000.00000012</v>
      </c>
    </row>
    <row r="36" spans="1:20" x14ac:dyDescent="0.25">
      <c r="A36" s="1" t="s">
        <v>46</v>
      </c>
      <c r="B36" s="9"/>
      <c r="C36" s="1"/>
      <c r="D36" s="51">
        <f>9462000+1485000+14589000</f>
        <v>25536000</v>
      </c>
      <c r="E36" s="77">
        <f>N11</f>
        <v>190266000</v>
      </c>
      <c r="I36" s="76"/>
      <c r="J36" s="76"/>
    </row>
    <row r="37" spans="1:20" x14ac:dyDescent="0.25">
      <c r="A37" s="1" t="s">
        <v>7</v>
      </c>
      <c r="B37" s="9"/>
      <c r="C37" s="1"/>
      <c r="D37" s="51">
        <f>2039000+2925000+57000+24262000</f>
        <v>29283000</v>
      </c>
      <c r="E37" s="77">
        <f>D37</f>
        <v>29283000</v>
      </c>
      <c r="I37" s="76"/>
      <c r="J37" s="76"/>
      <c r="R37" s="25" t="s">
        <v>124</v>
      </c>
    </row>
    <row r="38" spans="1:20" x14ac:dyDescent="0.25">
      <c r="A38" s="1" t="s">
        <v>51</v>
      </c>
      <c r="B38" s="9"/>
      <c r="C38" s="1"/>
      <c r="D38" s="52">
        <v>18508000</v>
      </c>
      <c r="E38" s="77">
        <f>D38</f>
        <v>18508000</v>
      </c>
      <c r="R38" t="s">
        <v>113</v>
      </c>
      <c r="T38" s="110">
        <v>615856000</v>
      </c>
    </row>
    <row r="39" spans="1:20" x14ac:dyDescent="0.25">
      <c r="A39" s="6" t="s">
        <v>12</v>
      </c>
      <c r="B39" s="13"/>
      <c r="C39" s="3"/>
      <c r="D39" s="53">
        <f>SUM(D33:D38)</f>
        <v>251615000</v>
      </c>
      <c r="E39" s="103">
        <f>SUM(E33:E38)</f>
        <v>416345000</v>
      </c>
      <c r="R39" t="s">
        <v>115</v>
      </c>
      <c r="T39" s="111">
        <v>31280000</v>
      </c>
    </row>
    <row r="40" spans="1:20" x14ac:dyDescent="0.25">
      <c r="A40" s="1"/>
      <c r="B40" s="9"/>
      <c r="C40" s="1"/>
      <c r="D40" s="51"/>
      <c r="R40" s="112" t="s">
        <v>126</v>
      </c>
      <c r="S40" s="74"/>
      <c r="T40" s="114">
        <f>SUM(T38:T39)</f>
        <v>647136000</v>
      </c>
    </row>
    <row r="41" spans="1:20" ht="15.75" thickBot="1" x14ac:dyDescent="0.3">
      <c r="A41" s="1"/>
      <c r="B41" s="9"/>
      <c r="C41" s="1"/>
      <c r="D41" s="51"/>
    </row>
    <row r="42" spans="1:20" ht="15.75" thickBot="1" x14ac:dyDescent="0.3">
      <c r="A42" s="6" t="s">
        <v>45</v>
      </c>
      <c r="B42" s="9"/>
      <c r="C42" s="1"/>
      <c r="D42" s="51"/>
      <c r="R42" s="115" t="s">
        <v>127</v>
      </c>
      <c r="S42" s="116"/>
      <c r="T42" s="117">
        <f>T35-T40</f>
        <v>148364000.00000012</v>
      </c>
    </row>
    <row r="43" spans="1:20" x14ac:dyDescent="0.25">
      <c r="A43" s="45" t="s">
        <v>66</v>
      </c>
      <c r="B43" s="9"/>
      <c r="C43" s="1"/>
      <c r="D43" s="51">
        <v>390643000</v>
      </c>
      <c r="E43" s="51">
        <v>390643000</v>
      </c>
    </row>
    <row r="44" spans="1:20" x14ac:dyDescent="0.25">
      <c r="A44" s="1" t="s">
        <v>75</v>
      </c>
      <c r="B44" s="9"/>
      <c r="C44" s="1"/>
      <c r="D44" s="52">
        <v>2158619000</v>
      </c>
      <c r="E44" s="52">
        <v>2158619000</v>
      </c>
    </row>
    <row r="45" spans="1:20" x14ac:dyDescent="0.25">
      <c r="A45" s="2" t="s">
        <v>47</v>
      </c>
      <c r="B45" s="9"/>
      <c r="C45" s="1"/>
      <c r="D45" s="53">
        <f>SUM(D43:D44)</f>
        <v>2549262000</v>
      </c>
      <c r="E45" s="53">
        <f>SUM(E43:E44)</f>
        <v>2549262000</v>
      </c>
    </row>
    <row r="46" spans="1:20" x14ac:dyDescent="0.25">
      <c r="A46" s="8"/>
      <c r="B46" s="9"/>
      <c r="C46" s="1"/>
      <c r="D46" s="55"/>
    </row>
    <row r="47" spans="1:20" ht="15.75" thickBot="1" x14ac:dyDescent="0.3">
      <c r="A47" s="6" t="s">
        <v>8</v>
      </c>
      <c r="B47" s="9"/>
      <c r="C47" s="3"/>
      <c r="D47" s="56">
        <f>+D39+D45</f>
        <v>2800877000</v>
      </c>
      <c r="E47" s="56">
        <f>+E39+E45</f>
        <v>2965607000</v>
      </c>
    </row>
    <row r="48" spans="1:20" ht="15.75" thickTop="1" x14ac:dyDescent="0.25">
      <c r="A48" s="6"/>
      <c r="B48" s="9"/>
      <c r="C48" s="3"/>
      <c r="D48" s="62"/>
    </row>
    <row r="49" spans="1:5" x14ac:dyDescent="0.25">
      <c r="A49" s="1"/>
      <c r="B49" s="14"/>
      <c r="C49" s="1"/>
      <c r="D49" s="51"/>
    </row>
    <row r="50" spans="1:5" x14ac:dyDescent="0.25">
      <c r="A50" s="16" t="s">
        <v>1</v>
      </c>
      <c r="B50" s="17"/>
      <c r="C50" s="1"/>
      <c r="D50" s="55"/>
    </row>
    <row r="51" spans="1:5" x14ac:dyDescent="0.25">
      <c r="A51" s="4" t="s">
        <v>23</v>
      </c>
      <c r="B51" s="18"/>
      <c r="C51" s="1"/>
      <c r="D51" s="51">
        <v>843000000</v>
      </c>
      <c r="E51" s="51">
        <v>843000000</v>
      </c>
    </row>
    <row r="52" spans="1:5" x14ac:dyDescent="0.25">
      <c r="A52" s="4" t="s">
        <v>48</v>
      </c>
      <c r="B52" s="18"/>
      <c r="C52" s="1"/>
      <c r="D52" s="51">
        <v>25309000</v>
      </c>
      <c r="E52" s="51">
        <v>25309000</v>
      </c>
    </row>
    <row r="53" spans="1:5" x14ac:dyDescent="0.25">
      <c r="A53" s="4" t="s">
        <v>73</v>
      </c>
      <c r="B53" s="18"/>
      <c r="C53" s="1"/>
      <c r="D53" s="51">
        <v>240171000</v>
      </c>
      <c r="E53" s="51">
        <v>240171000</v>
      </c>
    </row>
    <row r="54" spans="1:5" x14ac:dyDescent="0.25">
      <c r="A54" s="10" t="s">
        <v>13</v>
      </c>
      <c r="B54" s="18"/>
      <c r="C54" s="1"/>
      <c r="D54" s="51">
        <f>E.R.I.!F48</f>
        <v>16739000</v>
      </c>
      <c r="E54" s="76">
        <f>EJERCICIO!T42+D54</f>
        <v>165103000.00000012</v>
      </c>
    </row>
    <row r="55" spans="1:5" x14ac:dyDescent="0.25">
      <c r="A55" s="10"/>
      <c r="B55" s="18"/>
      <c r="C55" s="1"/>
      <c r="D55" s="51">
        <v>0</v>
      </c>
    </row>
    <row r="56" spans="1:5" ht="15.75" thickBot="1" x14ac:dyDescent="0.3">
      <c r="A56" s="44" t="s">
        <v>2</v>
      </c>
      <c r="B56" s="19"/>
      <c r="C56" s="2"/>
      <c r="D56" s="57">
        <f>SUM(D51:D55)</f>
        <v>1125219000</v>
      </c>
      <c r="E56" s="104">
        <f>SUM(E51:E54)</f>
        <v>1273583000</v>
      </c>
    </row>
    <row r="57" spans="1:5" ht="15.75" thickTop="1" x14ac:dyDescent="0.25">
      <c r="A57" s="1"/>
      <c r="B57" s="1"/>
      <c r="C57" s="1"/>
      <c r="D57" s="51"/>
    </row>
    <row r="58" spans="1:5" x14ac:dyDescent="0.25">
      <c r="A58" s="1"/>
      <c r="B58" s="1"/>
      <c r="C58" s="1"/>
      <c r="D58" s="11"/>
    </row>
    <row r="59" spans="1:5" ht="15.75" thickBot="1" x14ac:dyDescent="0.3">
      <c r="A59" s="12" t="s">
        <v>3</v>
      </c>
      <c r="B59" s="18"/>
      <c r="C59" s="3"/>
      <c r="D59" s="15">
        <f>+D47+D56</f>
        <v>3926096000</v>
      </c>
      <c r="E59" s="15">
        <f>+E47+E56</f>
        <v>4239190000</v>
      </c>
    </row>
    <row r="60" spans="1:5" ht="15.75" thickTop="1" x14ac:dyDescent="0.25"/>
  </sheetData>
  <mergeCells count="14">
    <mergeCell ref="A1:J1"/>
    <mergeCell ref="A2:J2"/>
    <mergeCell ref="A3:J3"/>
    <mergeCell ref="A4:J4"/>
    <mergeCell ref="A5:J5"/>
    <mergeCell ref="S7:V7"/>
    <mergeCell ref="M7:N7"/>
    <mergeCell ref="P7:Q7"/>
    <mergeCell ref="G14:H14"/>
    <mergeCell ref="J14:K14"/>
    <mergeCell ref="G7:H7"/>
    <mergeCell ref="J7:K7"/>
    <mergeCell ref="M14:N14"/>
    <mergeCell ref="P14:Q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ESF</vt:lpstr>
      <vt:lpstr>E.R.I.</vt:lpstr>
      <vt:lpstr>2023</vt:lpstr>
      <vt:lpstr>EJERCICIO</vt:lpstr>
      <vt:lpstr>E.R.I.!Área_de_impresión</vt:lpstr>
      <vt:lpstr>ESF!Área_de_impresión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hp</cp:lastModifiedBy>
  <cp:lastPrinted>2021-09-09T19:23:26Z</cp:lastPrinted>
  <dcterms:created xsi:type="dcterms:W3CDTF">2012-03-16T20:29:02Z</dcterms:created>
  <dcterms:modified xsi:type="dcterms:W3CDTF">2024-04-18T23:13:19Z</dcterms:modified>
</cp:coreProperties>
</file>