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x\Desktop\"/>
    </mc:Choice>
  </mc:AlternateContent>
  <bookViews>
    <workbookView xWindow="0" yWindow="0" windowWidth="25200" windowHeight="11856"/>
  </bookViews>
  <sheets>
    <sheet name="Prep_costs" sheetId="1" r:id="rId1"/>
    <sheet name="NEBNExt UltraIIFS Kit" sheetId="4" r:id="rId2"/>
    <sheet name="clean-up beads" sheetId="6" r:id="rId3"/>
  </sheets>
  <calcPr calcId="162913"/>
  <extLst>
    <ext uri="GoogleSheetsCustomDataVersion2">
      <go:sheetsCustomData xmlns:go="http://customooxmlschemas.google.com/" r:id="rId10" roundtripDataChecksum="PeHPSapqFmH4ZoHs4smQZ4mVZpzQN26MqKGcYQzXUkk="/>
    </ext>
  </extLst>
</workbook>
</file>

<file path=xl/calcChain.xml><?xml version="1.0" encoding="utf-8"?>
<calcChain xmlns="http://schemas.openxmlformats.org/spreadsheetml/2006/main">
  <c r="I11" i="1" l="1"/>
  <c r="I40" i="1" l="1"/>
  <c r="I41" i="1"/>
  <c r="I46" i="1"/>
  <c r="I45" i="1"/>
  <c r="I44" i="1"/>
  <c r="I42" i="1"/>
  <c r="I39" i="1"/>
  <c r="I38" i="1"/>
  <c r="I37" i="1"/>
  <c r="I43" i="1"/>
  <c r="I33" i="1"/>
  <c r="I31" i="1"/>
  <c r="G26" i="6"/>
  <c r="I26" i="6" s="1"/>
  <c r="I25" i="6"/>
  <c r="I24" i="6"/>
  <c r="I23" i="6"/>
  <c r="I22" i="6"/>
  <c r="I21" i="6"/>
  <c r="I27" i="6" s="1"/>
  <c r="P12" i="6"/>
  <c r="G12" i="6" s="1"/>
  <c r="I12" i="6" s="1"/>
  <c r="I11" i="6"/>
  <c r="I10" i="6"/>
  <c r="I9" i="6"/>
  <c r="I8" i="6"/>
  <c r="I7" i="6"/>
  <c r="I6" i="6"/>
  <c r="I5" i="6"/>
  <c r="I4" i="6"/>
  <c r="I13" i="6" s="1"/>
  <c r="D9" i="4"/>
  <c r="D8" i="4"/>
  <c r="D7" i="4"/>
  <c r="D6" i="4"/>
  <c r="D5" i="4"/>
  <c r="D4" i="4"/>
  <c r="I32" i="1"/>
  <c r="I30" i="1"/>
  <c r="I29" i="1"/>
  <c r="I28" i="1"/>
  <c r="I27" i="1"/>
  <c r="I26" i="1"/>
  <c r="I25" i="1"/>
  <c r="I24" i="1"/>
  <c r="I23" i="1"/>
  <c r="I22" i="1"/>
  <c r="I21" i="1"/>
  <c r="I20" i="1"/>
  <c r="G19" i="1"/>
  <c r="I19" i="1" s="1"/>
  <c r="G18" i="1"/>
  <c r="I18" i="1" s="1"/>
  <c r="I17" i="1"/>
  <c r="D15" i="1"/>
  <c r="I15" i="1" s="1"/>
  <c r="D14" i="1"/>
  <c r="I14" i="1" s="1"/>
  <c r="I13" i="1"/>
  <c r="I12" i="1"/>
  <c r="I9" i="1"/>
  <c r="I8" i="1"/>
  <c r="I7" i="1"/>
  <c r="I6" i="1"/>
  <c r="I5" i="1"/>
  <c r="I4" i="1"/>
  <c r="I3" i="1"/>
  <c r="M4" i="1" l="1"/>
  <c r="M3" i="1"/>
  <c r="M5" i="1"/>
  <c r="M12" i="1" l="1"/>
  <c r="M13" i="1" s="1"/>
  <c r="M10" i="1"/>
  <c r="M11" i="1" s="1"/>
</calcChain>
</file>

<file path=xl/sharedStrings.xml><?xml version="1.0" encoding="utf-8"?>
<sst xmlns="http://schemas.openxmlformats.org/spreadsheetml/2006/main" count="378" uniqueCount="141">
  <si>
    <t>Reagents:</t>
  </si>
  <si>
    <t>Item</t>
  </si>
  <si>
    <t>Vendor</t>
  </si>
  <si>
    <t>Cat#</t>
  </si>
  <si>
    <t>Qty</t>
  </si>
  <si>
    <t>Unit</t>
  </si>
  <si>
    <t>Price [€]</t>
  </si>
  <si>
    <t>Qty per reaction</t>
  </si>
  <si>
    <t>Price per reaction [€]</t>
  </si>
  <si>
    <t>Category</t>
  </si>
  <si>
    <t>Notes</t>
  </si>
  <si>
    <t>UP H20</t>
  </si>
  <si>
    <t>Thermo Fisher Scientific</t>
  </si>
  <si>
    <t>mL</t>
  </si>
  <si>
    <t>rs</t>
  </si>
  <si>
    <t>RNA isolation per sample</t>
  </si>
  <si>
    <t>ps</t>
  </si>
  <si>
    <t>pl</t>
  </si>
  <si>
    <t>prime-seq per sample</t>
  </si>
  <si>
    <t>EDTA 0.5M</t>
  </si>
  <si>
    <t>Sigma-Aldrich</t>
  </si>
  <si>
    <t>E7889-100ML</t>
  </si>
  <si>
    <t>ml</t>
  </si>
  <si>
    <t>Proteinase K</t>
  </si>
  <si>
    <t>AM2546</t>
  </si>
  <si>
    <t>DNAse I Buffer</t>
  </si>
  <si>
    <t>B43</t>
  </si>
  <si>
    <t>DNAse I</t>
  </si>
  <si>
    <t>EN0521</t>
  </si>
  <si>
    <t>Maxima Buffer</t>
  </si>
  <si>
    <t>incl in Maxima</t>
  </si>
  <si>
    <t>-</t>
  </si>
  <si>
    <t>Maxima H Minus</t>
  </si>
  <si>
    <t>EP0753</t>
  </si>
  <si>
    <t>ul</t>
  </si>
  <si>
    <t>TSO</t>
  </si>
  <si>
    <t>IDT</t>
  </si>
  <si>
    <t>custom RNA Oligo</t>
  </si>
  <si>
    <t>dNTPs</t>
  </si>
  <si>
    <t>R0182</t>
  </si>
  <si>
    <t>Oligo-dT</t>
  </si>
  <si>
    <t>custom Oligos</t>
  </si>
  <si>
    <t>Exonuclease I</t>
  </si>
  <si>
    <t>EN0581</t>
  </si>
  <si>
    <t>Exonuclease Buffer</t>
  </si>
  <si>
    <t>incl in Exonuclease I</t>
  </si>
  <si>
    <t>SINGV6-Bio-PTO</t>
  </si>
  <si>
    <t>custom Oligo</t>
  </si>
  <si>
    <t>KAPA RM</t>
  </si>
  <si>
    <t>Roche</t>
  </si>
  <si>
    <t>Quantifluor dsDNA</t>
  </si>
  <si>
    <t>promega</t>
  </si>
  <si>
    <t>E2670</t>
  </si>
  <si>
    <t>NEB Next II FS</t>
  </si>
  <si>
    <t>NEB</t>
  </si>
  <si>
    <t>E7805S</t>
  </si>
  <si>
    <t>x</t>
  </si>
  <si>
    <t>prime-seq Adapter (ddC)</t>
  </si>
  <si>
    <t>custom duplex oligo</t>
  </si>
  <si>
    <t>µl</t>
  </si>
  <si>
    <t>Elution Buffer</t>
  </si>
  <si>
    <t>Qiagen</t>
  </si>
  <si>
    <t>Index primer P5</t>
  </si>
  <si>
    <t>nmol</t>
  </si>
  <si>
    <t>Index primer P7</t>
  </si>
  <si>
    <t>Ethanol (abs)</t>
  </si>
  <si>
    <t>32221-2.5L-M</t>
  </si>
  <si>
    <t>SPRIselect beads</t>
  </si>
  <si>
    <t>Beckman Coulter</t>
  </si>
  <si>
    <t>B23317</t>
  </si>
  <si>
    <t>PEG (88000 BIOULTRA)</t>
  </si>
  <si>
    <t>89510-1KG-F</t>
  </si>
  <si>
    <t>g</t>
  </si>
  <si>
    <t>NaCl (5M)</t>
  </si>
  <si>
    <t>S5150-1L</t>
  </si>
  <si>
    <t>T2694-100ML</t>
  </si>
  <si>
    <t>IGEPAL</t>
  </si>
  <si>
    <t>I8896</t>
  </si>
  <si>
    <t>Sodium Azide</t>
  </si>
  <si>
    <t>S2002-5G</t>
  </si>
  <si>
    <t>Sera-Mag Beads</t>
  </si>
  <si>
    <t>GE65152105050250</t>
  </si>
  <si>
    <t>TE-Buffer (100x)</t>
  </si>
  <si>
    <t>T9285</t>
  </si>
  <si>
    <t>UltraPure water</t>
  </si>
  <si>
    <t>10977035 </t>
  </si>
  <si>
    <t>M0544L</t>
  </si>
  <si>
    <t>Price/pc [€]</t>
  </si>
  <si>
    <t>Sapphire 96 well PCR plate</t>
  </si>
  <si>
    <t>Greiner</t>
  </si>
  <si>
    <t>pcs</t>
  </si>
  <si>
    <t>PCR seals</t>
  </si>
  <si>
    <t>Nerbe</t>
  </si>
  <si>
    <t>04-097-0100</t>
  </si>
  <si>
    <t>Alu seals</t>
  </si>
  <si>
    <t>VWR</t>
  </si>
  <si>
    <t>391-1275</t>
  </si>
  <si>
    <t>Quantifluor plate</t>
  </si>
  <si>
    <t>Fisher Scientific</t>
  </si>
  <si>
    <t>LoBind Tubes 5ml</t>
  </si>
  <si>
    <t>LoBind Tubes 1.5ml</t>
  </si>
  <si>
    <t>TH.Geyer</t>
  </si>
  <si>
    <t>€</t>
  </si>
  <si>
    <t>Component</t>
  </si>
  <si>
    <t>cost per sample [€]</t>
  </si>
  <si>
    <t>Content of one kit with 24 reactions:</t>
  </si>
  <si>
    <t>amount included [ul]</t>
  </si>
  <si>
    <t>needed PS-amount per lib [ul]</t>
  </si>
  <si>
    <t>#reactions</t>
  </si>
  <si>
    <t>NEBNext® Ligation Enhancer</t>
  </si>
  <si>
    <t>NEBNext® Ultra™ II Ligation Master Mix</t>
  </si>
  <si>
    <t>NEBNext® Ultra II Q5® Master Mix</t>
  </si>
  <si>
    <t>NEBNext® Ultra™ II FS Enzyme Mix</t>
  </si>
  <si>
    <t>NEBNext® Ultra™ II FS Reaction Buffer</t>
  </si>
  <si>
    <t>TE Buffer (1X)</t>
  </si>
  <si>
    <t>Consumables:</t>
  </si>
  <si>
    <t>For Producing 50ml homemade clean-up Beads</t>
  </si>
  <si>
    <t>Tris-HCl (1M, pH 8)</t>
  </si>
  <si>
    <t>50µl of 10% solution!</t>
  </si>
  <si>
    <t>5g=50ml</t>
  </si>
  <si>
    <t>reagent volumes are for 1X TE!; 1X TE: Washing: 2ml; resuspension: 900µl</t>
  </si>
  <si>
    <t>total amount (without volume from PEG):</t>
  </si>
  <si>
    <t>TOTAL COSTS:</t>
  </si>
  <si>
    <t>For Producing 50ml Bead Binding Buffer</t>
  </si>
  <si>
    <t>prime-seq per library / pool</t>
  </si>
  <si>
    <r>
      <t>Homemade cleanup beads</t>
    </r>
    <r>
      <rPr>
        <sz val="11"/>
        <color theme="0" tint="-0.499984740745262"/>
        <rFont val="Calibri"/>
        <family val="2"/>
        <scheme val="minor"/>
      </rPr>
      <t xml:space="preserve"> (see clean-up beads sheet)</t>
    </r>
  </si>
  <si>
    <r>
      <t xml:space="preserve">Bead Binding Buffer </t>
    </r>
    <r>
      <rPr>
        <sz val="11"/>
        <color theme="0" tint="-0.499984740745262"/>
        <rFont val="Calibri"/>
        <family val="2"/>
        <scheme val="minor"/>
      </rPr>
      <t>(see clean-up beads sheet)</t>
    </r>
  </si>
  <si>
    <t>=&gt; one kit is enough for 120 reactions (additional Q5 is bought separate)</t>
  </si>
  <si>
    <r>
      <t xml:space="preserve">NEBNext Ultra II Q5 Mastermix </t>
    </r>
    <r>
      <rPr>
        <sz val="11"/>
        <color theme="0" tint="-0.499984740745262"/>
        <rFont val="Calibri"/>
        <family val="2"/>
        <scheme val="minor"/>
      </rPr>
      <t>(in addition to the Q5 of the NEB kit above)</t>
    </r>
  </si>
  <si>
    <t>rxns</t>
  </si>
  <si>
    <t>Bioanalyzer High Sensitivity DNA chip</t>
  </si>
  <si>
    <r>
      <t xml:space="preserve">NEBNEXT Ultra II FS DNA Kit  </t>
    </r>
    <r>
      <rPr>
        <sz val="11"/>
        <color theme="0" tint="-0.499984740745262"/>
        <rFont val="Calibri"/>
        <family val="2"/>
        <scheme val="minor"/>
      </rPr>
      <t>(see NEBNExt UltraIIFS Kit sheet)</t>
    </r>
  </si>
  <si>
    <t>Dispensertip Labsolute Plus, 0.1ml - 5ml (average over different sizes)</t>
  </si>
  <si>
    <r>
      <t xml:space="preserve">Sapphire Filter Tip, 10µl-1250 ul, low-ret </t>
    </r>
    <r>
      <rPr>
        <sz val="11"/>
        <color theme="0" tint="-0.499984740745262"/>
        <rFont val="Calibri"/>
        <family val="2"/>
        <scheme val="minor"/>
      </rPr>
      <t>(average over different sizes)</t>
    </r>
  </si>
  <si>
    <t>no of samples</t>
  </si>
  <si>
    <t>no of library pools</t>
  </si>
  <si>
    <t>Total Costs</t>
  </si>
  <si>
    <t>price total [€]</t>
  </si>
  <si>
    <t>total cost [€] (including RNA extraction)</t>
  </si>
  <si>
    <t>cost per sample [€] (including RNA extraction)</t>
  </si>
  <si>
    <t>total cost [€]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</si>
</sst>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20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</font>
    <font>
      <sz val="11"/>
      <color theme="1"/>
      <name val="Calibri"/>
    </font>
    <font>
      <sz val="11"/>
      <color theme="1"/>
      <name val="Calibri"/>
      <scheme val="minor"/>
    </font>
    <font>
      <b/>
      <sz val="10"/>
      <color theme="1"/>
      <name val="Calibri"/>
    </font>
    <font>
      <sz val="10"/>
      <color theme="1"/>
      <name val="Calibri"/>
    </font>
    <font>
      <sz val="10"/>
      <color rgb="FF41484D"/>
      <name val="Proxima Nova"/>
    </font>
    <font>
      <sz val="11"/>
      <color rgb="FFFF0000"/>
      <name val="Calibri"/>
    </font>
    <font>
      <b/>
      <i/>
      <sz val="11"/>
      <color theme="1"/>
      <name val="Calibri"/>
    </font>
    <font>
      <sz val="11"/>
      <color rgb="FF212529"/>
      <name val="Arial"/>
    </font>
    <font>
      <b/>
      <u/>
      <sz val="11"/>
      <color theme="1"/>
      <name val="Calibri"/>
    </font>
    <font>
      <b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212529"/>
      <name val="Arial"/>
      <family val="2"/>
    </font>
    <font>
      <b/>
      <sz val="11"/>
      <color theme="1"/>
      <name val="Calibri"/>
      <family val="2"/>
    </font>
    <font>
      <b/>
      <u/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  <font>
      <sz val="11"/>
      <color rgb="FF41484D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BE4D5"/>
        <bgColor rgb="FFFBE4D5"/>
      </patternFill>
    </fill>
    <fill>
      <patternFill patternType="solid">
        <fgColor rgb="FFECEDE8"/>
        <bgColor rgb="FFECEDE8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FBE4D5"/>
      </patternFill>
    </fill>
  </fills>
  <borders count="17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CCCCCC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 applyFont="1" applyAlignment="1"/>
    <xf numFmtId="14" fontId="3" fillId="0" borderId="0" xfId="0" applyNumberFormat="1" applyFont="1"/>
    <xf numFmtId="0" fontId="4" fillId="0" borderId="0" xfId="0" quotePrefix="1" applyFont="1"/>
    <xf numFmtId="0" fontId="3" fillId="0" borderId="0" xfId="0" applyFont="1"/>
    <xf numFmtId="0" fontId="5" fillId="0" borderId="0" xfId="0" applyFont="1"/>
    <xf numFmtId="0" fontId="6" fillId="0" borderId="0" xfId="0" applyFont="1"/>
    <xf numFmtId="0" fontId="3" fillId="2" borderId="1" xfId="0" applyFont="1" applyFill="1" applyBorder="1"/>
    <xf numFmtId="0" fontId="3" fillId="2" borderId="2" xfId="0" applyFont="1" applyFill="1" applyBorder="1"/>
    <xf numFmtId="0" fontId="7" fillId="0" borderId="0" xfId="0" applyFont="1"/>
    <xf numFmtId="0" fontId="5" fillId="0" borderId="0" xfId="0" applyFont="1" applyAlignment="1"/>
    <xf numFmtId="2" fontId="4" fillId="0" borderId="0" xfId="0" applyNumberFormat="1" applyFont="1"/>
    <xf numFmtId="0" fontId="3" fillId="2" borderId="4" xfId="0" applyFont="1" applyFill="1" applyBorder="1"/>
    <xf numFmtId="0" fontId="4" fillId="2" borderId="5" xfId="0" applyFont="1" applyFill="1" applyBorder="1"/>
    <xf numFmtId="2" fontId="4" fillId="2" borderId="6" xfId="0" applyNumberFormat="1" applyFont="1" applyFill="1" applyBorder="1"/>
    <xf numFmtId="0" fontId="4" fillId="0" borderId="0" xfId="0" applyFont="1"/>
    <xf numFmtId="0" fontId="3" fillId="2" borderId="7" xfId="0" applyFont="1" applyFill="1" applyBorder="1"/>
    <xf numFmtId="0" fontId="4" fillId="2" borderId="8" xfId="0" applyFont="1" applyFill="1" applyBorder="1"/>
    <xf numFmtId="2" fontId="4" fillId="2" borderId="9" xfId="0" applyNumberFormat="1" applyFont="1" applyFill="1" applyBorder="1"/>
    <xf numFmtId="164" fontId="4" fillId="0" borderId="0" xfId="0" applyNumberFormat="1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165" fontId="4" fillId="0" borderId="0" xfId="0" applyNumberFormat="1" applyFont="1"/>
    <xf numFmtId="0" fontId="11" fillId="3" borderId="10" xfId="0" applyFont="1" applyFill="1" applyBorder="1" applyAlignment="1">
      <alignment vertical="top" wrapText="1"/>
    </xf>
    <xf numFmtId="0" fontId="11" fillId="0" borderId="0" xfId="0" applyFont="1" applyAlignment="1">
      <alignment horizontal="center"/>
    </xf>
    <xf numFmtId="0" fontId="11" fillId="0" borderId="0" xfId="0" applyFont="1"/>
    <xf numFmtId="0" fontId="3" fillId="0" borderId="0" xfId="0" quotePrefix="1" applyFont="1"/>
    <xf numFmtId="165" fontId="12" fillId="0" borderId="0" xfId="0" applyNumberFormat="1" applyFont="1"/>
    <xf numFmtId="0" fontId="10" fillId="0" borderId="0" xfId="0" quotePrefix="1" applyFont="1"/>
    <xf numFmtId="0" fontId="2" fillId="0" borderId="0" xfId="0" applyFont="1" applyAlignment="1"/>
    <xf numFmtId="0" fontId="15" fillId="0" borderId="0" xfId="0" quotePrefix="1" applyFont="1"/>
    <xf numFmtId="0" fontId="2" fillId="0" borderId="0" xfId="0" applyFont="1"/>
    <xf numFmtId="0" fontId="13" fillId="0" borderId="0" xfId="0" applyFont="1"/>
    <xf numFmtId="0" fontId="16" fillId="0" borderId="0" xfId="0" applyFont="1"/>
    <xf numFmtId="0" fontId="13" fillId="0" borderId="0" xfId="0" applyFont="1" applyAlignment="1"/>
    <xf numFmtId="0" fontId="16" fillId="5" borderId="13" xfId="0" applyFont="1" applyFill="1" applyBorder="1" applyAlignment="1"/>
    <xf numFmtId="0" fontId="0" fillId="4" borderId="14" xfId="0" applyFont="1" applyFill="1" applyBorder="1" applyAlignment="1"/>
    <xf numFmtId="164" fontId="0" fillId="4" borderId="14" xfId="0" applyNumberFormat="1" applyFont="1" applyFill="1" applyBorder="1" applyAlignment="1"/>
    <xf numFmtId="0" fontId="16" fillId="5" borderId="15" xfId="0" applyFont="1" applyFill="1" applyBorder="1" applyAlignment="1"/>
    <xf numFmtId="164" fontId="0" fillId="4" borderId="16" xfId="0" applyNumberFormat="1" applyFont="1" applyFill="1" applyBorder="1" applyAlignment="1"/>
    <xf numFmtId="0" fontId="16" fillId="2" borderId="3" xfId="0" applyFont="1" applyFill="1" applyBorder="1"/>
    <xf numFmtId="2" fontId="2" fillId="0" borderId="0" xfId="0" applyNumberFormat="1" applyFont="1"/>
    <xf numFmtId="0" fontId="2" fillId="0" borderId="0" xfId="0" quotePrefix="1" applyFont="1"/>
    <xf numFmtId="2" fontId="2" fillId="0" borderId="0" xfId="0" applyNumberFormat="1" applyFont="1" applyAlignment="1"/>
    <xf numFmtId="0" fontId="18" fillId="0" borderId="0" xfId="0" applyFont="1"/>
    <xf numFmtId="0" fontId="19" fillId="0" borderId="0" xfId="0" applyFont="1"/>
    <xf numFmtId="0" fontId="17" fillId="4" borderId="11" xfId="0" applyFont="1" applyFill="1" applyBorder="1" applyAlignment="1">
      <alignment horizontal="center"/>
    </xf>
    <xf numFmtId="0" fontId="17" fillId="4" borderId="12" xfId="0" applyFont="1" applyFill="1" applyBorder="1" applyAlignment="1">
      <alignment horizontal="center"/>
    </xf>
    <xf numFmtId="0" fontId="1" fillId="0" borderId="0" xfId="0" applyFont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theme" Target="theme/theme1.xml"/><Relationship Id="rId10" Type="http://customschemas.google.com/relationships/workbookmetadata" Target="metadata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0"/>
  <sheetViews>
    <sheetView tabSelected="1" zoomScale="85" zoomScaleNormal="85" workbookViewId="0">
      <selection activeCell="L24" sqref="L24"/>
    </sheetView>
  </sheetViews>
  <sheetFormatPr defaultColWidth="14.44140625" defaultRowHeight="15" customHeight="1"/>
  <cols>
    <col min="1" max="1" width="70.5546875" bestFit="1" customWidth="1"/>
    <col min="2" max="2" width="15.88671875" customWidth="1"/>
    <col min="3" max="3" width="14" customWidth="1"/>
    <col min="4" max="8" width="10.6640625" customWidth="1"/>
    <col min="9" max="9" width="13.5546875" customWidth="1"/>
    <col min="10" max="11" width="10.6640625" customWidth="1"/>
    <col min="12" max="12" width="42.5546875" bestFit="1" customWidth="1"/>
    <col min="13" max="13" width="12.88671875" bestFit="1" customWidth="1"/>
    <col min="14" max="14" width="23.5546875" customWidth="1"/>
    <col min="15" max="26" width="10.6640625" customWidth="1"/>
  </cols>
  <sheetData>
    <row r="1" spans="1:13" thickBot="1">
      <c r="A1" s="3" t="s">
        <v>0</v>
      </c>
      <c r="L1" s="4"/>
    </row>
    <row r="2" spans="1:13" ht="14.4">
      <c r="A2" s="32" t="s">
        <v>1</v>
      </c>
      <c r="B2" s="32" t="s">
        <v>2</v>
      </c>
      <c r="C2" s="32" t="s">
        <v>3</v>
      </c>
      <c r="D2" s="32" t="s">
        <v>4</v>
      </c>
      <c r="E2" s="32" t="s">
        <v>5</v>
      </c>
      <c r="F2" s="32" t="s">
        <v>6</v>
      </c>
      <c r="G2" s="32" t="s">
        <v>7</v>
      </c>
      <c r="H2" s="32" t="s">
        <v>5</v>
      </c>
      <c r="I2" s="32" t="s">
        <v>8</v>
      </c>
      <c r="J2" s="32" t="s">
        <v>9</v>
      </c>
      <c r="K2" s="6" t="s">
        <v>9</v>
      </c>
      <c r="L2" s="7"/>
      <c r="M2" s="40" t="s">
        <v>137</v>
      </c>
    </row>
    <row r="3" spans="1:13" ht="14.4">
      <c r="A3" s="31" t="s">
        <v>11</v>
      </c>
      <c r="B3" s="31" t="s">
        <v>12</v>
      </c>
      <c r="C3" s="44">
        <v>10977049</v>
      </c>
      <c r="D3" s="31">
        <v>500</v>
      </c>
      <c r="E3" s="31" t="s">
        <v>13</v>
      </c>
      <c r="F3" s="31">
        <v>20.78</v>
      </c>
      <c r="G3" s="29">
        <v>0.1215</v>
      </c>
      <c r="H3" s="31" t="s">
        <v>13</v>
      </c>
      <c r="I3" s="41">
        <f t="shared" ref="I3:I9" si="0">F3/D3*G3</f>
        <v>5.0495399999999999E-3</v>
      </c>
      <c r="J3" s="29" t="s">
        <v>14</v>
      </c>
      <c r="K3" s="11" t="s">
        <v>14</v>
      </c>
      <c r="L3" s="12" t="s">
        <v>15</v>
      </c>
      <c r="M3" s="13">
        <f>SUMIF(J:J,K3,I:I)</f>
        <v>1.0641114200000001</v>
      </c>
    </row>
    <row r="4" spans="1:13" ht="14.4">
      <c r="A4" s="31" t="s">
        <v>11</v>
      </c>
      <c r="B4" s="31" t="s">
        <v>12</v>
      </c>
      <c r="C4" s="44">
        <v>10977049</v>
      </c>
      <c r="D4" s="31">
        <v>500</v>
      </c>
      <c r="E4" s="31" t="s">
        <v>13</v>
      </c>
      <c r="F4" s="31">
        <v>20.78</v>
      </c>
      <c r="G4" s="29">
        <v>2.3500000000000001E-3</v>
      </c>
      <c r="H4" s="31" t="s">
        <v>13</v>
      </c>
      <c r="I4" s="41">
        <f t="shared" si="0"/>
        <v>9.766600000000001E-5</v>
      </c>
      <c r="J4" s="29" t="s">
        <v>16</v>
      </c>
      <c r="K4" s="11" t="s">
        <v>16</v>
      </c>
      <c r="L4" s="12" t="s">
        <v>18</v>
      </c>
      <c r="M4" s="13">
        <f>SUMIF(J:J,K4,I:I)</f>
        <v>0.63077216599999986</v>
      </c>
    </row>
    <row r="5" spans="1:13" thickBot="1">
      <c r="A5" s="31" t="s">
        <v>11</v>
      </c>
      <c r="B5" s="31" t="s">
        <v>12</v>
      </c>
      <c r="C5" s="44">
        <v>10977049</v>
      </c>
      <c r="D5" s="31">
        <v>500</v>
      </c>
      <c r="E5" s="31" t="s">
        <v>13</v>
      </c>
      <c r="F5" s="31">
        <v>20.78</v>
      </c>
      <c r="G5" s="29">
        <v>0.62</v>
      </c>
      <c r="H5" s="31" t="s">
        <v>13</v>
      </c>
      <c r="I5" s="41">
        <f t="shared" si="0"/>
        <v>2.5767200000000001E-2</v>
      </c>
      <c r="J5" s="29" t="s">
        <v>17</v>
      </c>
      <c r="K5" s="15" t="s">
        <v>17</v>
      </c>
      <c r="L5" s="16" t="s">
        <v>124</v>
      </c>
      <c r="M5" s="17">
        <f>SUMIF(J:J,K5,I:I)</f>
        <v>78.824136907199517</v>
      </c>
    </row>
    <row r="6" spans="1:13" thickBot="1">
      <c r="A6" s="31" t="s">
        <v>19</v>
      </c>
      <c r="B6" s="31" t="s">
        <v>20</v>
      </c>
      <c r="C6" s="31" t="s">
        <v>21</v>
      </c>
      <c r="D6" s="31">
        <v>500</v>
      </c>
      <c r="E6" s="31" t="s">
        <v>22</v>
      </c>
      <c r="F6" s="31">
        <v>54.25</v>
      </c>
      <c r="G6" s="31">
        <v>1E-3</v>
      </c>
      <c r="H6" s="31" t="s">
        <v>13</v>
      </c>
      <c r="I6" s="41">
        <f t="shared" si="0"/>
        <v>1.0850000000000001E-4</v>
      </c>
      <c r="J6" s="31" t="s">
        <v>16</v>
      </c>
    </row>
    <row r="7" spans="1:13" ht="14.4">
      <c r="A7" s="31" t="s">
        <v>23</v>
      </c>
      <c r="B7" s="31" t="s">
        <v>12</v>
      </c>
      <c r="C7" s="31" t="s">
        <v>24</v>
      </c>
      <c r="D7" s="31">
        <v>1.25</v>
      </c>
      <c r="E7" s="31" t="s">
        <v>13</v>
      </c>
      <c r="F7" s="31">
        <v>129</v>
      </c>
      <c r="G7" s="29">
        <v>1E-3</v>
      </c>
      <c r="H7" s="31" t="s">
        <v>13</v>
      </c>
      <c r="I7" s="41">
        <f t="shared" si="0"/>
        <v>0.1032</v>
      </c>
      <c r="J7" s="31" t="s">
        <v>14</v>
      </c>
      <c r="L7" s="46" t="s">
        <v>136</v>
      </c>
      <c r="M7" s="47"/>
    </row>
    <row r="8" spans="1:13" ht="14.4">
      <c r="A8" s="31" t="s">
        <v>25</v>
      </c>
      <c r="B8" s="31" t="s">
        <v>12</v>
      </c>
      <c r="C8" s="31" t="s">
        <v>26</v>
      </c>
      <c r="D8" s="31">
        <v>5</v>
      </c>
      <c r="E8" s="31" t="s">
        <v>13</v>
      </c>
      <c r="F8" s="31">
        <v>76.45</v>
      </c>
      <c r="G8" s="31">
        <v>2E-3</v>
      </c>
      <c r="H8" s="31" t="s">
        <v>13</v>
      </c>
      <c r="I8" s="41">
        <f t="shared" si="0"/>
        <v>3.0580000000000003E-2</v>
      </c>
      <c r="J8" s="31" t="s">
        <v>14</v>
      </c>
      <c r="L8" s="35" t="s">
        <v>134</v>
      </c>
      <c r="M8" s="36">
        <v>96</v>
      </c>
    </row>
    <row r="9" spans="1:13" ht="14.4">
      <c r="A9" s="31" t="s">
        <v>27</v>
      </c>
      <c r="B9" s="31" t="s">
        <v>12</v>
      </c>
      <c r="C9" s="31" t="s">
        <v>28</v>
      </c>
      <c r="D9" s="31">
        <v>1</v>
      </c>
      <c r="E9" s="31" t="s">
        <v>13</v>
      </c>
      <c r="F9" s="31">
        <v>55.38</v>
      </c>
      <c r="G9" s="31">
        <v>1E-3</v>
      </c>
      <c r="H9" s="31" t="s">
        <v>13</v>
      </c>
      <c r="I9" s="41">
        <f t="shared" si="0"/>
        <v>5.5380000000000006E-2</v>
      </c>
      <c r="J9" s="31" t="s">
        <v>14</v>
      </c>
      <c r="L9" s="35" t="s">
        <v>135</v>
      </c>
      <c r="M9" s="36">
        <v>1</v>
      </c>
    </row>
    <row r="10" spans="1:13" ht="14.4">
      <c r="A10" s="31" t="s">
        <v>29</v>
      </c>
      <c r="B10" s="31" t="s">
        <v>12</v>
      </c>
      <c r="C10" s="31" t="s">
        <v>30</v>
      </c>
      <c r="D10" s="42" t="s">
        <v>31</v>
      </c>
      <c r="E10" s="42" t="s">
        <v>31</v>
      </c>
      <c r="F10" s="42" t="s">
        <v>31</v>
      </c>
      <c r="G10" s="42" t="s">
        <v>31</v>
      </c>
      <c r="H10" s="42" t="s">
        <v>31</v>
      </c>
      <c r="I10" s="41"/>
      <c r="J10" s="31" t="s">
        <v>16</v>
      </c>
      <c r="L10" s="35" t="s">
        <v>138</v>
      </c>
      <c r="M10" s="37">
        <f>($M$8*($M$3+$M$4))+($M$9*$M$5)</f>
        <v>241.53296116319953</v>
      </c>
    </row>
    <row r="11" spans="1:13" ht="14.4">
      <c r="A11" s="31" t="s">
        <v>32</v>
      </c>
      <c r="B11" s="31" t="s">
        <v>12</v>
      </c>
      <c r="C11" s="31" t="s">
        <v>33</v>
      </c>
      <c r="D11" s="31">
        <v>200</v>
      </c>
      <c r="E11" s="31" t="s">
        <v>34</v>
      </c>
      <c r="F11" s="31">
        <v>552</v>
      </c>
      <c r="G11" s="31">
        <v>0.15</v>
      </c>
      <c r="H11" s="48" t="s">
        <v>59</v>
      </c>
      <c r="I11" s="41">
        <f>F11/D11*G11</f>
        <v>0.41399999999999998</v>
      </c>
      <c r="J11" s="31" t="s">
        <v>16</v>
      </c>
      <c r="L11" s="35" t="s">
        <v>139</v>
      </c>
      <c r="M11" s="37">
        <f>M10/$M$8</f>
        <v>2.5159683454499953</v>
      </c>
    </row>
    <row r="12" spans="1:13" ht="14.4">
      <c r="A12" s="31" t="s">
        <v>35</v>
      </c>
      <c r="B12" s="31" t="s">
        <v>36</v>
      </c>
      <c r="C12" s="31" t="s">
        <v>37</v>
      </c>
      <c r="D12" s="31">
        <v>250</v>
      </c>
      <c r="E12" s="31" t="s">
        <v>34</v>
      </c>
      <c r="F12" s="31">
        <v>133.04</v>
      </c>
      <c r="G12" s="29">
        <v>0.1</v>
      </c>
      <c r="H12" s="49" t="s">
        <v>59</v>
      </c>
      <c r="I12" s="41">
        <f t="shared" ref="I11:I15" si="1">F12/D12*G12</f>
        <v>5.3215999999999999E-2</v>
      </c>
      <c r="J12" s="31" t="s">
        <v>16</v>
      </c>
      <c r="L12" s="35" t="s">
        <v>140</v>
      </c>
      <c r="M12" s="37">
        <f>($M$8*$M$4)+($M$9*$M$5)</f>
        <v>139.3782648431995</v>
      </c>
    </row>
    <row r="13" spans="1:13" thickBot="1">
      <c r="A13" s="31" t="s">
        <v>38</v>
      </c>
      <c r="B13" s="31" t="s">
        <v>12</v>
      </c>
      <c r="C13" s="31" t="s">
        <v>39</v>
      </c>
      <c r="D13" s="31">
        <v>4</v>
      </c>
      <c r="E13" s="31" t="s">
        <v>13</v>
      </c>
      <c r="F13" s="31">
        <v>445</v>
      </c>
      <c r="G13" s="29">
        <v>4.0000000000000002E-4</v>
      </c>
      <c r="H13" s="31" t="s">
        <v>13</v>
      </c>
      <c r="I13" s="41">
        <f t="shared" si="1"/>
        <v>4.4500000000000005E-2</v>
      </c>
      <c r="J13" s="31" t="s">
        <v>16</v>
      </c>
      <c r="L13" s="38" t="s">
        <v>104</v>
      </c>
      <c r="M13" s="39">
        <f>M12/$M$8</f>
        <v>1.4518569254499949</v>
      </c>
    </row>
    <row r="14" spans="1:13" ht="14.4">
      <c r="A14" s="31" t="s">
        <v>40</v>
      </c>
      <c r="B14" s="31" t="s">
        <v>20</v>
      </c>
      <c r="C14" s="31" t="s">
        <v>41</v>
      </c>
      <c r="D14" s="31">
        <f>96*400</f>
        <v>38400</v>
      </c>
      <c r="E14" s="31" t="s">
        <v>34</v>
      </c>
      <c r="F14" s="31">
        <v>1607.04</v>
      </c>
      <c r="G14" s="31">
        <v>1</v>
      </c>
      <c r="H14" s="31" t="s">
        <v>34</v>
      </c>
      <c r="I14" s="41">
        <f t="shared" si="1"/>
        <v>4.1849999999999998E-2</v>
      </c>
      <c r="J14" s="31" t="s">
        <v>16</v>
      </c>
    </row>
    <row r="15" spans="1:13" ht="14.4">
      <c r="A15" s="31" t="s">
        <v>42</v>
      </c>
      <c r="B15" s="31" t="s">
        <v>12</v>
      </c>
      <c r="C15" s="31" t="s">
        <v>43</v>
      </c>
      <c r="D15" s="31">
        <f>4000/20</f>
        <v>200</v>
      </c>
      <c r="E15" s="31" t="s">
        <v>34</v>
      </c>
      <c r="F15" s="31">
        <v>106</v>
      </c>
      <c r="G15" s="31">
        <v>1</v>
      </c>
      <c r="H15" s="42" t="s">
        <v>34</v>
      </c>
      <c r="I15" s="41">
        <f t="shared" si="1"/>
        <v>0.53</v>
      </c>
      <c r="J15" s="31" t="s">
        <v>17</v>
      </c>
      <c r="L15" s="2"/>
    </row>
    <row r="16" spans="1:13" ht="14.4">
      <c r="A16" s="31" t="s">
        <v>44</v>
      </c>
      <c r="B16" s="31" t="s">
        <v>12</v>
      </c>
      <c r="C16" s="31" t="s">
        <v>45</v>
      </c>
      <c r="D16" s="42" t="s">
        <v>31</v>
      </c>
      <c r="E16" s="42" t="s">
        <v>31</v>
      </c>
      <c r="F16" s="42" t="s">
        <v>31</v>
      </c>
      <c r="G16" s="42" t="s">
        <v>31</v>
      </c>
      <c r="H16" s="42" t="s">
        <v>31</v>
      </c>
      <c r="I16" s="41"/>
      <c r="J16" s="31" t="s">
        <v>17</v>
      </c>
    </row>
    <row r="17" spans="1:13" ht="14.4">
      <c r="A17" s="31" t="s">
        <v>46</v>
      </c>
      <c r="B17" s="31" t="s">
        <v>36</v>
      </c>
      <c r="C17" s="31" t="s">
        <v>47</v>
      </c>
      <c r="D17" s="31">
        <v>194</v>
      </c>
      <c r="E17" s="31" t="s">
        <v>34</v>
      </c>
      <c r="F17" s="31">
        <v>81.93</v>
      </c>
      <c r="G17" s="31">
        <v>3</v>
      </c>
      <c r="H17" s="31" t="s">
        <v>34</v>
      </c>
      <c r="I17" s="41">
        <f t="shared" ref="I17:I27" si="2">F17/D17*G17</f>
        <v>1.2669587628865981</v>
      </c>
      <c r="J17" s="31" t="s">
        <v>17</v>
      </c>
      <c r="L17" s="2"/>
    </row>
    <row r="18" spans="1:13" ht="14.4">
      <c r="A18" s="31" t="s">
        <v>48</v>
      </c>
      <c r="B18" s="31" t="s">
        <v>49</v>
      </c>
      <c r="C18" s="31">
        <v>7958935001</v>
      </c>
      <c r="D18" s="31">
        <v>6.25</v>
      </c>
      <c r="E18" s="31" t="s">
        <v>13</v>
      </c>
      <c r="F18" s="31">
        <v>327.2</v>
      </c>
      <c r="G18" s="31">
        <f>25/1000</f>
        <v>2.5000000000000001E-2</v>
      </c>
      <c r="H18" s="31" t="s">
        <v>13</v>
      </c>
      <c r="I18" s="41">
        <f t="shared" si="2"/>
        <v>1.3088</v>
      </c>
      <c r="J18" s="31" t="s">
        <v>17</v>
      </c>
      <c r="L18" s="2"/>
    </row>
    <row r="19" spans="1:13" ht="14.4">
      <c r="A19" s="31" t="s">
        <v>50</v>
      </c>
      <c r="B19" s="31" t="s">
        <v>51</v>
      </c>
      <c r="C19" s="31" t="s">
        <v>52</v>
      </c>
      <c r="D19" s="31">
        <v>1</v>
      </c>
      <c r="E19" s="31" t="s">
        <v>13</v>
      </c>
      <c r="F19" s="31">
        <v>227.56</v>
      </c>
      <c r="G19" s="31">
        <f>4/1000*2</f>
        <v>8.0000000000000002E-3</v>
      </c>
      <c r="H19" s="31" t="s">
        <v>13</v>
      </c>
      <c r="I19" s="41">
        <f t="shared" si="2"/>
        <v>1.8204800000000001</v>
      </c>
      <c r="J19" s="31" t="s">
        <v>17</v>
      </c>
      <c r="L19" s="2"/>
    </row>
    <row r="20" spans="1:13" ht="14.4">
      <c r="A20" s="31" t="s">
        <v>53</v>
      </c>
      <c r="B20" s="31" t="s">
        <v>54</v>
      </c>
      <c r="C20" s="31" t="s">
        <v>55</v>
      </c>
      <c r="D20" s="31">
        <v>24</v>
      </c>
      <c r="E20" s="31" t="s">
        <v>56</v>
      </c>
      <c r="F20" s="31">
        <v>708</v>
      </c>
      <c r="G20" s="31">
        <v>1</v>
      </c>
      <c r="H20" s="31" t="s">
        <v>56</v>
      </c>
      <c r="I20" s="41">
        <f t="shared" si="2"/>
        <v>29.5</v>
      </c>
      <c r="J20" s="31" t="s">
        <v>17</v>
      </c>
    </row>
    <row r="21" spans="1:13" ht="14.4">
      <c r="A21" s="31" t="s">
        <v>57</v>
      </c>
      <c r="B21" s="31" t="s">
        <v>36</v>
      </c>
      <c r="C21" s="31" t="s">
        <v>58</v>
      </c>
      <c r="D21" s="29">
        <v>6533.33</v>
      </c>
      <c r="E21" s="29" t="s">
        <v>59</v>
      </c>
      <c r="F21" s="31">
        <v>213.47</v>
      </c>
      <c r="G21" s="29">
        <v>0.5</v>
      </c>
      <c r="H21" s="29" t="s">
        <v>59</v>
      </c>
      <c r="I21" s="41">
        <f t="shared" si="2"/>
        <v>1.6336998131121494E-2</v>
      </c>
      <c r="J21" s="29" t="s">
        <v>17</v>
      </c>
      <c r="K21" s="2"/>
      <c r="L21" s="4"/>
      <c r="M21" s="18"/>
    </row>
    <row r="22" spans="1:13" ht="15.75" customHeight="1">
      <c r="A22" s="31" t="s">
        <v>60</v>
      </c>
      <c r="B22" s="31" t="s">
        <v>61</v>
      </c>
      <c r="C22" s="31">
        <v>19086</v>
      </c>
      <c r="D22" s="31">
        <v>250</v>
      </c>
      <c r="E22" s="31" t="s">
        <v>13</v>
      </c>
      <c r="F22" s="31">
        <v>37.14</v>
      </c>
      <c r="G22" s="29">
        <v>8.7300000000000003E-2</v>
      </c>
      <c r="H22" s="31" t="s">
        <v>13</v>
      </c>
      <c r="I22" s="41">
        <f t="shared" si="2"/>
        <v>1.2969288000000001E-2</v>
      </c>
      <c r="J22" s="29" t="s">
        <v>17</v>
      </c>
    </row>
    <row r="23" spans="1:13" ht="15.75" customHeight="1">
      <c r="A23" s="31" t="s">
        <v>62</v>
      </c>
      <c r="B23" s="31" t="s">
        <v>36</v>
      </c>
      <c r="C23" s="42" t="s">
        <v>31</v>
      </c>
      <c r="D23" s="31">
        <v>4</v>
      </c>
      <c r="E23" s="31" t="s">
        <v>63</v>
      </c>
      <c r="F23" s="31">
        <v>75.400000000000006</v>
      </c>
      <c r="G23" s="29">
        <v>5.0000000000000001E-4</v>
      </c>
      <c r="H23" s="29" t="s">
        <v>63</v>
      </c>
      <c r="I23" s="41">
        <f t="shared" si="2"/>
        <v>9.4250000000000011E-3</v>
      </c>
      <c r="J23" s="31" t="s">
        <v>17</v>
      </c>
      <c r="L23" s="2"/>
    </row>
    <row r="24" spans="1:13" ht="15.75" customHeight="1">
      <c r="A24" s="31" t="s">
        <v>64</v>
      </c>
      <c r="B24" s="31" t="s">
        <v>36</v>
      </c>
      <c r="C24" s="42" t="s">
        <v>31</v>
      </c>
      <c r="D24" s="31">
        <v>4</v>
      </c>
      <c r="E24" s="31" t="s">
        <v>63</v>
      </c>
      <c r="F24" s="31">
        <v>73.52</v>
      </c>
      <c r="G24" s="29">
        <v>5.0000000000000001E-4</v>
      </c>
      <c r="H24" s="29" t="s">
        <v>63</v>
      </c>
      <c r="I24" s="41">
        <f t="shared" si="2"/>
        <v>9.1900000000000003E-3</v>
      </c>
      <c r="J24" s="31" t="s">
        <v>17</v>
      </c>
      <c r="L24" s="2"/>
    </row>
    <row r="25" spans="1:13" ht="15.75" customHeight="1">
      <c r="A25" s="31" t="s">
        <v>65</v>
      </c>
      <c r="B25" s="31" t="s">
        <v>20</v>
      </c>
      <c r="C25" s="31" t="s">
        <v>66</v>
      </c>
      <c r="D25" s="31">
        <v>2500</v>
      </c>
      <c r="E25" s="31" t="s">
        <v>13</v>
      </c>
      <c r="F25" s="31">
        <v>12.88</v>
      </c>
      <c r="G25" s="29">
        <v>0.4</v>
      </c>
      <c r="H25" s="31" t="s">
        <v>13</v>
      </c>
      <c r="I25" s="41">
        <f t="shared" si="2"/>
        <v>2.0608000000000002E-3</v>
      </c>
      <c r="J25" s="29" t="s">
        <v>14</v>
      </c>
      <c r="L25" s="2"/>
    </row>
    <row r="26" spans="1:13" ht="15.75" customHeight="1">
      <c r="A26" s="31" t="s">
        <v>65</v>
      </c>
      <c r="B26" s="31" t="s">
        <v>20</v>
      </c>
      <c r="C26" s="31" t="s">
        <v>66</v>
      </c>
      <c r="D26" s="31">
        <v>2500</v>
      </c>
      <c r="E26" s="31" t="s">
        <v>13</v>
      </c>
      <c r="F26" s="31">
        <v>12.88</v>
      </c>
      <c r="G26" s="29">
        <v>2.3199999999999998</v>
      </c>
      <c r="H26" s="31" t="s">
        <v>13</v>
      </c>
      <c r="I26" s="41">
        <f t="shared" si="2"/>
        <v>1.195264E-2</v>
      </c>
      <c r="J26" s="29" t="s">
        <v>17</v>
      </c>
      <c r="L26" s="2"/>
    </row>
    <row r="27" spans="1:13" ht="15.75" customHeight="1">
      <c r="A27" s="31" t="s">
        <v>67</v>
      </c>
      <c r="B27" s="31" t="s">
        <v>68</v>
      </c>
      <c r="C27" s="31" t="s">
        <v>69</v>
      </c>
      <c r="D27" s="31">
        <v>5</v>
      </c>
      <c r="E27" s="31" t="s">
        <v>13</v>
      </c>
      <c r="F27" s="31">
        <v>328.5</v>
      </c>
      <c r="G27" s="29">
        <v>7.1999999999999995E-2</v>
      </c>
      <c r="H27" s="31" t="s">
        <v>13</v>
      </c>
      <c r="I27" s="41">
        <f t="shared" si="2"/>
        <v>4.7303999999999995</v>
      </c>
      <c r="J27" s="29" t="s">
        <v>17</v>
      </c>
      <c r="L27" s="2"/>
    </row>
    <row r="28" spans="1:13" ht="15.75" customHeight="1">
      <c r="A28" s="29" t="s">
        <v>125</v>
      </c>
      <c r="B28" s="29"/>
      <c r="C28" s="29"/>
      <c r="D28" s="29">
        <v>50</v>
      </c>
      <c r="E28" s="31" t="s">
        <v>13</v>
      </c>
      <c r="F28" s="29">
        <v>38.469000000000001</v>
      </c>
      <c r="G28" s="29">
        <v>0.126</v>
      </c>
      <c r="H28" s="31" t="s">
        <v>13</v>
      </c>
      <c r="I28" s="41">
        <f t="shared" ref="I28:I31" si="3">F28/D28*G28</f>
        <v>9.6941880000000008E-2</v>
      </c>
      <c r="J28" s="29" t="s">
        <v>14</v>
      </c>
    </row>
    <row r="29" spans="1:13" ht="15.75" customHeight="1">
      <c r="A29" s="29" t="s">
        <v>125</v>
      </c>
      <c r="B29" s="29"/>
      <c r="C29" s="29"/>
      <c r="D29" s="29">
        <v>50</v>
      </c>
      <c r="E29" s="31" t="s">
        <v>13</v>
      </c>
      <c r="F29" s="29">
        <v>38.469000000000001</v>
      </c>
      <c r="G29" s="29">
        <v>0.04</v>
      </c>
      <c r="H29" s="31" t="s">
        <v>13</v>
      </c>
      <c r="I29" s="41">
        <f t="shared" si="3"/>
        <v>3.0775200000000003E-2</v>
      </c>
      <c r="J29" s="29" t="s">
        <v>17</v>
      </c>
    </row>
    <row r="30" spans="1:13" ht="15.75" customHeight="1">
      <c r="A30" s="29" t="s">
        <v>126</v>
      </c>
      <c r="B30" s="29"/>
      <c r="C30" s="29"/>
      <c r="D30" s="29">
        <v>50</v>
      </c>
      <c r="E30" s="31" t="s">
        <v>13</v>
      </c>
      <c r="F30" s="29">
        <v>2.2480000000000002</v>
      </c>
      <c r="G30" s="29">
        <v>0.02</v>
      </c>
      <c r="H30" s="31" t="s">
        <v>13</v>
      </c>
      <c r="I30" s="41">
        <f t="shared" si="3"/>
        <v>8.9920000000000017E-4</v>
      </c>
      <c r="J30" s="29" t="s">
        <v>14</v>
      </c>
    </row>
    <row r="31" spans="1:13" ht="15.75" customHeight="1">
      <c r="A31" s="31" t="s">
        <v>131</v>
      </c>
      <c r="B31" s="31" t="s">
        <v>54</v>
      </c>
      <c r="C31" s="45" t="s">
        <v>55</v>
      </c>
      <c r="D31" s="31">
        <v>24</v>
      </c>
      <c r="E31" s="29" t="s">
        <v>129</v>
      </c>
      <c r="F31" s="31">
        <v>708</v>
      </c>
      <c r="G31" s="29">
        <v>0.2</v>
      </c>
      <c r="H31" s="29" t="s">
        <v>129</v>
      </c>
      <c r="I31" s="41">
        <f t="shared" si="3"/>
        <v>5.9</v>
      </c>
      <c r="J31" s="29" t="s">
        <v>17</v>
      </c>
    </row>
    <row r="32" spans="1:13" ht="15.75" customHeight="1">
      <c r="A32" s="31" t="s">
        <v>128</v>
      </c>
      <c r="B32" s="31" t="s">
        <v>54</v>
      </c>
      <c r="C32" s="31" t="s">
        <v>86</v>
      </c>
      <c r="D32" s="31">
        <v>6.25</v>
      </c>
      <c r="E32" s="31" t="s">
        <v>13</v>
      </c>
      <c r="F32" s="31">
        <v>418</v>
      </c>
      <c r="G32" s="29">
        <v>0.01</v>
      </c>
      <c r="H32" s="31" t="s">
        <v>13</v>
      </c>
      <c r="I32" s="41">
        <f>F32/D32*G32</f>
        <v>0.66879999999999995</v>
      </c>
      <c r="J32" s="29" t="s">
        <v>17</v>
      </c>
    </row>
    <row r="33" spans="1:12" ht="15.75" customHeight="1">
      <c r="A33" s="29" t="s">
        <v>130</v>
      </c>
      <c r="B33" s="29"/>
      <c r="C33" s="29"/>
      <c r="D33" s="29">
        <v>11</v>
      </c>
      <c r="E33" s="29" t="s">
        <v>129</v>
      </c>
      <c r="F33" s="29">
        <v>75</v>
      </c>
      <c r="G33" s="29">
        <v>1</v>
      </c>
      <c r="H33" s="29" t="s">
        <v>129</v>
      </c>
      <c r="I33" s="43">
        <f>F33/D33*G33</f>
        <v>6.8181818181818183</v>
      </c>
      <c r="J33" s="29" t="s">
        <v>17</v>
      </c>
      <c r="L33" s="2"/>
    </row>
    <row r="34" spans="1:12" ht="15.75" customHeight="1">
      <c r="L34" s="2"/>
    </row>
    <row r="35" spans="1:12" ht="15.75" customHeight="1">
      <c r="A35" s="33" t="s">
        <v>115</v>
      </c>
      <c r="B35" s="8"/>
      <c r="C35" s="14"/>
      <c r="D35" s="4"/>
      <c r="E35" s="4"/>
      <c r="F35" s="4"/>
      <c r="I35" s="10"/>
      <c r="L35" s="2"/>
    </row>
    <row r="36" spans="1:12" ht="15.75" customHeight="1">
      <c r="A36" s="32" t="s">
        <v>1</v>
      </c>
      <c r="B36" s="32" t="s">
        <v>2</v>
      </c>
      <c r="C36" s="32" t="s">
        <v>3</v>
      </c>
      <c r="D36" s="32" t="s">
        <v>4</v>
      </c>
      <c r="E36" s="32" t="s">
        <v>5</v>
      </c>
      <c r="F36" s="32" t="s">
        <v>6</v>
      </c>
      <c r="G36" s="34" t="s">
        <v>87</v>
      </c>
      <c r="H36" s="32" t="s">
        <v>7</v>
      </c>
      <c r="I36" s="32" t="s">
        <v>8</v>
      </c>
      <c r="J36" s="32" t="s">
        <v>9</v>
      </c>
      <c r="L36" s="2"/>
    </row>
    <row r="37" spans="1:12" ht="15.75" customHeight="1">
      <c r="A37" s="31" t="s">
        <v>88</v>
      </c>
      <c r="B37" s="31" t="s">
        <v>89</v>
      </c>
      <c r="C37" s="31">
        <v>652290</v>
      </c>
      <c r="D37" s="31">
        <v>100</v>
      </c>
      <c r="E37" s="31" t="s">
        <v>90</v>
      </c>
      <c r="F37" s="31">
        <v>247.32</v>
      </c>
      <c r="G37" s="29">
        <v>2.4731999999999998</v>
      </c>
      <c r="H37" s="29">
        <v>3</v>
      </c>
      <c r="I37" s="43">
        <f t="shared" ref="I37:I42" si="4">H37*G37</f>
        <v>7.4195999999999991</v>
      </c>
      <c r="J37" s="29" t="s">
        <v>17</v>
      </c>
      <c r="L37" s="2"/>
    </row>
    <row r="38" spans="1:12" ht="15.75" customHeight="1">
      <c r="A38" s="31" t="s">
        <v>91</v>
      </c>
      <c r="B38" s="31" t="s">
        <v>92</v>
      </c>
      <c r="C38" s="31" t="s">
        <v>93</v>
      </c>
      <c r="D38" s="31">
        <v>100</v>
      </c>
      <c r="E38" s="31" t="s">
        <v>90</v>
      </c>
      <c r="F38" s="31">
        <v>59.05</v>
      </c>
      <c r="G38" s="29">
        <v>0.59050000000000002</v>
      </c>
      <c r="H38" s="29">
        <v>16</v>
      </c>
      <c r="I38" s="43">
        <f t="shared" si="4"/>
        <v>9.4480000000000004</v>
      </c>
      <c r="J38" s="29" t="s">
        <v>17</v>
      </c>
      <c r="L38" s="2"/>
    </row>
    <row r="39" spans="1:12" ht="15.75" customHeight="1">
      <c r="A39" s="31" t="s">
        <v>94</v>
      </c>
      <c r="B39" s="31" t="s">
        <v>95</v>
      </c>
      <c r="C39" s="31" t="s">
        <v>96</v>
      </c>
      <c r="D39" s="31">
        <v>1000</v>
      </c>
      <c r="E39" s="31" t="s">
        <v>90</v>
      </c>
      <c r="F39" s="31">
        <v>486.6</v>
      </c>
      <c r="G39" s="29">
        <v>0.48659999999999998</v>
      </c>
      <c r="H39" s="29">
        <v>3</v>
      </c>
      <c r="I39" s="43">
        <f t="shared" si="4"/>
        <v>1.4598</v>
      </c>
      <c r="J39" s="29" t="s">
        <v>17</v>
      </c>
      <c r="L39" s="4"/>
    </row>
    <row r="40" spans="1:12" ht="15.75" customHeight="1">
      <c r="A40" s="31" t="s">
        <v>133</v>
      </c>
      <c r="B40" s="31" t="s">
        <v>89</v>
      </c>
      <c r="C40" s="31"/>
      <c r="D40" s="31">
        <v>3840</v>
      </c>
      <c r="E40" s="31" t="s">
        <v>90</v>
      </c>
      <c r="F40" s="31">
        <v>147.84</v>
      </c>
      <c r="G40" s="29">
        <v>3.85E-2</v>
      </c>
      <c r="H40" s="29">
        <v>20</v>
      </c>
      <c r="I40" s="43">
        <f t="shared" si="4"/>
        <v>0.77</v>
      </c>
      <c r="J40" s="29" t="s">
        <v>14</v>
      </c>
      <c r="L40" s="4"/>
    </row>
    <row r="41" spans="1:12" ht="15.75" customHeight="1">
      <c r="A41" s="31" t="s">
        <v>133</v>
      </c>
      <c r="B41" s="31" t="s">
        <v>89</v>
      </c>
      <c r="C41" s="31"/>
      <c r="D41" s="31">
        <v>3840</v>
      </c>
      <c r="E41" s="31" t="s">
        <v>90</v>
      </c>
      <c r="F41" s="31">
        <v>147.84</v>
      </c>
      <c r="G41" s="29">
        <v>3.85E-2</v>
      </c>
      <c r="H41" s="29">
        <v>2</v>
      </c>
      <c r="I41" s="43">
        <f t="shared" ref="I41" si="5">H41*G41</f>
        <v>7.6999999999999999E-2</v>
      </c>
      <c r="J41" s="29" t="s">
        <v>16</v>
      </c>
      <c r="L41" s="4"/>
    </row>
    <row r="42" spans="1:12" ht="15.75" customHeight="1">
      <c r="A42" s="31" t="s">
        <v>133</v>
      </c>
      <c r="B42" s="31" t="s">
        <v>89</v>
      </c>
      <c r="C42" s="31"/>
      <c r="D42" s="31">
        <v>3840</v>
      </c>
      <c r="E42" s="31" t="s">
        <v>90</v>
      </c>
      <c r="F42" s="31">
        <v>147.84</v>
      </c>
      <c r="G42" s="29">
        <v>3.85E-2</v>
      </c>
      <c r="H42" s="29">
        <v>20</v>
      </c>
      <c r="I42" s="43">
        <f t="shared" si="4"/>
        <v>0.77</v>
      </c>
      <c r="J42" s="29" t="s">
        <v>17</v>
      </c>
      <c r="L42" s="2"/>
    </row>
    <row r="43" spans="1:12" ht="15.75" customHeight="1">
      <c r="A43" s="29" t="s">
        <v>97</v>
      </c>
      <c r="B43" s="29" t="s">
        <v>89</v>
      </c>
      <c r="C43" s="29">
        <v>655209</v>
      </c>
      <c r="D43" s="29">
        <v>100</v>
      </c>
      <c r="E43" s="29" t="s">
        <v>90</v>
      </c>
      <c r="F43" s="29">
        <v>144.66</v>
      </c>
      <c r="G43" s="29">
        <v>1.4466000000000001</v>
      </c>
      <c r="H43" s="29">
        <v>2</v>
      </c>
      <c r="I43" s="43">
        <f>H43*G43</f>
        <v>2.8932000000000002</v>
      </c>
      <c r="J43" s="29" t="s">
        <v>17</v>
      </c>
    </row>
    <row r="44" spans="1:12" ht="15.75" customHeight="1">
      <c r="A44" s="31" t="s">
        <v>99</v>
      </c>
      <c r="B44" s="31" t="s">
        <v>98</v>
      </c>
      <c r="C44" s="45">
        <v>15168344</v>
      </c>
      <c r="D44" s="31">
        <v>200</v>
      </c>
      <c r="E44" s="31" t="s">
        <v>90</v>
      </c>
      <c r="F44" s="31">
        <v>50.3</v>
      </c>
      <c r="G44" s="31">
        <v>0.2515</v>
      </c>
      <c r="H44" s="29">
        <v>2</v>
      </c>
      <c r="I44" s="43">
        <f t="shared" ref="I44:I46" si="6">H44*G44</f>
        <v>0.503</v>
      </c>
      <c r="J44" s="29" t="s">
        <v>17</v>
      </c>
      <c r="L44" s="2"/>
    </row>
    <row r="45" spans="1:12" ht="15.75" customHeight="1">
      <c r="A45" s="31" t="s">
        <v>100</v>
      </c>
      <c r="B45" s="31" t="s">
        <v>98</v>
      </c>
      <c r="C45" s="31">
        <v>30108051</v>
      </c>
      <c r="D45" s="31">
        <v>250</v>
      </c>
      <c r="E45" s="31" t="s">
        <v>90</v>
      </c>
      <c r="F45" s="31">
        <v>12.7</v>
      </c>
      <c r="G45" s="31">
        <v>5.0799999999999998E-2</v>
      </c>
      <c r="H45" s="29">
        <v>10</v>
      </c>
      <c r="I45" s="43">
        <f t="shared" si="6"/>
        <v>0.50800000000000001</v>
      </c>
      <c r="J45" s="29" t="s">
        <v>17</v>
      </c>
      <c r="L45" s="2"/>
    </row>
    <row r="46" spans="1:12" ht="15.75" customHeight="1">
      <c r="A46" s="31" t="s">
        <v>132</v>
      </c>
      <c r="B46" s="31" t="s">
        <v>101</v>
      </c>
      <c r="C46" s="31"/>
      <c r="D46" s="31">
        <v>100</v>
      </c>
      <c r="E46" s="31" t="s">
        <v>90</v>
      </c>
      <c r="F46" s="31">
        <v>63.25</v>
      </c>
      <c r="G46" s="31">
        <v>0.63249999999999995</v>
      </c>
      <c r="H46" s="29">
        <v>5</v>
      </c>
      <c r="I46" s="43">
        <f t="shared" si="6"/>
        <v>3.1624999999999996</v>
      </c>
      <c r="J46" s="29" t="s">
        <v>17</v>
      </c>
      <c r="L46" s="2"/>
    </row>
    <row r="47" spans="1:12" ht="15.75" customHeight="1">
      <c r="A47" s="4"/>
      <c r="B47" s="4"/>
      <c r="C47" s="4"/>
      <c r="D47" s="4"/>
      <c r="E47" s="4"/>
      <c r="F47" s="4"/>
      <c r="G47" s="4"/>
      <c r="L47" s="2"/>
    </row>
    <row r="48" spans="1:12" ht="15.75" customHeight="1">
      <c r="A48" s="4"/>
      <c r="B48" s="4"/>
      <c r="C48" s="19"/>
      <c r="D48" s="4"/>
      <c r="E48" s="4"/>
      <c r="F48" s="4"/>
      <c r="G48" s="4"/>
      <c r="L48" s="2"/>
    </row>
    <row r="49" spans="1:12" ht="15.75" customHeight="1">
      <c r="A49" s="4"/>
      <c r="B49" s="4"/>
      <c r="C49" s="4"/>
      <c r="D49" s="4"/>
      <c r="E49" s="4"/>
      <c r="F49" s="4"/>
      <c r="G49" s="4"/>
      <c r="L49" s="4"/>
    </row>
    <row r="50" spans="1:12" ht="15.75" customHeight="1">
      <c r="A50" s="4"/>
      <c r="B50" s="4"/>
      <c r="C50" s="19"/>
      <c r="D50" s="4"/>
      <c r="E50" s="4"/>
      <c r="F50" s="4"/>
      <c r="G50" s="4"/>
      <c r="L50" s="2"/>
    </row>
    <row r="51" spans="1:12" ht="15.75" customHeight="1">
      <c r="A51" s="4"/>
      <c r="B51" s="4"/>
      <c r="C51" s="19"/>
      <c r="D51" s="4"/>
      <c r="E51" s="4"/>
      <c r="F51" s="4"/>
      <c r="G51" s="4"/>
      <c r="L51" s="2"/>
    </row>
    <row r="52" spans="1:12" ht="15.75" customHeight="1">
      <c r="A52" s="4"/>
      <c r="D52" s="4"/>
      <c r="E52" s="4"/>
      <c r="F52" s="20"/>
      <c r="G52" s="4"/>
      <c r="I52" s="9"/>
      <c r="J52" s="9"/>
      <c r="L52" s="2"/>
    </row>
    <row r="53" spans="1:12" ht="15.75" customHeight="1">
      <c r="A53" s="4"/>
      <c r="B53" s="4"/>
      <c r="C53" s="19"/>
      <c r="D53" s="4"/>
      <c r="E53" s="4"/>
      <c r="F53" s="4"/>
      <c r="G53" s="4"/>
      <c r="L53" s="2"/>
    </row>
    <row r="54" spans="1:12" ht="15.75" customHeight="1">
      <c r="A54" s="4"/>
      <c r="B54" s="4"/>
      <c r="C54" s="19"/>
      <c r="D54" s="4"/>
      <c r="E54" s="4"/>
      <c r="F54" s="4"/>
      <c r="G54" s="4"/>
      <c r="L54" s="4"/>
    </row>
    <row r="55" spans="1:12" ht="15.75" customHeight="1">
      <c r="A55" s="4"/>
      <c r="B55" s="4"/>
      <c r="C55" s="19"/>
      <c r="D55" s="4"/>
      <c r="E55" s="4"/>
      <c r="F55" s="4"/>
      <c r="G55" s="4"/>
      <c r="L55" s="2"/>
    </row>
    <row r="56" spans="1:12" ht="15.75" customHeight="1">
      <c r="A56" s="4"/>
      <c r="B56" s="4"/>
      <c r="C56" s="19"/>
      <c r="D56" s="4"/>
      <c r="E56" s="4"/>
      <c r="F56" s="4"/>
      <c r="G56" s="4"/>
      <c r="L56" s="4"/>
    </row>
    <row r="57" spans="1:12" ht="15.75" customHeight="1">
      <c r="A57" s="4"/>
      <c r="B57" s="4"/>
      <c r="C57" s="19"/>
      <c r="D57" s="4"/>
      <c r="E57" s="4"/>
      <c r="F57" s="4"/>
      <c r="G57" s="4"/>
      <c r="L57" s="4"/>
    </row>
    <row r="58" spans="1:12" ht="15.75" customHeight="1">
      <c r="A58" s="4"/>
      <c r="B58" s="4"/>
      <c r="C58" s="19"/>
      <c r="D58" s="4"/>
      <c r="E58" s="4"/>
      <c r="F58" s="4"/>
      <c r="G58" s="4"/>
      <c r="L58" s="4"/>
    </row>
    <row r="59" spans="1:12" ht="15.75" customHeight="1">
      <c r="A59" s="4"/>
      <c r="B59" s="4"/>
      <c r="C59" s="19"/>
      <c r="D59" s="4"/>
      <c r="E59" s="4"/>
      <c r="F59" s="4"/>
      <c r="G59" s="4"/>
      <c r="L59" s="4"/>
    </row>
    <row r="60" spans="1:12" ht="15.75" customHeight="1">
      <c r="A60" s="4"/>
      <c r="B60" s="4"/>
      <c r="C60" s="19"/>
      <c r="D60" s="4"/>
      <c r="E60" s="4"/>
      <c r="F60" s="4"/>
      <c r="G60" s="4"/>
      <c r="L60" s="4"/>
    </row>
    <row r="61" spans="1:12" ht="15.75" customHeight="1">
      <c r="A61" s="4"/>
      <c r="B61" s="4"/>
      <c r="C61" s="19"/>
      <c r="D61" s="4"/>
      <c r="E61" s="4"/>
      <c r="F61" s="4"/>
      <c r="G61" s="4"/>
      <c r="L61" s="4"/>
    </row>
    <row r="62" spans="1:12" ht="15.75" customHeight="1">
      <c r="A62" s="4"/>
      <c r="B62" s="4"/>
      <c r="C62" s="19"/>
      <c r="D62" s="4"/>
      <c r="E62" s="4"/>
      <c r="F62" s="4"/>
      <c r="G62" s="4"/>
      <c r="L62" s="2"/>
    </row>
    <row r="63" spans="1:12" ht="15.75" customHeight="1"/>
    <row r="64" spans="1:12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L7:M7"/>
  </mergeCells>
  <pageMargins left="0.7" right="0.7" top="0.78740157499999996" bottom="0.78740157499999996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99"/>
  <sheetViews>
    <sheetView workbookViewId="0">
      <selection sqref="A1:XFD1"/>
    </sheetView>
  </sheetViews>
  <sheetFormatPr defaultColWidth="14.44140625" defaultRowHeight="15" customHeight="1"/>
  <cols>
    <col min="1" max="1" width="33.5546875" customWidth="1"/>
    <col min="2" max="2" width="20.33203125" customWidth="1"/>
    <col min="3" max="3" width="28.6640625" customWidth="1"/>
    <col min="4" max="4" width="11.109375" customWidth="1"/>
    <col min="5" max="26" width="10.6640625" customWidth="1"/>
  </cols>
  <sheetData>
    <row r="1" spans="1:4" ht="14.4">
      <c r="A1" s="4" t="s">
        <v>105</v>
      </c>
    </row>
    <row r="3" spans="1:4" ht="14.4">
      <c r="A3" s="4" t="s">
        <v>103</v>
      </c>
      <c r="B3" s="4" t="s">
        <v>106</v>
      </c>
      <c r="C3" s="4" t="s">
        <v>107</v>
      </c>
      <c r="D3" s="4" t="s">
        <v>108</v>
      </c>
    </row>
    <row r="4" spans="1:4" ht="14.4">
      <c r="A4" s="23" t="s">
        <v>109</v>
      </c>
      <c r="B4" s="24">
        <v>24</v>
      </c>
      <c r="C4" s="14">
        <v>0.2</v>
      </c>
      <c r="D4" s="14">
        <f t="shared" ref="D4:D9" si="0">B4/C4</f>
        <v>120</v>
      </c>
    </row>
    <row r="5" spans="1:4" ht="14.4">
      <c r="A5" s="25" t="s">
        <v>110</v>
      </c>
      <c r="B5" s="24">
        <v>720</v>
      </c>
      <c r="C5" s="14">
        <v>6</v>
      </c>
      <c r="D5" s="14">
        <f t="shared" si="0"/>
        <v>120</v>
      </c>
    </row>
    <row r="6" spans="1:4" ht="14.4">
      <c r="A6" s="25" t="s">
        <v>111</v>
      </c>
      <c r="B6" s="24">
        <v>600</v>
      </c>
      <c r="C6" s="14">
        <v>12.5</v>
      </c>
      <c r="D6" s="14">
        <f t="shared" si="0"/>
        <v>48</v>
      </c>
    </row>
    <row r="7" spans="1:4" ht="14.4">
      <c r="A7" s="25" t="s">
        <v>112</v>
      </c>
      <c r="B7" s="24">
        <v>48</v>
      </c>
      <c r="C7" s="14">
        <v>0.4</v>
      </c>
      <c r="D7" s="14">
        <f t="shared" si="0"/>
        <v>120</v>
      </c>
    </row>
    <row r="8" spans="1:4" ht="14.4">
      <c r="A8" s="25" t="s">
        <v>113</v>
      </c>
      <c r="B8" s="24">
        <v>168</v>
      </c>
      <c r="C8" s="14">
        <v>1.4</v>
      </c>
      <c r="D8" s="14">
        <f t="shared" si="0"/>
        <v>120.00000000000001</v>
      </c>
    </row>
    <row r="9" spans="1:4" ht="14.4">
      <c r="A9" s="25" t="s">
        <v>114</v>
      </c>
      <c r="B9" s="24">
        <v>1100</v>
      </c>
      <c r="C9" s="14">
        <v>1.7</v>
      </c>
      <c r="D9" s="14">
        <f t="shared" si="0"/>
        <v>647.05882352941182</v>
      </c>
    </row>
    <row r="10" spans="1:4" ht="14.4">
      <c r="A10" s="14"/>
      <c r="B10" s="14"/>
      <c r="C10" s="14"/>
      <c r="D10" s="14"/>
    </row>
    <row r="11" spans="1:4" ht="14.4">
      <c r="A11" s="14"/>
      <c r="B11" s="14"/>
      <c r="C11" s="14"/>
      <c r="D11" s="14"/>
    </row>
    <row r="12" spans="1:4" ht="14.4">
      <c r="A12" s="30" t="s">
        <v>127</v>
      </c>
      <c r="B12" s="14"/>
      <c r="C12" s="14"/>
      <c r="D12" s="14"/>
    </row>
    <row r="14" spans="1:4" ht="14.4">
      <c r="A14" s="26"/>
      <c r="B14" s="8"/>
    </row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pageMargins left="0.7" right="0.7" top="0.78740157499999996" bottom="0.78740157499999996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00"/>
  <sheetViews>
    <sheetView workbookViewId="0">
      <selection activeCell="J30" sqref="J30"/>
    </sheetView>
  </sheetViews>
  <sheetFormatPr defaultColWidth="14.44140625" defaultRowHeight="15" customHeight="1"/>
  <cols>
    <col min="1" max="1" width="20.5546875" customWidth="1"/>
    <col min="2" max="2" width="23.44140625" customWidth="1"/>
    <col min="3" max="3" width="13.109375" customWidth="1"/>
    <col min="4" max="6" width="10.6640625" customWidth="1"/>
    <col min="7" max="7" width="15.33203125" customWidth="1"/>
    <col min="8" max="8" width="10.6640625" customWidth="1"/>
    <col min="9" max="9" width="19.5546875" customWidth="1"/>
    <col min="10" max="26" width="10.6640625" customWidth="1"/>
  </cols>
  <sheetData>
    <row r="1" spans="1:16" ht="14.4">
      <c r="A1" s="1"/>
    </row>
    <row r="2" spans="1:16" ht="14.4">
      <c r="A2" s="3" t="s">
        <v>0</v>
      </c>
      <c r="B2" s="21" t="s">
        <v>116</v>
      </c>
    </row>
    <row r="3" spans="1:16" ht="14.4">
      <c r="A3" s="5" t="s">
        <v>1</v>
      </c>
      <c r="B3" s="5" t="s">
        <v>2</v>
      </c>
      <c r="C3" s="5" t="s">
        <v>3</v>
      </c>
      <c r="D3" s="5" t="s">
        <v>4</v>
      </c>
      <c r="E3" s="5" t="s">
        <v>5</v>
      </c>
      <c r="F3" s="3" t="s">
        <v>6</v>
      </c>
      <c r="G3" s="3" t="s">
        <v>7</v>
      </c>
      <c r="H3" s="5" t="s">
        <v>5</v>
      </c>
      <c r="I3" s="3" t="s">
        <v>8</v>
      </c>
      <c r="J3" s="3" t="s">
        <v>9</v>
      </c>
      <c r="L3" s="4" t="s">
        <v>10</v>
      </c>
    </row>
    <row r="4" spans="1:16" ht="14.4">
      <c r="A4" s="4" t="s">
        <v>70</v>
      </c>
      <c r="B4" s="8" t="s">
        <v>20</v>
      </c>
      <c r="C4" s="14" t="s">
        <v>71</v>
      </c>
      <c r="D4" s="4">
        <v>1000</v>
      </c>
      <c r="E4" s="4" t="s">
        <v>72</v>
      </c>
      <c r="F4" s="4">
        <v>93.1</v>
      </c>
      <c r="G4" s="4">
        <v>11</v>
      </c>
      <c r="H4" s="4" t="s">
        <v>72</v>
      </c>
      <c r="I4" s="22">
        <f t="shared" ref="I4:I12" si="0">F4/D4*G4</f>
        <v>1.0240999999999998</v>
      </c>
    </row>
    <row r="5" spans="1:16" ht="14.4">
      <c r="A5" s="4" t="s">
        <v>73</v>
      </c>
      <c r="B5" s="8" t="s">
        <v>20</v>
      </c>
      <c r="C5" s="14" t="s">
        <v>74</v>
      </c>
      <c r="D5" s="4">
        <v>1000</v>
      </c>
      <c r="E5" s="4" t="s">
        <v>22</v>
      </c>
      <c r="F5" s="4">
        <v>23.9</v>
      </c>
      <c r="G5" s="4">
        <v>10</v>
      </c>
      <c r="H5" s="4" t="s">
        <v>22</v>
      </c>
      <c r="I5" s="22">
        <f t="shared" si="0"/>
        <v>0.23899999999999999</v>
      </c>
    </row>
    <row r="6" spans="1:16" ht="14.4">
      <c r="A6" s="4" t="s">
        <v>117</v>
      </c>
      <c r="B6" s="8" t="s">
        <v>20</v>
      </c>
      <c r="C6" s="14" t="s">
        <v>75</v>
      </c>
      <c r="D6" s="4">
        <v>100</v>
      </c>
      <c r="E6" s="4" t="s">
        <v>22</v>
      </c>
      <c r="F6" s="4">
        <v>41.3</v>
      </c>
      <c r="G6" s="4">
        <v>0.5</v>
      </c>
      <c r="H6" s="4" t="s">
        <v>22</v>
      </c>
      <c r="I6" s="22">
        <f t="shared" si="0"/>
        <v>0.20649999999999999</v>
      </c>
    </row>
    <row r="7" spans="1:16" ht="14.4">
      <c r="A7" s="4" t="s">
        <v>19</v>
      </c>
      <c r="B7" s="8" t="s">
        <v>20</v>
      </c>
      <c r="C7" s="14" t="s">
        <v>21</v>
      </c>
      <c r="D7" s="4">
        <v>100</v>
      </c>
      <c r="E7" s="4" t="s">
        <v>22</v>
      </c>
      <c r="F7" s="4">
        <v>54.25</v>
      </c>
      <c r="G7" s="4">
        <v>0.1</v>
      </c>
      <c r="H7" s="4" t="s">
        <v>22</v>
      </c>
      <c r="I7" s="22">
        <f t="shared" si="0"/>
        <v>5.425E-2</v>
      </c>
    </row>
    <row r="8" spans="1:16" ht="14.4">
      <c r="A8" s="4" t="s">
        <v>76</v>
      </c>
      <c r="B8" s="8" t="s">
        <v>20</v>
      </c>
      <c r="C8" s="14" t="s">
        <v>77</v>
      </c>
      <c r="D8" s="4">
        <v>50</v>
      </c>
      <c r="E8" s="4" t="s">
        <v>22</v>
      </c>
      <c r="F8" s="4">
        <v>20.23</v>
      </c>
      <c r="G8" s="4">
        <v>5.0000000000000001E-3</v>
      </c>
      <c r="H8" s="4" t="s">
        <v>22</v>
      </c>
      <c r="I8" s="22">
        <f t="shared" si="0"/>
        <v>2.0230000000000001E-3</v>
      </c>
      <c r="L8" s="4" t="s">
        <v>118</v>
      </c>
    </row>
    <row r="9" spans="1:16" ht="14.4">
      <c r="A9" s="4" t="s">
        <v>78</v>
      </c>
      <c r="B9" s="8" t="s">
        <v>20</v>
      </c>
      <c r="C9" s="4" t="s">
        <v>79</v>
      </c>
      <c r="D9" s="4">
        <v>50</v>
      </c>
      <c r="E9" s="4" t="s">
        <v>22</v>
      </c>
      <c r="F9" s="4">
        <v>15.6</v>
      </c>
      <c r="G9" s="4">
        <v>0.25</v>
      </c>
      <c r="H9" s="4" t="s">
        <v>22</v>
      </c>
      <c r="I9" s="22">
        <f t="shared" si="0"/>
        <v>7.8E-2</v>
      </c>
      <c r="L9" s="4" t="s">
        <v>119</v>
      </c>
    </row>
    <row r="10" spans="1:16" ht="14.4">
      <c r="A10" s="4" t="s">
        <v>80</v>
      </c>
      <c r="B10" s="8" t="s">
        <v>20</v>
      </c>
      <c r="C10" s="14" t="s">
        <v>81</v>
      </c>
      <c r="D10" s="4">
        <v>15</v>
      </c>
      <c r="E10" s="4" t="s">
        <v>22</v>
      </c>
      <c r="F10" s="4">
        <v>543</v>
      </c>
      <c r="G10" s="4">
        <v>1</v>
      </c>
      <c r="H10" s="4" t="s">
        <v>22</v>
      </c>
      <c r="I10" s="22">
        <f t="shared" si="0"/>
        <v>36.200000000000003</v>
      </c>
    </row>
    <row r="11" spans="1:16" ht="14.4">
      <c r="A11" s="4" t="s">
        <v>82</v>
      </c>
      <c r="B11" s="8" t="s">
        <v>20</v>
      </c>
      <c r="C11" s="4" t="s">
        <v>83</v>
      </c>
      <c r="D11" s="4">
        <v>10000</v>
      </c>
      <c r="E11" s="4" t="s">
        <v>22</v>
      </c>
      <c r="F11" s="4">
        <v>12.27</v>
      </c>
      <c r="G11" s="4">
        <v>2.9</v>
      </c>
      <c r="H11" s="4" t="s">
        <v>22</v>
      </c>
      <c r="I11" s="22">
        <f t="shared" si="0"/>
        <v>3.5582999999999999E-3</v>
      </c>
      <c r="L11" s="4" t="s">
        <v>120</v>
      </c>
    </row>
    <row r="12" spans="1:16" ht="14.4">
      <c r="A12" s="4" t="s">
        <v>84</v>
      </c>
      <c r="B12" s="8" t="s">
        <v>12</v>
      </c>
      <c r="C12" s="14" t="s">
        <v>85</v>
      </c>
      <c r="D12" s="4">
        <v>5000</v>
      </c>
      <c r="E12" s="4" t="s">
        <v>22</v>
      </c>
      <c r="F12" s="4">
        <v>89.04</v>
      </c>
      <c r="G12" s="4">
        <f>50-P12</f>
        <v>37.144999999999996</v>
      </c>
      <c r="H12" s="4" t="s">
        <v>22</v>
      </c>
      <c r="I12" s="22">
        <f t="shared" si="0"/>
        <v>0.66147815999999993</v>
      </c>
      <c r="L12" s="2" t="s">
        <v>121</v>
      </c>
      <c r="P12" s="4">
        <f>SUM(G5:G10)+1</f>
        <v>12.855</v>
      </c>
    </row>
    <row r="13" spans="1:16" ht="14.4">
      <c r="G13" s="4" t="s">
        <v>122</v>
      </c>
      <c r="I13" s="27">
        <f>SUM(I4:I12)</f>
        <v>38.468909460000006</v>
      </c>
      <c r="J13" s="4" t="s">
        <v>102</v>
      </c>
      <c r="L13" s="2"/>
    </row>
    <row r="14" spans="1:16" ht="14.4">
      <c r="G14" s="4"/>
      <c r="I14" s="22"/>
      <c r="J14" s="4"/>
    </row>
    <row r="15" spans="1:16" ht="14.4">
      <c r="G15" s="28"/>
    </row>
    <row r="19" spans="1:10" ht="14.4">
      <c r="A19" s="3" t="s">
        <v>0</v>
      </c>
      <c r="B19" s="21" t="s">
        <v>123</v>
      </c>
    </row>
    <row r="20" spans="1:10" ht="14.4">
      <c r="A20" s="5" t="s">
        <v>1</v>
      </c>
      <c r="B20" s="5" t="s">
        <v>2</v>
      </c>
      <c r="C20" s="5" t="s">
        <v>3</v>
      </c>
      <c r="D20" s="5" t="s">
        <v>4</v>
      </c>
      <c r="E20" s="5" t="s">
        <v>5</v>
      </c>
      <c r="F20" s="3" t="s">
        <v>6</v>
      </c>
      <c r="G20" s="3" t="s">
        <v>7</v>
      </c>
      <c r="H20" s="5" t="s">
        <v>5</v>
      </c>
      <c r="I20" s="3" t="s">
        <v>8</v>
      </c>
      <c r="J20" s="3" t="s">
        <v>9</v>
      </c>
    </row>
    <row r="21" spans="1:10" ht="15.75" customHeight="1">
      <c r="A21" s="4" t="s">
        <v>70</v>
      </c>
      <c r="B21" s="8" t="s">
        <v>20</v>
      </c>
      <c r="C21" s="14" t="s">
        <v>71</v>
      </c>
      <c r="D21" s="4">
        <v>1000</v>
      </c>
      <c r="E21" s="4" t="s">
        <v>72</v>
      </c>
      <c r="F21" s="4">
        <v>93.1</v>
      </c>
      <c r="G21" s="4">
        <v>11</v>
      </c>
      <c r="H21" s="4" t="s">
        <v>72</v>
      </c>
      <c r="I21" s="22">
        <f t="shared" ref="I21:I26" si="1">F21/D21*G21</f>
        <v>1.0240999999999998</v>
      </c>
    </row>
    <row r="22" spans="1:10" ht="15.75" customHeight="1">
      <c r="A22" s="4" t="s">
        <v>73</v>
      </c>
      <c r="B22" s="8" t="s">
        <v>20</v>
      </c>
      <c r="C22" s="14" t="s">
        <v>74</v>
      </c>
      <c r="D22" s="4">
        <v>1000</v>
      </c>
      <c r="E22" s="4" t="s">
        <v>22</v>
      </c>
      <c r="F22" s="4">
        <v>23.9</v>
      </c>
      <c r="G22" s="4">
        <v>10</v>
      </c>
      <c r="H22" s="4" t="s">
        <v>22</v>
      </c>
      <c r="I22" s="22">
        <f t="shared" si="1"/>
        <v>0.23899999999999999</v>
      </c>
    </row>
    <row r="23" spans="1:10" ht="15.75" customHeight="1">
      <c r="A23" s="4" t="s">
        <v>117</v>
      </c>
      <c r="B23" s="8" t="s">
        <v>20</v>
      </c>
      <c r="C23" s="14" t="s">
        <v>75</v>
      </c>
      <c r="D23" s="4">
        <v>100</v>
      </c>
      <c r="E23" s="4" t="s">
        <v>22</v>
      </c>
      <c r="F23" s="4">
        <v>41.3</v>
      </c>
      <c r="G23" s="4">
        <v>0.5</v>
      </c>
      <c r="H23" s="4" t="s">
        <v>22</v>
      </c>
      <c r="I23" s="22">
        <f t="shared" si="1"/>
        <v>0.20649999999999999</v>
      </c>
    </row>
    <row r="24" spans="1:10" ht="15.75" customHeight="1">
      <c r="A24" s="4" t="s">
        <v>76</v>
      </c>
      <c r="B24" s="8" t="s">
        <v>20</v>
      </c>
      <c r="C24" s="14" t="s">
        <v>77</v>
      </c>
      <c r="D24" s="4">
        <v>50</v>
      </c>
      <c r="E24" s="4" t="s">
        <v>22</v>
      </c>
      <c r="F24" s="4">
        <v>20.23</v>
      </c>
      <c r="G24" s="4">
        <v>5.0000000000000001E-3</v>
      </c>
      <c r="H24" s="4" t="s">
        <v>22</v>
      </c>
      <c r="I24" s="22">
        <f t="shared" si="1"/>
        <v>2.0230000000000001E-3</v>
      </c>
    </row>
    <row r="25" spans="1:10" ht="15.75" customHeight="1">
      <c r="A25" s="4" t="s">
        <v>78</v>
      </c>
      <c r="B25" s="8" t="s">
        <v>20</v>
      </c>
      <c r="C25" s="4" t="s">
        <v>79</v>
      </c>
      <c r="D25" s="4">
        <v>50</v>
      </c>
      <c r="E25" s="4" t="s">
        <v>22</v>
      </c>
      <c r="F25" s="4">
        <v>15.6</v>
      </c>
      <c r="G25" s="4">
        <v>0.25</v>
      </c>
      <c r="H25" s="4" t="s">
        <v>22</v>
      </c>
      <c r="I25" s="22">
        <f t="shared" si="1"/>
        <v>7.8E-2</v>
      </c>
    </row>
    <row r="26" spans="1:10" ht="15.75" customHeight="1">
      <c r="A26" s="4" t="s">
        <v>84</v>
      </c>
      <c r="B26" s="8" t="s">
        <v>12</v>
      </c>
      <c r="C26" s="14" t="s">
        <v>85</v>
      </c>
      <c r="D26" s="4">
        <v>5000</v>
      </c>
      <c r="E26" s="4" t="s">
        <v>22</v>
      </c>
      <c r="F26" s="4">
        <v>89.04</v>
      </c>
      <c r="G26" s="4">
        <f>50-SUM(G22:G25)</f>
        <v>39.244999999999997</v>
      </c>
      <c r="H26" s="4" t="s">
        <v>22</v>
      </c>
      <c r="I26" s="22">
        <f t="shared" si="1"/>
        <v>0.69887496000000005</v>
      </c>
    </row>
    <row r="27" spans="1:10" ht="15.75" customHeight="1">
      <c r="G27" s="4" t="s">
        <v>122</v>
      </c>
      <c r="I27" s="27">
        <f>SUM(I21:I26)</f>
        <v>2.2484979599999999</v>
      </c>
      <c r="J27" s="4" t="s">
        <v>102</v>
      </c>
    </row>
    <row r="28" spans="1:10" ht="15.75" customHeight="1">
      <c r="G28" s="4"/>
      <c r="I28" s="22"/>
      <c r="J28" s="4"/>
    </row>
    <row r="29" spans="1:10" ht="15.75" customHeight="1">
      <c r="G29" s="28"/>
    </row>
    <row r="30" spans="1:10" ht="15.75" customHeight="1"/>
    <row r="31" spans="1:10" ht="15.75" customHeight="1"/>
    <row r="32" spans="1:10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8740157499999996" bottom="0.78740157499999996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Prep_costs</vt:lpstr>
      <vt:lpstr>NEBNExt UltraIIFS Kit</vt:lpstr>
      <vt:lpstr>clean-up beads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2024-02-21T10:35:59Z</dcterms:created>
  <dcterms:modified xsi:type="dcterms:W3CDTF">2025-07-04T14:47:13Z</dcterms:modified>
</cp:coreProperties>
</file>