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10"/>
  <workbookPr defaultThemeVersion="166925"/>
  <xr:revisionPtr revIDLastSave="0" documentId="8_{3ABDDBD9-7488-4716-9319-5A014163F9C6}"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3" i="1" l="1"/>
  <c r="I32" i="1"/>
  <c r="I31" i="1"/>
  <c r="I30" i="1"/>
  <c r="I29" i="1"/>
  <c r="I28" i="1"/>
  <c r="I27" i="1"/>
  <c r="I26" i="1"/>
  <c r="I33" i="1"/>
  <c r="J42" i="1"/>
  <c r="K42" i="1"/>
  <c r="L42" i="1"/>
  <c r="I42" i="1"/>
  <c r="J43" i="1"/>
  <c r="K43" i="1"/>
  <c r="I43" i="1"/>
  <c r="L19" i="1"/>
  <c r="L20" i="1"/>
  <c r="L21" i="1"/>
  <c r="K19" i="1"/>
  <c r="K20" i="1"/>
  <c r="K21" i="1"/>
  <c r="J19" i="1"/>
  <c r="J20" i="1"/>
  <c r="J21" i="1"/>
  <c r="I19" i="1"/>
  <c r="I20" i="1"/>
  <c r="I21" i="1"/>
  <c r="J18" i="1"/>
  <c r="K18" i="1"/>
  <c r="L18" i="1"/>
  <c r="I18" i="1"/>
  <c r="J40" i="1"/>
  <c r="J41" i="1" s="1"/>
  <c r="K40" i="1"/>
  <c r="K41" i="1" s="1"/>
  <c r="I40" i="1"/>
  <c r="I41" i="1" s="1"/>
  <c r="J39" i="1"/>
  <c r="K39" i="1"/>
  <c r="L39" i="1"/>
  <c r="I39"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L46" i="1"/>
  <c r="K46" i="1"/>
  <c r="J46" i="1"/>
  <c r="I46" i="1"/>
  <c r="L40" i="1"/>
  <c r="L41" i="1" s="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alcChain>
</file>

<file path=xl/sharedStrings.xml><?xml version="1.0" encoding="utf-8"?>
<sst xmlns="http://schemas.openxmlformats.org/spreadsheetml/2006/main" count="214" uniqueCount="122">
  <si>
    <t>ZADÁNÍ:</t>
  </si>
  <si>
    <t>VÝPOČTY PRO GRAFY</t>
  </si>
  <si>
    <t>GRAFY:</t>
  </si>
  <si>
    <t>Zpracovávám data z národního katalogu otevřených dat ČR, které jsou zpracovávány ČSÚ. Zaměřil jsem se na statistiku cizinců v okresech ČR (bez azylantů, s pobytem přechodným, dlouhodobým, pobytem trvalým a dlouhodobým vízem). Dané data ale nebyly na obce kategorizované, proto jsem musel data předzpracovat pomocí programovacího jazyku python</t>
  </si>
  <si>
    <t>Výpočty pro sloupcový graf (vyjádření cizinců na počet obyvatel města)</t>
  </si>
  <si>
    <t>Praha:</t>
  </si>
  <si>
    <t>Brno</t>
  </si>
  <si>
    <t>Výchozí tabulku s výchozími daty od ČSÚ jsem do tohohle souboru nedal, zde jsem dal jen tabulku s už vypočítaným počtem/četností výskytů cizinců na okresy. Vypočítaní četností cizinců v okresech jsem udělal v mém skriptu, který vyhazuje CSV tabulku četností ze všech let (2004-2022). Pro tuhle statistiku jsem ale pouze zpracovával data z let 2011-2014, protože můj skript není ještě perfektně dodělaný a nenačítá všechny roky perfektně.</t>
  </si>
  <si>
    <t>Ostrava:</t>
  </si>
  <si>
    <t>Plzeň:</t>
  </si>
  <si>
    <t>Viz:</t>
  </si>
  <si>
    <t>https://github.com/HelloWorld7894/SeminarniPraceM/issues/1</t>
  </si>
  <si>
    <t>Okres</t>
  </si>
  <si>
    <t>Počet cizinců: 2011</t>
  </si>
  <si>
    <t>Počet cizinců: 2012</t>
  </si>
  <si>
    <t>Počet cizinců: 2013</t>
  </si>
  <si>
    <t>Počet cizinců: 2014</t>
  </si>
  <si>
    <t>Praha</t>
  </si>
  <si>
    <t>DATOVÁ SADA:</t>
  </si>
  <si>
    <t>Obec</t>
  </si>
  <si>
    <t>karviná</t>
  </si>
  <si>
    <t>tábor</t>
  </si>
  <si>
    <t>svitavy</t>
  </si>
  <si>
    <t>Výpočty pro kruhový graf (vyjádření procentuálního rozdělení mezi města)</t>
  </si>
  <si>
    <t>písek</t>
  </si>
  <si>
    <t>(bereme 4. nejlidnatější města ČR, ostatní města jsou definována jako ostatní)</t>
  </si>
  <si>
    <t>louny</t>
  </si>
  <si>
    <t>klatovy</t>
  </si>
  <si>
    <t>praha</t>
  </si>
  <si>
    <t>jihlava</t>
  </si>
  <si>
    <t>praha-západ</t>
  </si>
  <si>
    <t>hradec králové</t>
  </si>
  <si>
    <t>praha-východ</t>
  </si>
  <si>
    <t>brno-město</t>
  </si>
  <si>
    <t>rychnov nad kněžnou</t>
  </si>
  <si>
    <t>ostrava-město</t>
  </si>
  <si>
    <t>vsetín</t>
  </si>
  <si>
    <t>plzeň-město</t>
  </si>
  <si>
    <t>vyškov</t>
  </si>
  <si>
    <t>brno-venkov</t>
  </si>
  <si>
    <t>kroměříž</t>
  </si>
  <si>
    <t>ostatní</t>
  </si>
  <si>
    <t>hodonín</t>
  </si>
  <si>
    <t>pelhřimov</t>
  </si>
  <si>
    <t>MEZIVÝPOČTY A VÝPOČTY STŘEDNÍCH HODNOT:</t>
  </si>
  <si>
    <t>teplice</t>
  </si>
  <si>
    <t>kutná hora</t>
  </si>
  <si>
    <t>Střední hodnoty (pro každý rok zvlášť):</t>
  </si>
  <si>
    <t>nymburk</t>
  </si>
  <si>
    <t>Rok:</t>
  </si>
  <si>
    <t>mělník</t>
  </si>
  <si>
    <t>Medián</t>
  </si>
  <si>
    <t>chomutov</t>
  </si>
  <si>
    <t>Směrodatná odchylka:</t>
  </si>
  <si>
    <t>Variační koeficient:</t>
  </si>
  <si>
    <t>český krumlov</t>
  </si>
  <si>
    <t>Rozptyl:</t>
  </si>
  <si>
    <t>příbram</t>
  </si>
  <si>
    <t>Aritm. průměr:</t>
  </si>
  <si>
    <t>prachatice</t>
  </si>
  <si>
    <t>benešov</t>
  </si>
  <si>
    <t>Rel. četnost dat z 2011:</t>
  </si>
  <si>
    <t>Rel. četnost dat z 2012:</t>
  </si>
  <si>
    <t>Rel. četnost dat z 2013:</t>
  </si>
  <si>
    <t>Rel. četnost dat z 2014:</t>
  </si>
  <si>
    <t>Aritm. p. ze všech let</t>
  </si>
  <si>
    <t>děčín</t>
  </si>
  <si>
    <t>bruntál</t>
  </si>
  <si>
    <t>třebíč</t>
  </si>
  <si>
    <t>plzeň-sever</t>
  </si>
  <si>
    <t>plzeň-jih</t>
  </si>
  <si>
    <t>jablonec nad nisou</t>
  </si>
  <si>
    <t>náchod</t>
  </si>
  <si>
    <t>strakonice</t>
  </si>
  <si>
    <t>opava</t>
  </si>
  <si>
    <t>blansko</t>
  </si>
  <si>
    <t>sokolov</t>
  </si>
  <si>
    <t>ústí nad labem</t>
  </si>
  <si>
    <t>olomouc</t>
  </si>
  <si>
    <t>přerov</t>
  </si>
  <si>
    <t>most</t>
  </si>
  <si>
    <t>jičín</t>
  </si>
  <si>
    <t>litoměřice</t>
  </si>
  <si>
    <t>české budějovice</t>
  </si>
  <si>
    <t>jindřichův hradec</t>
  </si>
  <si>
    <t>břeclav</t>
  </si>
  <si>
    <t>prostějov</t>
  </si>
  <si>
    <t>uherské hradiště</t>
  </si>
  <si>
    <t>havlíčkův brod</t>
  </si>
  <si>
    <t>domažlice</t>
  </si>
  <si>
    <t>kolín</t>
  </si>
  <si>
    <t>semily</t>
  </si>
  <si>
    <t>beroun</t>
  </si>
  <si>
    <t>karlovy vary</t>
  </si>
  <si>
    <t>cheb</t>
  </si>
  <si>
    <t>znojmo</t>
  </si>
  <si>
    <t>pardubice</t>
  </si>
  <si>
    <t>chrudim</t>
  </si>
  <si>
    <t>jeseník</t>
  </si>
  <si>
    <t>nový jičín</t>
  </si>
  <si>
    <t>ústí nad orlicí</t>
  </si>
  <si>
    <t>zlín</t>
  </si>
  <si>
    <t>tachov</t>
  </si>
  <si>
    <t>trutnov</t>
  </si>
  <si>
    <t>rokycany</t>
  </si>
  <si>
    <t>kladno</t>
  </si>
  <si>
    <t>šumperk</t>
  </si>
  <si>
    <t>liberec</t>
  </si>
  <si>
    <t>frýdek-místek</t>
  </si>
  <si>
    <t>mladá boleslav</t>
  </si>
  <si>
    <t>česká lípa</t>
  </si>
  <si>
    <t>žďár nad sázavou</t>
  </si>
  <si>
    <t>rakovník</t>
  </si>
  <si>
    <t>ODKAZY:</t>
  </si>
  <si>
    <t>Odkaz na stránku seminární práce pro více informací a skript:</t>
  </si>
  <si>
    <t>https://github.com/HelloWorld7894/SeminarniPraceM</t>
  </si>
  <si>
    <t>Odkaz na stránku portálu otevřených dat ze které jsem čerpal:</t>
  </si>
  <si>
    <t>https://data.gov.cz/datov%C3%A9-sady?dotaz=cizinci</t>
  </si>
  <si>
    <t>Odkaz na samotné programy pro načítání CSV dat:</t>
  </si>
  <si>
    <t>https://github.com/HelloWorld7894/SeminarniPraceM/tree/main/src/website</t>
  </si>
  <si>
    <t>ZÁVĚR:</t>
  </si>
  <si>
    <t>Podle změřených středních hodnot (variační koeficient, směrodatná odchylka) jsem dospěl k závěru, že data z okresů mají velkou variabilitu. To je možná způsobeno tím, že cizinci nejsou vyjádřeni v poměru k celkovým obyvatel v okresu (viz. 2. graf), a tím pádem okresy, které mají menší počet obyvatel (i menší počet cizinců) jsou brány na menší váhu než větší města, která cizinců mají mnohem více. Bohužel jsem tuhle část nestihl dodělat a tak jsou ve výchozí tabulce uvedeny pouze počty/četnosti cizinců. Z 2. grafu, mediánů a průměrů pak jde poznat, že počet cizinců má klesající tendenci.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</si>
</sst>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theme="1"/>
      <name val="Liberation Sans"/>
      <charset val="1"/>
    </font>
    <font>
      <u/>
      <sz val="11"/>
      <color theme="10"/>
      <name val="Calibri"/>
      <family val="2"/>
      <scheme val="minor"/>
    </font>
    <font>
      <b/>
      <sz val="16"/>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applyNumberFormat="0" applyFill="0" applyBorder="0" applyAlignment="0" applyProtection="0"/>
  </cellStyleXfs>
  <cellXfs count="59">
    <xf numFmtId="0" fontId="0" fillId="0" borderId="0" xfId="0"/>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0" fillId="0" borderId="0" xfId="0" applyAlignment="1">
      <alignment horizontal="center"/>
    </xf>
    <xf numFmtId="10" fontId="0" fillId="0" borderId="0" xfId="0" applyNumberFormat="1"/>
    <xf numFmtId="0" fontId="0" fillId="0" borderId="2" xfId="0" applyBorder="1"/>
    <xf numFmtId="0" fontId="0" fillId="0" borderId="3" xfId="0" applyBorder="1"/>
    <xf numFmtId="0" fontId="0" fillId="0" borderId="5" xfId="0" applyBorder="1"/>
    <xf numFmtId="10" fontId="0" fillId="0" borderId="7" xfId="0" applyNumberFormat="1" applyBorder="1"/>
    <xf numFmtId="0" fontId="0" fillId="0" borderId="8" xfId="0" applyBorder="1"/>
    <xf numFmtId="0" fontId="0" fillId="0" borderId="4" xfId="0" applyBorder="1" applyAlignment="1">
      <alignment horizontal="center"/>
    </xf>
    <xf numFmtId="0" fontId="0" fillId="0" borderId="4" xfId="0" applyBorder="1"/>
    <xf numFmtId="10" fontId="0" fillId="0" borderId="5" xfId="0" applyNumberFormat="1" applyBorder="1"/>
    <xf numFmtId="0" fontId="0" fillId="0" borderId="6" xfId="0" applyBorder="1"/>
    <xf numFmtId="10" fontId="0" fillId="0" borderId="8" xfId="0" applyNumberFormat="1" applyBorder="1"/>
    <xf numFmtId="0" fontId="0" fillId="0" borderId="7" xfId="0" applyBorder="1"/>
    <xf numFmtId="0" fontId="3" fillId="0" borderId="0" xfId="0" applyFont="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 fillId="0" borderId="0" xfId="1" applyBorder="1" applyAlignment="1">
      <alignment horizontal="center"/>
    </xf>
    <xf numFmtId="0" fontId="2" fillId="0" borderId="5" xfId="1" applyBorder="1" applyAlignment="1">
      <alignment horizontal="center"/>
    </xf>
    <xf numFmtId="0" fontId="2" fillId="0" borderId="7" xfId="1" applyBorder="1" applyAlignment="1">
      <alignment horizontal="center"/>
    </xf>
    <xf numFmtId="0" fontId="2" fillId="0" borderId="8" xfId="1"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0" xfId="0" applyBorder="1" applyAlignment="1">
      <alignment horizontal="center"/>
    </xf>
    <xf numFmtId="0" fontId="0" fillId="0" borderId="5" xfId="0" applyBorder="1" applyAlignment="1">
      <alignment horizontal="center"/>
    </xf>
    <xf numFmtId="0" fontId="0" fillId="0" borderId="0" xfId="0" applyBorder="1"/>
    <xf numFmtId="0" fontId="0" fillId="0" borderId="0" xfId="0" applyBorder="1" applyAlignment="1">
      <alignment horizontal="center" wrapText="1"/>
    </xf>
    <xf numFmtId="0" fontId="0" fillId="0" borderId="6" xfId="0" applyBorder="1" applyAlignment="1">
      <alignment horizontal="right" wrapText="1"/>
    </xf>
    <xf numFmtId="0" fontId="2" fillId="0" borderId="7" xfId="1" applyBorder="1" applyAlignment="1">
      <alignment horizontal="left" wrapText="1"/>
    </xf>
    <xf numFmtId="0" fontId="2" fillId="0" borderId="8" xfId="1" applyBorder="1" applyAlignment="1">
      <alignment horizontal="left" wrapText="1"/>
    </xf>
    <xf numFmtId="0" fontId="1" fillId="0" borderId="0" xfId="0" applyFont="1" applyBorder="1"/>
    <xf numFmtId="0" fontId="3" fillId="0" borderId="0" xfId="0" applyFont="1" applyBorder="1" applyAlignment="1">
      <alignment horizontal="center"/>
    </xf>
    <xf numFmtId="0" fontId="2" fillId="0" borderId="2" xfId="1" applyBorder="1" applyAlignment="1">
      <alignment horizontal="center"/>
    </xf>
    <xf numFmtId="0" fontId="2" fillId="0" borderId="3" xfId="1" applyBorder="1" applyAlignment="1">
      <alignment horizontal="center"/>
    </xf>
    <xf numFmtId="10" fontId="0" fillId="0" borderId="0" xfId="0" applyNumberFormat="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procentuální zastoupení cizinců v obyvatelích 4. nejlidnatějších měst ČR (2011 až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Sheet1!$H$18</c:f>
              <c:strCache>
                <c:ptCount val="1"/>
                <c:pt idx="0">
                  <c:v>Praha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Sheet1!$I$17:$L$17</c:f>
              <c:strCache>
                <c:ptCount val="4"/>
                <c:pt idx="0">
                  <c:v>Počet cizinců: 2011</c:v>
                </c:pt>
                <c:pt idx="1">
                  <c:v>Počet cizinců: 2012</c:v>
                </c:pt>
                <c:pt idx="2">
                  <c:v>Počet cizinců: 2013</c:v>
                </c:pt>
                <c:pt idx="3">
                  <c:v>Počet cizinců: 2014</c:v>
                </c:pt>
              </c:strCache>
            </c:strRef>
          </c:cat>
          <c:val>
            <c:numRef>
              <c:f>Sheet1!$I$18:$L$18</c:f>
              <c:numCache>
                <c:formatCode>0.00%</c:formatCode>
                <c:ptCount val="4"/>
                <c:pt idx="0">
                  <c:v>3.9187343350086858E-3</c:v>
                </c:pt>
                <c:pt idx="1">
                  <c:v>3.6977115298756527E-3</c:v>
                </c:pt>
                <c:pt idx="2">
                  <c:v>3.1562056572997203E-3</c:v>
                </c:pt>
                <c:pt idx="3">
                  <c:v>3.2490352354555942E-3</c:v>
                </c:pt>
              </c:numCache>
            </c:numRef>
          </c:val>
          <c:extLst>
            <c:ext xmlns:c16="http://schemas.microsoft.com/office/drawing/2014/chart" uri="{C3380CC4-5D6E-409C-BE32-E72D297353CC}">
              <c16:uniqueId val="{00000001-FFD1-4408-8F6A-159EAE3C5657}"/>
            </c:ext>
          </c:extLst>
        </c:ser>
        <c:ser>
          <c:idx val="1"/>
          <c:order val="1"/>
          <c:tx>
            <c:strRef>
              <c:f>Sheet1!$H$19</c:f>
              <c:strCache>
                <c:ptCount val="1"/>
                <c:pt idx="0">
                  <c:v>Brno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Sheet1!$I$17:$L$17</c:f>
              <c:strCache>
                <c:ptCount val="4"/>
                <c:pt idx="0">
                  <c:v>Počet cizinců: 2011</c:v>
                </c:pt>
                <c:pt idx="1">
                  <c:v>Počet cizinců: 2012</c:v>
                </c:pt>
                <c:pt idx="2">
                  <c:v>Počet cizinců: 2013</c:v>
                </c:pt>
                <c:pt idx="3">
                  <c:v>Počet cizinců: 2014</c:v>
                </c:pt>
              </c:strCache>
            </c:strRef>
          </c:cat>
          <c:val>
            <c:numRef>
              <c:f>Sheet1!$I$19:$L$19</c:f>
              <c:numCache>
                <c:formatCode>0.00%</c:formatCode>
                <c:ptCount val="4"/>
                <c:pt idx="0">
                  <c:v>1.5475850856221014E-3</c:v>
                </c:pt>
                <c:pt idx="1">
                  <c:v>1.5172897821515219E-3</c:v>
                </c:pt>
                <c:pt idx="2">
                  <c:v>1.3809609165339144E-3</c:v>
                </c:pt>
                <c:pt idx="3">
                  <c:v>1.3834855251564626E-3</c:v>
                </c:pt>
              </c:numCache>
            </c:numRef>
          </c:val>
          <c:extLst>
            <c:ext xmlns:c16="http://schemas.microsoft.com/office/drawing/2014/chart" uri="{C3380CC4-5D6E-409C-BE32-E72D297353CC}">
              <c16:uniqueId val="{00000003-FFD1-4408-8F6A-159EAE3C5657}"/>
            </c:ext>
          </c:extLst>
        </c:ser>
        <c:ser>
          <c:idx val="2"/>
          <c:order val="2"/>
          <c:tx>
            <c:strRef>
              <c:f>Sheet1!$H$20</c:f>
              <c:strCache>
                <c:ptCount val="1"/>
                <c:pt idx="0">
                  <c:v>Ostrava: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Sheet1!$I$17:$L$17</c:f>
              <c:strCache>
                <c:ptCount val="4"/>
                <c:pt idx="0">
                  <c:v>Počet cizinců: 2011</c:v>
                </c:pt>
                <c:pt idx="1">
                  <c:v>Počet cizinců: 2012</c:v>
                </c:pt>
                <c:pt idx="2">
                  <c:v>Počet cizinců: 2013</c:v>
                </c:pt>
                <c:pt idx="3">
                  <c:v>Počet cizinců: 2014</c:v>
                </c:pt>
              </c:strCache>
            </c:strRef>
          </c:cat>
          <c:val>
            <c:numRef>
              <c:f>Sheet1!$I$20:$L$20</c:f>
              <c:numCache>
                <c:formatCode>0.00%</c:formatCode>
                <c:ptCount val="4"/>
                <c:pt idx="0">
                  <c:v>2.5184829843670634E-3</c:v>
                </c:pt>
                <c:pt idx="1">
                  <c:v>2.4655736779727977E-3</c:v>
                </c:pt>
                <c:pt idx="2">
                  <c:v>2.0034990687962076E-3</c:v>
                </c:pt>
                <c:pt idx="3">
                  <c:v>1.9999717817032565E-3</c:v>
                </c:pt>
              </c:numCache>
            </c:numRef>
          </c:val>
          <c:extLst>
            <c:ext xmlns:c16="http://schemas.microsoft.com/office/drawing/2014/chart" uri="{C3380CC4-5D6E-409C-BE32-E72D297353CC}">
              <c16:uniqueId val="{00000005-FFD1-4408-8F6A-159EAE3C5657}"/>
            </c:ext>
          </c:extLst>
        </c:ser>
        <c:ser>
          <c:idx val="3"/>
          <c:order val="3"/>
          <c:tx>
            <c:strRef>
              <c:f>Sheet1!$H$21</c:f>
              <c:strCache>
                <c:ptCount val="1"/>
                <c:pt idx="0">
                  <c:v>Plzeň:</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Sheet1!$I$17:$L$17</c:f>
              <c:strCache>
                <c:ptCount val="4"/>
                <c:pt idx="0">
                  <c:v>Počet cizinců: 2011</c:v>
                </c:pt>
                <c:pt idx="1">
                  <c:v>Počet cizinců: 2012</c:v>
                </c:pt>
                <c:pt idx="2">
                  <c:v>Počet cizinců: 2013</c:v>
                </c:pt>
                <c:pt idx="3">
                  <c:v>Počet cizinců: 2014</c:v>
                </c:pt>
              </c:strCache>
            </c:strRef>
          </c:cat>
          <c:val>
            <c:numRef>
              <c:f>Sheet1!$I$21:$L$21</c:f>
              <c:numCache>
                <c:formatCode>0.00%</c:formatCode>
                <c:ptCount val="4"/>
                <c:pt idx="0">
                  <c:v>3.9671154270580445E-3</c:v>
                </c:pt>
                <c:pt idx="1">
                  <c:v>3.4926064886338557E-3</c:v>
                </c:pt>
                <c:pt idx="2">
                  <c:v>2.8139483557713531E-3</c:v>
                </c:pt>
                <c:pt idx="3">
                  <c:v>3.0953431913484882E-3</c:v>
                </c:pt>
              </c:numCache>
            </c:numRef>
          </c:val>
          <c:extLst>
            <c:ext xmlns:c16="http://schemas.microsoft.com/office/drawing/2014/chart" uri="{C3380CC4-5D6E-409C-BE32-E72D297353CC}">
              <c16:uniqueId val="{00000007-FFD1-4408-8F6A-159EAE3C5657}"/>
            </c:ext>
          </c:extLst>
        </c:ser>
        <c:dLbls>
          <c:showLegendKey val="0"/>
          <c:showVal val="0"/>
          <c:showCatName val="0"/>
          <c:showSerName val="0"/>
          <c:showPercent val="0"/>
          <c:showBubbleSize val="0"/>
        </c:dLbls>
        <c:gapWidth val="219"/>
        <c:overlap val="-27"/>
        <c:axId val="53373447"/>
        <c:axId val="53402631"/>
      </c:barChart>
      <c:catAx>
        <c:axId val="53373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02631"/>
        <c:crosses val="autoZero"/>
        <c:auto val="1"/>
        <c:lblAlgn val="ctr"/>
        <c:lblOffset val="100"/>
        <c:noMultiLvlLbl val="0"/>
      </c:catAx>
      <c:valAx>
        <c:axId val="53402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3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Procentuální zastoupení okresů v počtu cizinců (2014)   - berou se pouze 4. nejlidnatější města, ostatní jsou v jedné kategorii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65-4EFC-9E79-78C2D8F09F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65-4EFC-9E79-78C2D8F09F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65-4EFC-9E79-78C2D8F09F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65-4EFC-9E79-78C2D8F09F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65-4EFC-9E79-78C2D8F09F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65-4EFC-9E79-78C2D8F09F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65-4EFC-9E79-78C2D8F09F7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265-4EFC-9E79-78C2D8F09F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Sheet1!$H$26:$H$33</c:f>
              <c:strCache>
                <c:ptCount val="8"/>
                <c:pt idx="0">
                  <c:v>praha</c:v>
                </c:pt>
                <c:pt idx="1">
                  <c:v>praha-západ</c:v>
                </c:pt>
                <c:pt idx="2">
                  <c:v>praha-východ</c:v>
                </c:pt>
                <c:pt idx="3">
                  <c:v>brno-město</c:v>
                </c:pt>
                <c:pt idx="4">
                  <c:v>ostrava-město</c:v>
                </c:pt>
                <c:pt idx="5">
                  <c:v>plzeň-město</c:v>
                </c:pt>
                <c:pt idx="6">
                  <c:v>brno-venkov</c:v>
                </c:pt>
                <c:pt idx="7">
                  <c:v>ostatní</c:v>
                </c:pt>
              </c:strCache>
            </c:strRef>
          </c:cat>
          <c:val>
            <c:numRef>
              <c:f>Sheet1!$I$26:$I$33</c:f>
              <c:numCache>
                <c:formatCode>General</c:formatCode>
                <c:ptCount val="8"/>
                <c:pt idx="0">
                  <c:v>4410</c:v>
                </c:pt>
                <c:pt idx="1">
                  <c:v>1538</c:v>
                </c:pt>
                <c:pt idx="2">
                  <c:v>1244</c:v>
                </c:pt>
                <c:pt idx="3">
                  <c:v>2228</c:v>
                </c:pt>
                <c:pt idx="4">
                  <c:v>1512</c:v>
                </c:pt>
                <c:pt idx="5">
                  <c:v>1372</c:v>
                </c:pt>
                <c:pt idx="6">
                  <c:v>1008</c:v>
                </c:pt>
                <c:pt idx="7">
                  <c:v>54099</c:v>
                </c:pt>
              </c:numCache>
            </c:numRef>
          </c:val>
          <c:extLst>
            <c:ext xmlns:c16="http://schemas.microsoft.com/office/drawing/2014/chart" uri="{C3380CC4-5D6E-409C-BE32-E72D297353CC}">
              <c16:uniqueId val="{00000001-CE2B-4C03-94E0-0929B853C0D9}"/>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38100</xdr:colOff>
      <xdr:row>43</xdr:row>
      <xdr:rowOff>38100</xdr:rowOff>
    </xdr:from>
    <xdr:to>
      <xdr:col>29</xdr:col>
      <xdr:colOff>304800</xdr:colOff>
      <xdr:row>71</xdr:row>
      <xdr:rowOff>180975</xdr:rowOff>
    </xdr:to>
    <xdr:graphicFrame macro="">
      <xdr:nvGraphicFramePr>
        <xdr:cNvPr id="12" name="Chart 11">
          <a:extLst>
            <a:ext uri="{FF2B5EF4-FFF2-40B4-BE49-F238E27FC236}">
              <a16:creationId xmlns:a16="http://schemas.microsoft.com/office/drawing/2014/main" id="{E47D214E-EB7F-288C-07C7-9CEB163B6581}"/>
            </a:ext>
            <a:ext uri="{147F2762-F138-4A5C-976F-8EAC2B608ADB}">
              <a16:predDERef xmlns:a16="http://schemas.microsoft.com/office/drawing/2014/main" pred="{85C3B11D-E355-CCD9-BD66-FB0363540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9</xdr:row>
      <xdr:rowOff>9525</xdr:rowOff>
    </xdr:from>
    <xdr:to>
      <xdr:col>29</xdr:col>
      <xdr:colOff>266700</xdr:colOff>
      <xdr:row>41</xdr:row>
      <xdr:rowOff>133350</xdr:rowOff>
    </xdr:to>
    <xdr:graphicFrame macro="">
      <xdr:nvGraphicFramePr>
        <xdr:cNvPr id="2" name="Chart 1">
          <a:extLst>
            <a:ext uri="{FF2B5EF4-FFF2-40B4-BE49-F238E27FC236}">
              <a16:creationId xmlns:a16="http://schemas.microsoft.com/office/drawing/2014/main" id="{D3C6284C-BCEC-D31C-D5BC-8C9551A9F2B1}"/>
            </a:ext>
            <a:ext uri="{147F2762-F138-4A5C-976F-8EAC2B608ADB}">
              <a16:predDERef xmlns:a16="http://schemas.microsoft.com/office/drawing/2014/main" pred="{E47D214E-EB7F-288C-07C7-9CEB163B6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gov.cz/datov%C3%A9-sady?dotaz=cizinci" TargetMode="External"/><Relationship Id="rId2" Type="http://schemas.openxmlformats.org/officeDocument/2006/relationships/hyperlink" Target="https://github.com/HelloWorld7894/SeminarniPraceM" TargetMode="External"/><Relationship Id="rId1" Type="http://schemas.openxmlformats.org/officeDocument/2006/relationships/hyperlink" Target="https://data.gov.cz/" TargetMode="External"/><Relationship Id="rId6" Type="http://schemas.openxmlformats.org/officeDocument/2006/relationships/drawing" Target="../drawings/drawing1.xml"/><Relationship Id="rId5" Type="http://schemas.openxmlformats.org/officeDocument/2006/relationships/hyperlink" Target="https://github.com/HelloWorld7894/SeminarniPraceM/tree/main/src/website" TargetMode="External"/><Relationship Id="rId4" Type="http://schemas.openxmlformats.org/officeDocument/2006/relationships/hyperlink" Target="https://github.com/HelloWorld7894/SeminarniPraceM/issues/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D122"/>
  <sheetViews>
    <sheetView tabSelected="1" topLeftCell="A81" workbookViewId="0">
      <selection activeCell="A100" sqref="A100:E102"/>
    </sheetView>
  </sheetViews>
  <sheetFormatPr defaultRowHeight="15"/>
  <cols>
    <col min="1" max="1" width="22.85546875" customWidth="1"/>
    <col min="2" max="2" width="28" customWidth="1"/>
    <col min="3" max="3" width="29.85546875" customWidth="1"/>
    <col min="4" max="4" width="26.28515625" customWidth="1"/>
    <col min="5" max="5" width="32.5703125" customWidth="1"/>
    <col min="8" max="8" width="20" customWidth="1"/>
    <col min="9" max="10" width="20.5703125" customWidth="1"/>
    <col min="11" max="11" width="21.140625" customWidth="1"/>
    <col min="12" max="12" width="20.28515625" customWidth="1"/>
    <col min="13" max="13" width="22.28515625" customWidth="1"/>
    <col min="14" max="14" width="9.42578125" customWidth="1"/>
    <col min="15" max="15" width="18.85546875" customWidth="1"/>
    <col min="17" max="17" width="12.5703125" customWidth="1"/>
  </cols>
  <sheetData>
    <row r="2" spans="1:30" ht="15" customHeight="1"/>
    <row r="9" spans="1:30" ht="21">
      <c r="A9" s="22" t="s">
        <v>0</v>
      </c>
      <c r="B9" s="22"/>
      <c r="C9" s="22"/>
      <c r="D9" s="22"/>
      <c r="E9" s="22"/>
      <c r="H9" s="22" t="s">
        <v>1</v>
      </c>
      <c r="I9" s="22"/>
      <c r="J9" s="22"/>
      <c r="K9" s="22"/>
      <c r="L9" s="22"/>
      <c r="M9" s="22"/>
      <c r="O9" s="22" t="s">
        <v>2</v>
      </c>
      <c r="P9" s="22"/>
      <c r="Q9" s="22"/>
      <c r="R9" s="22"/>
      <c r="S9" s="22"/>
      <c r="T9" s="22"/>
      <c r="U9" s="22"/>
      <c r="V9" s="22"/>
      <c r="W9" s="22"/>
      <c r="X9" s="22"/>
      <c r="Y9" s="22"/>
      <c r="Z9" s="22"/>
      <c r="AA9" s="22"/>
      <c r="AB9" s="22"/>
      <c r="AC9" s="22"/>
      <c r="AD9" s="22"/>
    </row>
    <row r="10" spans="1:30">
      <c r="A10" s="44" t="s">
        <v>3</v>
      </c>
      <c r="B10" s="45"/>
      <c r="C10" s="45"/>
      <c r="D10" s="45"/>
      <c r="E10" s="46"/>
    </row>
    <row r="11" spans="1:30">
      <c r="A11" s="23"/>
      <c r="B11" s="50"/>
      <c r="C11" s="50"/>
      <c r="D11" s="50"/>
      <c r="E11" s="24"/>
      <c r="H11" s="28" t="s">
        <v>4</v>
      </c>
      <c r="I11" s="29"/>
      <c r="J11" s="29"/>
      <c r="K11" s="29"/>
      <c r="L11" s="30"/>
    </row>
    <row r="12" spans="1:30">
      <c r="A12" s="23"/>
      <c r="B12" s="50"/>
      <c r="C12" s="50"/>
      <c r="D12" s="50"/>
      <c r="E12" s="24"/>
      <c r="H12" s="16" t="s">
        <v>5</v>
      </c>
      <c r="I12" s="49">
        <v>1357326</v>
      </c>
      <c r="J12" s="49"/>
      <c r="K12" s="49"/>
      <c r="L12" s="13"/>
    </row>
    <row r="13" spans="1:30">
      <c r="A13" s="23"/>
      <c r="B13" s="50"/>
      <c r="C13" s="50"/>
      <c r="D13" s="50"/>
      <c r="E13" s="24"/>
      <c r="H13" s="16" t="s">
        <v>6</v>
      </c>
      <c r="I13" s="49">
        <v>396101</v>
      </c>
      <c r="J13" s="49"/>
      <c r="K13" s="49"/>
      <c r="L13" s="13"/>
    </row>
    <row r="14" spans="1:30" ht="15" customHeight="1">
      <c r="A14" s="23" t="s">
        <v>7</v>
      </c>
      <c r="B14" s="50"/>
      <c r="C14" s="50"/>
      <c r="D14" s="50"/>
      <c r="E14" s="24"/>
      <c r="H14" s="16" t="s">
        <v>8</v>
      </c>
      <c r="I14" s="49">
        <v>283504</v>
      </c>
      <c r="J14" s="49"/>
      <c r="K14" s="49"/>
      <c r="L14" s="13"/>
    </row>
    <row r="15" spans="1:30">
      <c r="A15" s="23"/>
      <c r="B15" s="50"/>
      <c r="C15" s="50"/>
      <c r="D15" s="50"/>
      <c r="E15" s="24"/>
      <c r="H15" s="16" t="s">
        <v>9</v>
      </c>
      <c r="I15" s="49">
        <v>181240</v>
      </c>
      <c r="J15" s="49"/>
      <c r="K15" s="49"/>
      <c r="L15" s="13"/>
    </row>
    <row r="16" spans="1:30" ht="15" customHeight="1">
      <c r="A16" s="23"/>
      <c r="B16" s="50"/>
      <c r="C16" s="50"/>
      <c r="D16" s="50"/>
      <c r="E16" s="24"/>
      <c r="H16" s="17"/>
      <c r="I16" s="49"/>
      <c r="J16" s="49"/>
      <c r="K16" s="49"/>
      <c r="L16" s="13"/>
    </row>
    <row r="17" spans="1:12">
      <c r="A17" s="51" t="s">
        <v>10</v>
      </c>
      <c r="B17" s="52" t="s">
        <v>11</v>
      </c>
      <c r="C17" s="52"/>
      <c r="D17" s="52"/>
      <c r="E17" s="53"/>
      <c r="H17" s="4" t="s">
        <v>12</v>
      </c>
      <c r="I17" s="54" t="s">
        <v>13</v>
      </c>
      <c r="J17" s="54" t="s">
        <v>14</v>
      </c>
      <c r="K17" s="54" t="s">
        <v>15</v>
      </c>
      <c r="L17" s="5" t="s">
        <v>16</v>
      </c>
    </row>
    <row r="18" spans="1:12">
      <c r="H18" s="17" t="s">
        <v>17</v>
      </c>
      <c r="I18" s="58">
        <f>(B47/$I12)</f>
        <v>3.9187343350086858E-3</v>
      </c>
      <c r="J18" s="58">
        <f>(C47/$I12)</f>
        <v>3.6977115298756527E-3</v>
      </c>
      <c r="K18" s="58">
        <f>(D47/$I12)</f>
        <v>3.1562056572997203E-3</v>
      </c>
      <c r="L18" s="18">
        <f>(E47/$I12)</f>
        <v>3.2490352354555942E-3</v>
      </c>
    </row>
    <row r="19" spans="1:12" ht="21">
      <c r="A19" s="55" t="s">
        <v>18</v>
      </c>
      <c r="B19" s="55"/>
      <c r="C19" s="55"/>
      <c r="D19" s="55"/>
      <c r="E19" s="55"/>
      <c r="H19" s="17" t="s">
        <v>6</v>
      </c>
      <c r="I19" s="58">
        <f>(B48/$I13)</f>
        <v>1.5475850856221014E-3</v>
      </c>
      <c r="J19" s="58">
        <f>(C48/$I13)</f>
        <v>1.5172897821515219E-3</v>
      </c>
      <c r="K19" s="58">
        <f>(D48/$I13)</f>
        <v>1.3809609165339144E-3</v>
      </c>
      <c r="L19" s="18">
        <f>(E48/$I13)</f>
        <v>1.3834855251564626E-3</v>
      </c>
    </row>
    <row r="20" spans="1:12">
      <c r="A20" s="1" t="s">
        <v>19</v>
      </c>
      <c r="B20" s="2" t="s">
        <v>13</v>
      </c>
      <c r="C20" s="2" t="s">
        <v>14</v>
      </c>
      <c r="D20" s="2" t="s">
        <v>15</v>
      </c>
      <c r="E20" s="3" t="s">
        <v>16</v>
      </c>
      <c r="H20" s="17" t="s">
        <v>8</v>
      </c>
      <c r="I20" s="58">
        <f>(B49/$I14)</f>
        <v>2.5184829843670634E-3</v>
      </c>
      <c r="J20" s="58">
        <f>(C49/$I14)</f>
        <v>2.4655736779727977E-3</v>
      </c>
      <c r="K20" s="58">
        <f>(D49/$I14)</f>
        <v>2.0034990687962076E-3</v>
      </c>
      <c r="L20" s="18">
        <f>(E49/$I14)</f>
        <v>1.9999717817032565E-3</v>
      </c>
    </row>
    <row r="21" spans="1:12">
      <c r="A21" s="4" t="s">
        <v>20</v>
      </c>
      <c r="B21" s="54">
        <v>1068</v>
      </c>
      <c r="C21" s="54">
        <v>1150</v>
      </c>
      <c r="D21" s="54">
        <v>908</v>
      </c>
      <c r="E21" s="5">
        <v>936</v>
      </c>
      <c r="H21" s="19" t="s">
        <v>9</v>
      </c>
      <c r="I21" s="14">
        <f>(B50/$I15)</f>
        <v>3.9671154270580445E-3</v>
      </c>
      <c r="J21" s="14">
        <f>(C50/$I15)</f>
        <v>3.4926064886338557E-3</v>
      </c>
      <c r="K21" s="14">
        <f>(D50/$I15)</f>
        <v>2.8139483557713531E-3</v>
      </c>
      <c r="L21" s="20">
        <f>(E50/$I15)</f>
        <v>3.0953431913484882E-3</v>
      </c>
    </row>
    <row r="22" spans="1:12">
      <c r="A22" s="4" t="s">
        <v>21</v>
      </c>
      <c r="B22" s="54">
        <v>871</v>
      </c>
      <c r="C22" s="54">
        <v>806</v>
      </c>
      <c r="D22" s="54">
        <v>617</v>
      </c>
      <c r="E22" s="5">
        <v>649</v>
      </c>
    </row>
    <row r="23" spans="1:12">
      <c r="A23" s="4" t="s">
        <v>22</v>
      </c>
      <c r="B23" s="54">
        <v>784</v>
      </c>
      <c r="C23" s="54">
        <v>749</v>
      </c>
      <c r="D23" s="54">
        <v>569</v>
      </c>
      <c r="E23" s="5">
        <v>592</v>
      </c>
      <c r="H23" s="28" t="s">
        <v>23</v>
      </c>
      <c r="I23" s="29"/>
      <c r="J23" s="29"/>
      <c r="K23" s="29"/>
      <c r="L23" s="30"/>
    </row>
    <row r="24" spans="1:12">
      <c r="A24" s="4" t="s">
        <v>24</v>
      </c>
      <c r="B24" s="54">
        <v>791</v>
      </c>
      <c r="C24" s="54">
        <v>659</v>
      </c>
      <c r="D24" s="54">
        <v>506</v>
      </c>
      <c r="E24" s="5">
        <v>539</v>
      </c>
      <c r="H24" s="37" t="s">
        <v>25</v>
      </c>
      <c r="I24" s="47"/>
      <c r="J24" s="47"/>
      <c r="K24" s="47"/>
      <c r="L24" s="48"/>
    </row>
    <row r="25" spans="1:12">
      <c r="A25" s="4" t="s">
        <v>26</v>
      </c>
      <c r="B25" s="54">
        <v>854</v>
      </c>
      <c r="C25" s="54">
        <v>809</v>
      </c>
      <c r="D25" s="54">
        <v>703</v>
      </c>
      <c r="E25" s="5">
        <v>726</v>
      </c>
      <c r="H25" s="17"/>
      <c r="I25" s="49"/>
      <c r="J25" s="49"/>
      <c r="K25" s="49"/>
      <c r="L25" s="13"/>
    </row>
    <row r="26" spans="1:12">
      <c r="A26" s="4" t="s">
        <v>27</v>
      </c>
      <c r="B26" s="54">
        <v>888</v>
      </c>
      <c r="C26" s="54">
        <v>815</v>
      </c>
      <c r="D26" s="54">
        <v>645</v>
      </c>
      <c r="E26" s="5">
        <v>676</v>
      </c>
      <c r="H26" s="17" t="s">
        <v>28</v>
      </c>
      <c r="I26" s="49">
        <f>E47</f>
        <v>4410</v>
      </c>
      <c r="J26" s="49"/>
      <c r="K26" s="49"/>
      <c r="L26" s="13"/>
    </row>
    <row r="27" spans="1:12">
      <c r="A27" s="4" t="s">
        <v>29</v>
      </c>
      <c r="B27" s="54">
        <v>975</v>
      </c>
      <c r="C27" s="54">
        <v>896</v>
      </c>
      <c r="D27" s="54">
        <v>628</v>
      </c>
      <c r="E27" s="5">
        <v>652</v>
      </c>
      <c r="H27" s="17" t="s">
        <v>30</v>
      </c>
      <c r="I27" s="49">
        <f>E41</f>
        <v>1538</v>
      </c>
      <c r="J27" s="49"/>
      <c r="K27" s="49"/>
      <c r="L27" s="13"/>
    </row>
    <row r="28" spans="1:12">
      <c r="A28" s="4" t="s">
        <v>31</v>
      </c>
      <c r="B28" s="54">
        <v>1604</v>
      </c>
      <c r="C28" s="54">
        <v>1497</v>
      </c>
      <c r="D28" s="54">
        <v>1164</v>
      </c>
      <c r="E28" s="5">
        <v>1203</v>
      </c>
      <c r="H28" s="17" t="s">
        <v>32</v>
      </c>
      <c r="I28" s="49">
        <f>E29</f>
        <v>1244</v>
      </c>
      <c r="J28" s="49"/>
      <c r="K28" s="49"/>
      <c r="L28" s="13"/>
    </row>
    <row r="29" spans="1:12">
      <c r="A29" s="4" t="s">
        <v>32</v>
      </c>
      <c r="B29" s="54">
        <v>2010</v>
      </c>
      <c r="C29" s="54">
        <v>1839</v>
      </c>
      <c r="D29" s="54">
        <v>1204</v>
      </c>
      <c r="E29" s="5">
        <v>1244</v>
      </c>
      <c r="H29" s="17" t="s">
        <v>33</v>
      </c>
      <c r="I29" s="49">
        <f>E79</f>
        <v>2228</v>
      </c>
      <c r="J29" s="49"/>
      <c r="K29" s="49"/>
      <c r="L29" s="13"/>
    </row>
    <row r="30" spans="1:12">
      <c r="A30" s="4" t="s">
        <v>34</v>
      </c>
      <c r="B30" s="54">
        <v>661</v>
      </c>
      <c r="C30" s="54">
        <v>646</v>
      </c>
      <c r="D30" s="54">
        <v>530</v>
      </c>
      <c r="E30" s="5">
        <v>557</v>
      </c>
      <c r="H30" s="17" t="s">
        <v>35</v>
      </c>
      <c r="I30" s="49">
        <f>E71</f>
        <v>1512</v>
      </c>
      <c r="J30" s="49"/>
      <c r="K30" s="49"/>
      <c r="L30" s="13"/>
    </row>
    <row r="31" spans="1:12">
      <c r="A31" s="4" t="s">
        <v>36</v>
      </c>
      <c r="B31" s="54">
        <v>906</v>
      </c>
      <c r="C31" s="54">
        <v>819</v>
      </c>
      <c r="D31" s="54">
        <v>636</v>
      </c>
      <c r="E31" s="5">
        <v>631</v>
      </c>
      <c r="H31" s="17" t="s">
        <v>37</v>
      </c>
      <c r="I31" s="49">
        <f>E82</f>
        <v>1372</v>
      </c>
      <c r="J31" s="49"/>
      <c r="K31" s="49"/>
      <c r="L31" s="13"/>
    </row>
    <row r="32" spans="1:12">
      <c r="A32" s="4" t="s">
        <v>38</v>
      </c>
      <c r="B32" s="54">
        <v>806</v>
      </c>
      <c r="C32" s="54">
        <v>731</v>
      </c>
      <c r="D32" s="54">
        <v>601</v>
      </c>
      <c r="E32" s="5">
        <v>612</v>
      </c>
      <c r="H32" s="17" t="s">
        <v>39</v>
      </c>
      <c r="I32" s="49">
        <f>E76</f>
        <v>1008</v>
      </c>
      <c r="J32" s="49"/>
      <c r="K32" s="49"/>
      <c r="L32" s="13"/>
    </row>
    <row r="33" spans="1:16">
      <c r="A33" s="4" t="s">
        <v>40</v>
      </c>
      <c r="B33" s="54">
        <v>736</v>
      </c>
      <c r="C33" s="54">
        <v>717</v>
      </c>
      <c r="D33" s="54">
        <v>537</v>
      </c>
      <c r="E33" s="5">
        <v>585</v>
      </c>
      <c r="H33" s="19" t="s">
        <v>41</v>
      </c>
      <c r="I33" s="21">
        <f>SUMIFS(E21:E97, A21:A97,"&lt;&gt;praha",A21:A97,"&lt;&gt;praha-západ",A21:A97,"&lt;&gt;praha-východ",A21:A97,"&lt;&gt;brno-město",A21:A97,"&lt;&gt;ostrava-město",A21:A97,"&lt;&gt;plzeň-město",A21:A97,"&lt;&gt;brno-venkov")</f>
        <v>54099</v>
      </c>
      <c r="J33" s="21"/>
      <c r="K33" s="21"/>
      <c r="L33" s="15"/>
    </row>
    <row r="34" spans="1:16">
      <c r="A34" s="4" t="s">
        <v>42</v>
      </c>
      <c r="B34" s="54">
        <v>885</v>
      </c>
      <c r="C34" s="54">
        <v>801</v>
      </c>
      <c r="D34" s="54">
        <v>618</v>
      </c>
      <c r="E34" s="5">
        <v>655</v>
      </c>
    </row>
    <row r="35" spans="1:16" ht="21">
      <c r="A35" s="4" t="s">
        <v>43</v>
      </c>
      <c r="B35" s="54">
        <v>623</v>
      </c>
      <c r="C35" s="54">
        <v>587</v>
      </c>
      <c r="D35" s="54">
        <v>551</v>
      </c>
      <c r="E35" s="5">
        <v>548</v>
      </c>
      <c r="H35" s="22" t="s">
        <v>44</v>
      </c>
      <c r="I35" s="22"/>
      <c r="J35" s="22"/>
      <c r="K35" s="22"/>
      <c r="L35" s="22"/>
      <c r="M35" s="22"/>
      <c r="P35" s="9"/>
    </row>
    <row r="36" spans="1:16">
      <c r="A36" s="4" t="s">
        <v>45</v>
      </c>
      <c r="B36" s="54">
        <v>1633</v>
      </c>
      <c r="C36" s="54">
        <v>1495</v>
      </c>
      <c r="D36" s="54">
        <v>1208</v>
      </c>
      <c r="E36" s="5">
        <v>1260</v>
      </c>
      <c r="H36" s="9"/>
      <c r="J36" s="9"/>
    </row>
    <row r="37" spans="1:16">
      <c r="A37" s="4" t="s">
        <v>46</v>
      </c>
      <c r="B37" s="54">
        <v>761</v>
      </c>
      <c r="C37" s="54">
        <v>707</v>
      </c>
      <c r="D37" s="54">
        <v>544</v>
      </c>
      <c r="E37" s="5">
        <v>606</v>
      </c>
      <c r="H37" s="31" t="s">
        <v>47</v>
      </c>
      <c r="I37" s="32"/>
      <c r="J37" s="32"/>
      <c r="K37" s="32"/>
      <c r="L37" s="33"/>
    </row>
    <row r="38" spans="1:16">
      <c r="A38" s="4" t="s">
        <v>48</v>
      </c>
      <c r="B38" s="54">
        <v>1331</v>
      </c>
      <c r="C38" s="54">
        <v>1295</v>
      </c>
      <c r="D38" s="54">
        <v>1165</v>
      </c>
      <c r="E38" s="5">
        <v>1215</v>
      </c>
      <c r="H38" s="17" t="s">
        <v>49</v>
      </c>
      <c r="I38" s="54">
        <v>2011</v>
      </c>
      <c r="J38" s="54">
        <v>2012</v>
      </c>
      <c r="K38" s="54">
        <v>2013</v>
      </c>
      <c r="L38" s="5">
        <v>2014</v>
      </c>
    </row>
    <row r="39" spans="1:16">
      <c r="A39" s="4" t="s">
        <v>50</v>
      </c>
      <c r="B39" s="54">
        <v>1331</v>
      </c>
      <c r="C39" s="54">
        <v>1293</v>
      </c>
      <c r="D39" s="54">
        <v>1034</v>
      </c>
      <c r="E39" s="5">
        <v>1052</v>
      </c>
      <c r="H39" s="17" t="s">
        <v>51</v>
      </c>
      <c r="I39" s="49">
        <f>MEDIAN(B21:B97)</f>
        <v>939</v>
      </c>
      <c r="J39" s="49">
        <f>MEDIAN(C21:C97)</f>
        <v>866</v>
      </c>
      <c r="K39" s="49">
        <f>MEDIAN(D21:D97)</f>
        <v>711</v>
      </c>
      <c r="L39" s="13">
        <f>MEDIAN(E21:E97)</f>
        <v>746</v>
      </c>
    </row>
    <row r="40" spans="1:16">
      <c r="A40" s="4" t="s">
        <v>52</v>
      </c>
      <c r="B40" s="54">
        <v>1152</v>
      </c>
      <c r="C40" s="54">
        <v>1088</v>
      </c>
      <c r="D40" s="54">
        <v>858</v>
      </c>
      <c r="E40" s="5">
        <v>907</v>
      </c>
      <c r="H40" s="17" t="s">
        <v>53</v>
      </c>
      <c r="I40" s="49">
        <f>_xlfn.STDEV.P(B21:B97)</f>
        <v>650.57845610086667</v>
      </c>
      <c r="J40" s="49">
        <f>_xlfn.STDEV.P(C21:C97)</f>
        <v>607.04629581463564</v>
      </c>
      <c r="K40" s="49">
        <f>_xlfn.STDEV.P(D21:D97)</f>
        <v>491.89330356774354</v>
      </c>
      <c r="L40" s="13">
        <f>_xlfn.STDEV.P(E21:E97)</f>
        <v>507.72726558516297</v>
      </c>
    </row>
    <row r="41" spans="1:16">
      <c r="A41" s="4" t="s">
        <v>30</v>
      </c>
      <c r="B41" s="54">
        <v>2279</v>
      </c>
      <c r="C41" s="54">
        <v>2100</v>
      </c>
      <c r="D41" s="54">
        <v>1416</v>
      </c>
      <c r="E41" s="5">
        <v>1538</v>
      </c>
      <c r="H41" s="17" t="s">
        <v>54</v>
      </c>
      <c r="I41" s="58">
        <f>I40/(SUM(B21:B97)/COUNT(B21:B97))</f>
        <v>0.57394554507586681</v>
      </c>
      <c r="J41" s="58">
        <f>J40/(SUM(C21:C97)/COUNT(C21:C97))</f>
        <v>0.57097826612096814</v>
      </c>
      <c r="K41" s="58">
        <f>K40/(SUM(D21:D97)/COUNT(D21:D97))</f>
        <v>0.5849813022181144</v>
      </c>
      <c r="L41" s="18">
        <f>L40/(SUM(E21:E97)/COUNT(E21:E97))</f>
        <v>0.57994985165711155</v>
      </c>
    </row>
    <row r="42" spans="1:16">
      <c r="A42" s="4" t="s">
        <v>55</v>
      </c>
      <c r="B42" s="54">
        <v>1010</v>
      </c>
      <c r="C42" s="54">
        <v>988</v>
      </c>
      <c r="D42" s="54">
        <v>728</v>
      </c>
      <c r="E42" s="5">
        <v>790</v>
      </c>
      <c r="H42" s="17" t="s">
        <v>56</v>
      </c>
      <c r="I42" s="49">
        <f>_xlfn.VAR.P(B21:B97)</f>
        <v>423252.3275425873</v>
      </c>
      <c r="J42" s="49">
        <f>_xlfn.VAR.P(C21:C97)</f>
        <v>368505.20526227017</v>
      </c>
      <c r="K42" s="49">
        <f>_xlfn.VAR.P(D21:D97)</f>
        <v>241959.02209478832</v>
      </c>
      <c r="L42" s="13">
        <f>_xlfn.VAR.P(E21:E97)</f>
        <v>257786.97621858661</v>
      </c>
    </row>
    <row r="43" spans="1:16">
      <c r="A43" s="4" t="s">
        <v>57</v>
      </c>
      <c r="B43" s="54">
        <v>1065</v>
      </c>
      <c r="C43" s="54">
        <v>1024</v>
      </c>
      <c r="D43" s="54">
        <v>820</v>
      </c>
      <c r="E43" s="5">
        <v>860</v>
      </c>
      <c r="H43" s="19" t="s">
        <v>58</v>
      </c>
      <c r="I43" s="21">
        <f>ROUND(SUM(B21:B97)/COUNT(B21:B97),2)</f>
        <v>1133.52</v>
      </c>
      <c r="J43" s="21">
        <f>ROUND(SUM(C21:C97)/COUNT(C21:C97),2)</f>
        <v>1063.17</v>
      </c>
      <c r="K43" s="21">
        <f>ROUND(SUM(D21:D97)/COUNT(D21:D97),2)</f>
        <v>840.87</v>
      </c>
      <c r="L43" s="15">
        <f>ROUND(SUM(E21:E97)/COUNT(E21:E97),2)</f>
        <v>875.47</v>
      </c>
    </row>
    <row r="44" spans="1:16">
      <c r="A44" s="4" t="s">
        <v>59</v>
      </c>
      <c r="B44" s="54">
        <v>673</v>
      </c>
      <c r="C44" s="54">
        <v>634</v>
      </c>
      <c r="D44" s="54">
        <v>564</v>
      </c>
      <c r="E44" s="5">
        <v>582</v>
      </c>
    </row>
    <row r="45" spans="1:16">
      <c r="A45" s="4" t="s">
        <v>60</v>
      </c>
      <c r="B45" s="54">
        <v>968</v>
      </c>
      <c r="C45" s="54">
        <v>856</v>
      </c>
      <c r="D45" s="54">
        <v>649</v>
      </c>
      <c r="E45" s="5">
        <v>652</v>
      </c>
      <c r="H45" s="1" t="s">
        <v>12</v>
      </c>
      <c r="I45" s="11" t="s">
        <v>61</v>
      </c>
      <c r="J45" s="11" t="s">
        <v>62</v>
      </c>
      <c r="K45" s="11" t="s">
        <v>63</v>
      </c>
      <c r="L45" s="11" t="s">
        <v>64</v>
      </c>
      <c r="M45" s="12" t="s">
        <v>65</v>
      </c>
    </row>
    <row r="46" spans="1:16">
      <c r="A46" s="4" t="s">
        <v>66</v>
      </c>
      <c r="B46" s="54">
        <v>1172</v>
      </c>
      <c r="C46" s="54">
        <v>1186</v>
      </c>
      <c r="D46" s="54">
        <v>917</v>
      </c>
      <c r="E46" s="5">
        <v>952</v>
      </c>
      <c r="H46" s="4" t="s">
        <v>20</v>
      </c>
      <c r="I46" s="10">
        <f>(B21/SUM($B$21:$B$97))</f>
        <v>1.2236340096928313E-2</v>
      </c>
      <c r="J46" s="10">
        <f>(C21/SUM($C$21:$C$97))</f>
        <v>1.4047688849799667E-2</v>
      </c>
      <c r="K46" s="10">
        <f>(D21/SUM(D$21:$D$97))</f>
        <v>1.4023815775248274E-2</v>
      </c>
      <c r="L46" s="10">
        <f>(E21/SUM($E$21:$E$97))</f>
        <v>1.3884974262360742E-2</v>
      </c>
      <c r="M46" s="13">
        <f>SUM(B21:E21)/COUNT(B21:E21)</f>
        <v>1015.5</v>
      </c>
    </row>
    <row r="47" spans="1:16">
      <c r="A47" s="4" t="s">
        <v>28</v>
      </c>
      <c r="B47" s="54">
        <v>5319</v>
      </c>
      <c r="C47" s="54">
        <v>5019</v>
      </c>
      <c r="D47" s="54">
        <v>4284</v>
      </c>
      <c r="E47" s="5">
        <v>4410</v>
      </c>
      <c r="H47" s="4" t="s">
        <v>21</v>
      </c>
      <c r="I47" s="10">
        <f>(B22/SUM($B$21:$B$97))</f>
        <v>9.9792623824199993E-3</v>
      </c>
      <c r="J47" s="10">
        <f>(C22/SUM($C$21:$C$97))</f>
        <v>9.8455975764682891E-3</v>
      </c>
      <c r="K47" s="10">
        <f>(D22/SUM(D$21:$D$97))</f>
        <v>9.5293990455156217E-3</v>
      </c>
      <c r="L47" s="10">
        <f>(E22/SUM($E$21:$E$97))</f>
        <v>9.6275088635385912E-3</v>
      </c>
      <c r="M47" s="13">
        <f>SUM(B22:E22)/COUNT(B22:E22)</f>
        <v>735.75</v>
      </c>
    </row>
    <row r="48" spans="1:16">
      <c r="A48" s="4" t="s">
        <v>67</v>
      </c>
      <c r="B48" s="54">
        <v>613</v>
      </c>
      <c r="C48" s="54">
        <v>601</v>
      </c>
      <c r="D48" s="54">
        <v>547</v>
      </c>
      <c r="E48" s="5">
        <v>548</v>
      </c>
      <c r="H48" s="4" t="s">
        <v>22</v>
      </c>
      <c r="I48" s="10">
        <f>(B23/SUM($B$21:$B$97))</f>
        <v>8.9824818689061767E-3</v>
      </c>
      <c r="J48" s="10">
        <f>(C23/SUM($C$21:$C$97))</f>
        <v>9.1493208247825659E-3</v>
      </c>
      <c r="K48" s="10">
        <f>(D23/SUM(D$21:$D$97))</f>
        <v>8.7880519560751841E-3</v>
      </c>
      <c r="L48" s="10">
        <f>(E23/SUM($E$21:$E$97))</f>
        <v>8.7819495334589305E-3</v>
      </c>
      <c r="M48" s="13">
        <f>SUM(B23:E23)/COUNT(B23:E23)</f>
        <v>673.5</v>
      </c>
    </row>
    <row r="49" spans="1:13">
      <c r="A49" s="4" t="s">
        <v>68</v>
      </c>
      <c r="B49" s="54">
        <v>714</v>
      </c>
      <c r="C49" s="54">
        <v>699</v>
      </c>
      <c r="D49" s="54">
        <v>568</v>
      </c>
      <c r="E49" s="5">
        <v>567</v>
      </c>
      <c r="H49" s="4" t="s">
        <v>24</v>
      </c>
      <c r="I49" s="10">
        <f>(B24/SUM($B$21:$B$97))</f>
        <v>9.0626825998785538E-3</v>
      </c>
      <c r="J49" s="10">
        <f>(C24/SUM($C$21:$C$97))</f>
        <v>8.0499364800156355E-3</v>
      </c>
      <c r="K49" s="10">
        <f>(D24/SUM(D$21:$D$97))</f>
        <v>7.8150339011846103E-3</v>
      </c>
      <c r="L49" s="10">
        <f>(E24/SUM($E$21:$E$97))</f>
        <v>7.995727700226966E-3</v>
      </c>
      <c r="M49" s="13">
        <f>SUM(B24:E24)/COUNT(B24:E24)</f>
        <v>623.75</v>
      </c>
    </row>
    <row r="50" spans="1:13">
      <c r="A50" s="4" t="s">
        <v>69</v>
      </c>
      <c r="B50" s="54">
        <v>719</v>
      </c>
      <c r="C50" s="54">
        <v>633</v>
      </c>
      <c r="D50" s="54">
        <v>510</v>
      </c>
      <c r="E50" s="5">
        <v>561</v>
      </c>
      <c r="H50" s="4" t="s">
        <v>26</v>
      </c>
      <c r="I50" s="10">
        <f>(B25/SUM($B$21:$B$97))</f>
        <v>9.7844891786299428E-3</v>
      </c>
      <c r="J50" s="10">
        <f>(C25/SUM($C$21:$C$97))</f>
        <v>9.8822437212938534E-3</v>
      </c>
      <c r="K50" s="10">
        <f>(D25/SUM(D$21:$D$97))</f>
        <v>1.0857645914096405E-2</v>
      </c>
      <c r="L50" s="10">
        <f>(E25/SUM($E$21:$E$97))</f>
        <v>1.076975567785673E-2</v>
      </c>
      <c r="M50" s="13">
        <f>SUM(B25:E25)/COUNT(B25:E25)</f>
        <v>773</v>
      </c>
    </row>
    <row r="51" spans="1:13">
      <c r="A51" s="4" t="s">
        <v>70</v>
      </c>
      <c r="B51" s="54">
        <v>657</v>
      </c>
      <c r="C51" s="54">
        <v>668</v>
      </c>
      <c r="D51" s="54">
        <v>506</v>
      </c>
      <c r="E51" s="5">
        <v>532</v>
      </c>
      <c r="H51" s="4" t="s">
        <v>27</v>
      </c>
      <c r="I51" s="10">
        <f>(B26/SUM($B$21:$B$97))</f>
        <v>1.0174035586210058E-2</v>
      </c>
      <c r="J51" s="10">
        <f>(C26/SUM($C$21:$C$97))</f>
        <v>9.955536010944982E-3</v>
      </c>
      <c r="K51" s="10">
        <f>(D26/SUM(D$21:$D$97))</f>
        <v>9.9618515143558781E-3</v>
      </c>
      <c r="L51" s="10">
        <f>(E26/SUM($E$21:$E$97))</f>
        <v>1.0028036967260536E-2</v>
      </c>
      <c r="M51" s="13">
        <f>SUM(B26:E26)/COUNT(B26:E26)</f>
        <v>756</v>
      </c>
    </row>
    <row r="52" spans="1:13">
      <c r="A52" s="4" t="s">
        <v>71</v>
      </c>
      <c r="B52" s="54">
        <v>1121</v>
      </c>
      <c r="C52" s="54">
        <v>1086</v>
      </c>
      <c r="D52" s="54">
        <v>844</v>
      </c>
      <c r="E52" s="5">
        <v>860</v>
      </c>
      <c r="H52" s="4" t="s">
        <v>29</v>
      </c>
      <c r="I52" s="10">
        <f>(B27/SUM($B$21:$B$97))</f>
        <v>1.117081609972388E-2</v>
      </c>
      <c r="J52" s="10">
        <f>(C27/SUM($C$21:$C$97))</f>
        <v>1.094498192123522E-2</v>
      </c>
      <c r="K52" s="10">
        <f>(D27/SUM(D$21:$D$97))</f>
        <v>9.6992910868457221E-3</v>
      </c>
      <c r="L52" s="10">
        <f>(E27/SUM($E$21:$E$97))</f>
        <v>9.6720119861743638E-3</v>
      </c>
      <c r="M52" s="13">
        <f>SUM(B27:E27)/COUNT(B27:E27)</f>
        <v>787.75</v>
      </c>
    </row>
    <row r="53" spans="1:13">
      <c r="A53" s="4" t="s">
        <v>72</v>
      </c>
      <c r="B53" s="54">
        <v>910</v>
      </c>
      <c r="C53" s="54">
        <v>940</v>
      </c>
      <c r="D53" s="54">
        <v>767</v>
      </c>
      <c r="E53" s="5">
        <v>844</v>
      </c>
      <c r="H53" s="4" t="s">
        <v>31</v>
      </c>
      <c r="I53" s="10">
        <f>(B28/SUM($B$21:$B$97))</f>
        <v>1.8377424639956005E-2</v>
      </c>
      <c r="J53" s="10">
        <f>(C28/SUM($C$21:$C$97))</f>
        <v>1.828642626795661E-2</v>
      </c>
      <c r="K53" s="10">
        <f>(D28/SUM(D$21:$D$97))</f>
        <v>1.7977666918930608E-2</v>
      </c>
      <c r="L53" s="10">
        <f>(E28/SUM($E$21:$E$97))</f>
        <v>1.7845752176944417E-2</v>
      </c>
      <c r="M53" s="13">
        <f>SUM(B28:E28)/COUNT(B28:E28)</f>
        <v>1367</v>
      </c>
    </row>
    <row r="54" spans="1:13">
      <c r="A54" s="4" t="s">
        <v>73</v>
      </c>
      <c r="B54" s="54">
        <v>719</v>
      </c>
      <c r="C54" s="54">
        <v>740</v>
      </c>
      <c r="D54" s="54">
        <v>509</v>
      </c>
      <c r="E54" s="5">
        <v>582</v>
      </c>
      <c r="H54" s="4" t="s">
        <v>32</v>
      </c>
      <c r="I54" s="10">
        <f>(B29/SUM($B$21:$B$97))</f>
        <v>2.3029067036353847E-2</v>
      </c>
      <c r="J54" s="10">
        <f>(C29/SUM($C$21:$C$97))</f>
        <v>2.2464086778070946E-2</v>
      </c>
      <c r="K54" s="10">
        <f>(D29/SUM(D$21:$D$97))</f>
        <v>1.8595456160130971E-2</v>
      </c>
      <c r="L54" s="10">
        <f>(E29/SUM($E$21:$E$97))</f>
        <v>1.8453961519633293E-2</v>
      </c>
      <c r="M54" s="13">
        <f>SUM(B29:E29)/COUNT(B29:E29)</f>
        <v>1574.25</v>
      </c>
    </row>
    <row r="55" spans="1:13">
      <c r="A55" s="4" t="s">
        <v>74</v>
      </c>
      <c r="B55" s="54">
        <v>903</v>
      </c>
      <c r="C55" s="54">
        <v>844</v>
      </c>
      <c r="D55" s="54">
        <v>688</v>
      </c>
      <c r="E55" s="5">
        <v>734</v>
      </c>
      <c r="H55" s="4" t="s">
        <v>34</v>
      </c>
      <c r="I55" s="10">
        <f>(B30/SUM($B$21:$B$97))</f>
        <v>7.5732404532487026E-3</v>
      </c>
      <c r="J55" s="10">
        <f>(C30/SUM($C$21:$C$97))</f>
        <v>7.8911365191048563E-3</v>
      </c>
      <c r="K55" s="10">
        <f>(D30/SUM(D$21:$D$97))</f>
        <v>8.1857074459048291E-3</v>
      </c>
      <c r="L55" s="10">
        <f>(E30/SUM($E$21:$E$97))</f>
        <v>8.2627464360415948E-3</v>
      </c>
      <c r="M55" s="13">
        <f>SUM(B30:E30)/COUNT(B30:E30)</f>
        <v>598.5</v>
      </c>
    </row>
    <row r="56" spans="1:13">
      <c r="A56" s="4" t="s">
        <v>75</v>
      </c>
      <c r="B56" s="54">
        <v>929</v>
      </c>
      <c r="C56" s="54">
        <v>833</v>
      </c>
      <c r="D56" s="54">
        <v>681</v>
      </c>
      <c r="E56" s="5">
        <v>695</v>
      </c>
      <c r="H56" s="4" t="s">
        <v>36</v>
      </c>
      <c r="I56" s="10">
        <f>(B31/SUM($B$21:$B$97))</f>
        <v>1.0380266037281883E-2</v>
      </c>
      <c r="J56" s="10">
        <f>(C31/SUM($C$21:$C$97))</f>
        <v>1.0004397537379068E-2</v>
      </c>
      <c r="K56" s="10">
        <f>(D31/SUM(D$21:$D$97))</f>
        <v>9.8228489350857956E-3</v>
      </c>
      <c r="L56" s="10">
        <f>(E31/SUM($E$21:$E$97))</f>
        <v>9.3604901277239624E-3</v>
      </c>
      <c r="M56" s="13">
        <f>SUM(B31:E31)/COUNT(B31:E31)</f>
        <v>748</v>
      </c>
    </row>
    <row r="57" spans="1:13">
      <c r="A57" s="4" t="s">
        <v>76</v>
      </c>
      <c r="B57" s="54">
        <v>852</v>
      </c>
      <c r="C57" s="54">
        <v>862</v>
      </c>
      <c r="D57" s="54">
        <v>658</v>
      </c>
      <c r="E57" s="5">
        <v>708</v>
      </c>
      <c r="H57" s="4" t="s">
        <v>38</v>
      </c>
      <c r="I57" s="10">
        <f>(B32/SUM($B$21:$B$97))</f>
        <v>9.2345413091050738E-3</v>
      </c>
      <c r="J57" s="10">
        <f>(C32/SUM($C$21:$C$97))</f>
        <v>8.9294439558291801E-3</v>
      </c>
      <c r="K57" s="10">
        <f>(D32/SUM(D$21:$D$97))</f>
        <v>9.2822833490354764E-3</v>
      </c>
      <c r="L57" s="10">
        <f>(E32/SUM($E$21:$E$97))</f>
        <v>9.0786370176974083E-3</v>
      </c>
      <c r="M57" s="13">
        <f>SUM(B32:E32)/COUNT(B32:E32)</f>
        <v>687.5</v>
      </c>
    </row>
    <row r="58" spans="1:13">
      <c r="A58" s="4" t="s">
        <v>77</v>
      </c>
      <c r="B58" s="54">
        <v>1372</v>
      </c>
      <c r="C58" s="54">
        <v>1402</v>
      </c>
      <c r="D58" s="54">
        <v>1071</v>
      </c>
      <c r="E58" s="5">
        <v>1104</v>
      </c>
      <c r="H58" s="4" t="s">
        <v>40</v>
      </c>
      <c r="I58" s="10">
        <f>(B33/SUM($B$21:$B$97))</f>
        <v>8.4325339993813093E-3</v>
      </c>
      <c r="J58" s="10">
        <f>(C33/SUM($C$21:$C$97))</f>
        <v>8.758428613309879E-3</v>
      </c>
      <c r="K58" s="10">
        <f>(D33/SUM(D$21:$D$97))</f>
        <v>8.2938205631148936E-3</v>
      </c>
      <c r="L58" s="10">
        <f>(E33/SUM($E$21:$E$97))</f>
        <v>8.6781089139754634E-3</v>
      </c>
      <c r="M58" s="13">
        <f>SUM(B33:E33)/COUNT(B33:E33)</f>
        <v>643.75</v>
      </c>
    </row>
    <row r="59" spans="1:13">
      <c r="A59" s="4" t="s">
        <v>78</v>
      </c>
      <c r="B59" s="54">
        <v>1680</v>
      </c>
      <c r="C59" s="54">
        <v>1553</v>
      </c>
      <c r="D59" s="54">
        <v>1242</v>
      </c>
      <c r="E59" s="5">
        <v>1287</v>
      </c>
      <c r="H59" s="4" t="s">
        <v>42</v>
      </c>
      <c r="I59" s="10">
        <f>(B34/SUM($B$21:$B$97))</f>
        <v>1.0139663844364754E-2</v>
      </c>
      <c r="J59" s="10">
        <f>(C34/SUM($C$21:$C$97))</f>
        <v>9.7845206684256808E-3</v>
      </c>
      <c r="K59" s="10">
        <f>(D34/SUM(D$21:$D$97))</f>
        <v>9.5448437765456307E-3</v>
      </c>
      <c r="L59" s="10">
        <f>(E34/SUM($E$21:$E$97))</f>
        <v>9.7165151088101347E-3</v>
      </c>
      <c r="M59" s="13">
        <f>SUM(B34:E34)/COUNT(B34:E34)</f>
        <v>739.75</v>
      </c>
    </row>
    <row r="60" spans="1:13">
      <c r="A60" s="4" t="s">
        <v>79</v>
      </c>
      <c r="B60" s="54">
        <v>972</v>
      </c>
      <c r="C60" s="54">
        <v>870</v>
      </c>
      <c r="D60" s="54">
        <v>720</v>
      </c>
      <c r="E60" s="5">
        <v>751</v>
      </c>
      <c r="H60" s="4" t="s">
        <v>43</v>
      </c>
      <c r="I60" s="10">
        <f>(B35/SUM($B$21:$B$97))</f>
        <v>7.1378650565415156E-3</v>
      </c>
      <c r="J60" s="10">
        <f>(C35/SUM($C$21:$C$97))</f>
        <v>7.1704290042020917E-3</v>
      </c>
      <c r="K60" s="10">
        <f>(D35/SUM(D$21:$D$97))</f>
        <v>8.5100467975350209E-3</v>
      </c>
      <c r="L60" s="10">
        <f>(E35/SUM($E$21:$E$97))</f>
        <v>8.1292370681342804E-3</v>
      </c>
      <c r="M60" s="13">
        <f>SUM(B35:E35)/COUNT(B35:E35)</f>
        <v>577.25</v>
      </c>
    </row>
    <row r="61" spans="1:13">
      <c r="A61" s="4" t="s">
        <v>80</v>
      </c>
      <c r="B61" s="54">
        <v>1110</v>
      </c>
      <c r="C61" s="54">
        <v>999</v>
      </c>
      <c r="D61" s="54">
        <v>742</v>
      </c>
      <c r="E61" s="5">
        <v>780</v>
      </c>
      <c r="H61" s="4" t="s">
        <v>45</v>
      </c>
      <c r="I61" s="10">
        <f>(B36/SUM($B$21:$B$97))</f>
        <v>1.8709684811127277E-2</v>
      </c>
      <c r="J61" s="10">
        <f>(C36/SUM($C$21:$C$97))</f>
        <v>1.8261995504739569E-2</v>
      </c>
      <c r="K61" s="10">
        <f>(D36/SUM(D$21:$D$97))</f>
        <v>1.8657235084251007E-2</v>
      </c>
      <c r="L61" s="10">
        <f>(E36/SUM($E$21:$E$97))</f>
        <v>1.8691311507024078E-2</v>
      </c>
      <c r="M61" s="13">
        <f>SUM(B36:E36)/COUNT(B36:E36)</f>
        <v>1399</v>
      </c>
    </row>
    <row r="62" spans="1:13">
      <c r="A62" s="4" t="s">
        <v>81</v>
      </c>
      <c r="B62" s="54">
        <v>747</v>
      </c>
      <c r="C62" s="54">
        <v>668</v>
      </c>
      <c r="D62" s="54">
        <v>536</v>
      </c>
      <c r="E62" s="5">
        <v>549</v>
      </c>
      <c r="H62" s="4" t="s">
        <v>46</v>
      </c>
      <c r="I62" s="10">
        <f>(B37/SUM($B$21:$B$97))</f>
        <v>8.7189651814255104E-3</v>
      </c>
      <c r="J62" s="10">
        <f>(C37/SUM($C$21:$C$97))</f>
        <v>8.6362747972246658E-3</v>
      </c>
      <c r="K62" s="10">
        <f>(D37/SUM(D$21:$D$97))</f>
        <v>8.4019336803249564E-3</v>
      </c>
      <c r="L62" s="10">
        <f>(E37/SUM($E$21:$E$97))</f>
        <v>8.9896307724258648E-3</v>
      </c>
      <c r="M62" s="13">
        <f>SUM(B37:E37)/COUNT(B37:E37)</f>
        <v>654.5</v>
      </c>
    </row>
    <row r="63" spans="1:13">
      <c r="A63" s="4" t="s">
        <v>82</v>
      </c>
      <c r="B63" s="54">
        <v>1121</v>
      </c>
      <c r="C63" s="54">
        <v>1144</v>
      </c>
      <c r="D63" s="54">
        <v>898</v>
      </c>
      <c r="E63" s="5">
        <v>959</v>
      </c>
      <c r="H63" s="4" t="s">
        <v>48</v>
      </c>
      <c r="I63" s="10">
        <f>(B38/SUM($B$21:$B$97))</f>
        <v>1.5249596132033317E-2</v>
      </c>
      <c r="J63" s="10">
        <f>(C38/SUM($C$21:$C$97))</f>
        <v>1.5818919183035279E-2</v>
      </c>
      <c r="K63" s="10">
        <f>(D38/SUM(D$21:$D$97))</f>
        <v>1.7993111649960616E-2</v>
      </c>
      <c r="L63" s="10">
        <f>(E38/SUM($E$21:$E$97))</f>
        <v>1.80237646674875E-2</v>
      </c>
      <c r="M63" s="13">
        <f>SUM(B38:E38)/COUNT(B38:E38)</f>
        <v>1251.5</v>
      </c>
    </row>
    <row r="64" spans="1:13">
      <c r="A64" s="4" t="s">
        <v>83</v>
      </c>
      <c r="B64" s="54">
        <v>1615</v>
      </c>
      <c r="C64" s="54">
        <v>1461</v>
      </c>
      <c r="D64" s="54">
        <v>1113</v>
      </c>
      <c r="E64" s="5">
        <v>1154</v>
      </c>
      <c r="H64" s="4" t="s">
        <v>50</v>
      </c>
      <c r="I64" s="10">
        <f>(B39/SUM($B$21:$B$97))</f>
        <v>1.5249596132033317E-2</v>
      </c>
      <c r="J64" s="10">
        <f>(C39/SUM($C$21:$C$97))</f>
        <v>1.5794488419818235E-2</v>
      </c>
      <c r="K64" s="10">
        <f>(D39/SUM(D$21:$D$97))</f>
        <v>1.5969851885029421E-2</v>
      </c>
      <c r="L64" s="10">
        <f>(E39/SUM($E$21:$E$97))</f>
        <v>1.5605761670943911E-2</v>
      </c>
      <c r="M64" s="13">
        <f>SUM(B39:E39)/COUNT(B39:E39)</f>
        <v>1177.5</v>
      </c>
    </row>
    <row r="65" spans="1:13">
      <c r="A65" s="4" t="s">
        <v>84</v>
      </c>
      <c r="B65" s="54">
        <v>801</v>
      </c>
      <c r="C65" s="54">
        <v>751</v>
      </c>
      <c r="D65" s="54">
        <v>610</v>
      </c>
      <c r="E65" s="5">
        <v>627</v>
      </c>
      <c r="H65" s="4" t="s">
        <v>52</v>
      </c>
      <c r="I65" s="10">
        <f>(B40/SUM($B$21:$B$97))</f>
        <v>1.3198748868596831E-2</v>
      </c>
      <c r="J65" s="10">
        <f>(C40/SUM($C$21:$C$97))</f>
        <v>1.3290335190071337E-2</v>
      </c>
      <c r="K65" s="10">
        <f>(D40/SUM(D$21:$D$97))</f>
        <v>1.3251579223747818E-2</v>
      </c>
      <c r="L65" s="10">
        <f>(E40/SUM($E$21:$E$97))</f>
        <v>1.345477741021495E-2</v>
      </c>
      <c r="M65" s="13">
        <f>SUM(B40:E40)/COUNT(B40:E40)</f>
        <v>1001.25</v>
      </c>
    </row>
    <row r="66" spans="1:13">
      <c r="A66" s="4" t="s">
        <v>85</v>
      </c>
      <c r="B66" s="54">
        <v>939</v>
      </c>
      <c r="C66" s="54">
        <v>844</v>
      </c>
      <c r="D66" s="54">
        <v>763</v>
      </c>
      <c r="E66" s="5">
        <v>782</v>
      </c>
      <c r="H66" s="4" t="s">
        <v>30</v>
      </c>
      <c r="I66" s="10">
        <f>(B41/SUM($B$21:$B$97))</f>
        <v>2.611106655514946E-2</v>
      </c>
      <c r="J66" s="10">
        <f>(C41/SUM($C$21:$C$97))</f>
        <v>2.5652301377895044E-2</v>
      </c>
      <c r="K66" s="10">
        <f>(D41/SUM(D$21:$D$97))</f>
        <v>2.1869739138492904E-2</v>
      </c>
      <c r="L66" s="10">
        <f>(E41/SUM($E$21:$E$97))</f>
        <v>2.2815267537938912E-2</v>
      </c>
      <c r="M66" s="13">
        <f>SUM(B41:E41)/COUNT(B41:E41)</f>
        <v>1833.25</v>
      </c>
    </row>
    <row r="67" spans="1:13">
      <c r="A67" s="4" t="s">
        <v>86</v>
      </c>
      <c r="B67" s="54">
        <v>761</v>
      </c>
      <c r="C67" s="54">
        <v>713</v>
      </c>
      <c r="D67" s="54">
        <v>626</v>
      </c>
      <c r="E67" s="5">
        <v>628</v>
      </c>
      <c r="H67" s="4" t="s">
        <v>55</v>
      </c>
      <c r="I67" s="10">
        <f>(B42/SUM($B$21:$B$97))</f>
        <v>1.1571819754585762E-2</v>
      </c>
      <c r="J67" s="10">
        <f>(C42/SUM($C$21:$C$97))</f>
        <v>1.2068797029219192E-2</v>
      </c>
      <c r="K67" s="10">
        <f>(D42/SUM(D$21:$D$97))</f>
        <v>1.1243764189846633E-2</v>
      </c>
      <c r="L67" s="10">
        <f>(E42/SUM($E$21:$E$97))</f>
        <v>1.1719155627419858E-2</v>
      </c>
      <c r="M67" s="13">
        <f>SUM(B42:E42)/COUNT(B42:E42)</f>
        <v>879</v>
      </c>
    </row>
    <row r="68" spans="1:13">
      <c r="A68" s="4" t="s">
        <v>87</v>
      </c>
      <c r="B68" s="54">
        <v>942</v>
      </c>
      <c r="C68" s="54">
        <v>922</v>
      </c>
      <c r="D68" s="54">
        <v>711</v>
      </c>
      <c r="E68" s="5">
        <v>746</v>
      </c>
      <c r="H68" s="4" t="s">
        <v>57</v>
      </c>
      <c r="I68" s="10">
        <f>(B43/SUM($B$21:$B$97))</f>
        <v>1.2201968355083007E-2</v>
      </c>
      <c r="J68" s="10">
        <f>(C43/SUM($C$21:$C$97))</f>
        <v>1.2508550767125965E-2</v>
      </c>
      <c r="K68" s="10">
        <f>(D43/SUM(D$21:$D$97))</f>
        <v>1.2664679444607472E-2</v>
      </c>
      <c r="L68" s="10">
        <f>(E43/SUM($E$21:$E$97))</f>
        <v>1.2757561822254529E-2</v>
      </c>
      <c r="M68" s="13">
        <f>SUM(B43:E43)/COUNT(B43:E43)</f>
        <v>942.25</v>
      </c>
    </row>
    <row r="69" spans="1:13">
      <c r="A69" s="4" t="s">
        <v>88</v>
      </c>
      <c r="B69" s="54">
        <v>784</v>
      </c>
      <c r="C69" s="54">
        <v>718</v>
      </c>
      <c r="D69" s="54">
        <v>566</v>
      </c>
      <c r="E69" s="5">
        <v>598</v>
      </c>
      <c r="H69" s="4" t="s">
        <v>59</v>
      </c>
      <c r="I69" s="10">
        <f>(B44/SUM($B$21:$B$97))</f>
        <v>7.7107274206299195E-3</v>
      </c>
      <c r="J69" s="10">
        <f>(C44/SUM($C$21:$C$97))</f>
        <v>7.7445519398025991E-3</v>
      </c>
      <c r="K69" s="10">
        <f>(D44/SUM(D$21:$D$97))</f>
        <v>8.7108283009251393E-3</v>
      </c>
      <c r="L69" s="10">
        <f>(E44/SUM($E$21:$E$97))</f>
        <v>8.6336057913396925E-3</v>
      </c>
      <c r="M69" s="13">
        <f>SUM(B44:E44)/COUNT(B44:E44)</f>
        <v>613.25</v>
      </c>
    </row>
    <row r="70" spans="1:13">
      <c r="A70" s="4" t="s">
        <v>89</v>
      </c>
      <c r="B70" s="54">
        <v>729</v>
      </c>
      <c r="C70" s="54">
        <v>670</v>
      </c>
      <c r="D70" s="54">
        <v>492</v>
      </c>
      <c r="E70" s="5">
        <v>499</v>
      </c>
      <c r="H70" s="4" t="s">
        <v>60</v>
      </c>
      <c r="I70" s="10">
        <f>(B45/SUM($B$21:$B$97))</f>
        <v>1.1090615368751503E-2</v>
      </c>
      <c r="J70" s="10">
        <f>(C45/SUM($C$21:$C$97))</f>
        <v>1.0456366656894362E-2</v>
      </c>
      <c r="K70" s="10">
        <f>(D45/SUM(D$21:$D$97))</f>
        <v>1.0023630438475914E-2</v>
      </c>
      <c r="L70" s="10">
        <f>(E45/SUM($E$21:$E$97))</f>
        <v>9.6720119861743638E-3</v>
      </c>
      <c r="M70" s="13">
        <f>SUM(B45:E45)/COUNT(B45:E45)</f>
        <v>781.25</v>
      </c>
    </row>
    <row r="71" spans="1:13">
      <c r="A71" s="4" t="s">
        <v>35</v>
      </c>
      <c r="B71" s="54">
        <v>2017</v>
      </c>
      <c r="C71" s="54">
        <v>1877</v>
      </c>
      <c r="D71" s="54">
        <v>1432</v>
      </c>
      <c r="E71" s="5">
        <v>1512</v>
      </c>
      <c r="H71" s="4" t="s">
        <v>66</v>
      </c>
      <c r="I71" s="10">
        <f>(B46/SUM($B$21:$B$97))</f>
        <v>1.3427893814232192E-2</v>
      </c>
      <c r="J71" s="10">
        <f>(C46/SUM($C$21:$C$97))</f>
        <v>1.448744258770644E-2</v>
      </c>
      <c r="K71" s="10">
        <f>(D46/SUM(D$21:$D$97))</f>
        <v>1.4162818354518356E-2</v>
      </c>
      <c r="L71" s="10">
        <f>(E46/SUM($E$21:$E$97))</f>
        <v>1.4122324249751524E-2</v>
      </c>
      <c r="M71" s="13">
        <f>SUM(B46:E46)/COUNT(B46:E46)</f>
        <v>1056.75</v>
      </c>
    </row>
    <row r="72" spans="1:13">
      <c r="A72" s="4" t="s">
        <v>90</v>
      </c>
      <c r="B72" s="54">
        <v>1069</v>
      </c>
      <c r="C72" s="54">
        <v>979</v>
      </c>
      <c r="D72" s="54">
        <v>808</v>
      </c>
      <c r="E72" s="5">
        <v>824</v>
      </c>
      <c r="H72" s="4" t="s">
        <v>28</v>
      </c>
      <c r="I72" s="10">
        <f>(B47/SUM($B$21:$B$97))</f>
        <v>6.0941098291724428E-2</v>
      </c>
      <c r="J72" s="10">
        <f>(C47/SUM($C$21:$C$97))</f>
        <v>6.1309000293169158E-2</v>
      </c>
      <c r="K72" s="10">
        <f>(D47/SUM(D$21:$D$97))</f>
        <v>6.6165227732559034E-2</v>
      </c>
      <c r="L72" s="10">
        <f>(E47/SUM($E$21:$E$97))</f>
        <v>6.5419590274584272E-2</v>
      </c>
      <c r="M72" s="13">
        <f>SUM(B47:E47)/COUNT(B47:E47)</f>
        <v>4758</v>
      </c>
    </row>
    <row r="73" spans="1:13">
      <c r="A73" s="4" t="s">
        <v>91</v>
      </c>
      <c r="B73" s="54">
        <v>687</v>
      </c>
      <c r="C73" s="54">
        <v>634</v>
      </c>
      <c r="D73" s="54">
        <v>563</v>
      </c>
      <c r="E73" s="5">
        <v>588</v>
      </c>
      <c r="H73" s="4" t="s">
        <v>67</v>
      </c>
      <c r="I73" s="10">
        <f>(B48/SUM($B$21:$B$97))</f>
        <v>7.0232925837238344E-3</v>
      </c>
      <c r="J73" s="10">
        <f>(C48/SUM($C$21:$C$97))</f>
        <v>7.341444346721392E-3</v>
      </c>
      <c r="K73" s="10">
        <f>(D48/SUM(D$21:$D$97))</f>
        <v>8.4482678734149851E-3</v>
      </c>
      <c r="L73" s="10">
        <f>(E48/SUM($E$21:$E$97))</f>
        <v>8.1292370681342804E-3</v>
      </c>
      <c r="M73" s="13">
        <f>SUM(B48:E48)/COUNT(B48:E48)</f>
        <v>577.25</v>
      </c>
    </row>
    <row r="74" spans="1:13">
      <c r="A74" s="4" t="s">
        <v>92</v>
      </c>
      <c r="B74" s="54">
        <v>1167</v>
      </c>
      <c r="C74" s="54">
        <v>1057</v>
      </c>
      <c r="D74" s="54">
        <v>830</v>
      </c>
      <c r="E74" s="5">
        <v>880</v>
      </c>
      <c r="H74" s="4" t="s">
        <v>68</v>
      </c>
      <c r="I74" s="10">
        <f>(B49/SUM($B$21:$B$97))</f>
        <v>8.1804745591824105E-3</v>
      </c>
      <c r="J74" s="10">
        <f>(C49/SUM($C$21:$C$97))</f>
        <v>8.5385517443564932E-3</v>
      </c>
      <c r="K74" s="10">
        <f>(D49/SUM(D$21:$D$97))</f>
        <v>8.7726072250451752E-3</v>
      </c>
      <c r="L74" s="10">
        <f>(E49/SUM($E$21:$E$97))</f>
        <v>8.4110901781608346E-3</v>
      </c>
      <c r="M74" s="13">
        <f>SUM(B49:E49)/COUNT(B49:E49)</f>
        <v>637</v>
      </c>
    </row>
    <row r="75" spans="1:13">
      <c r="A75" s="4" t="s">
        <v>93</v>
      </c>
      <c r="B75" s="54">
        <v>1641</v>
      </c>
      <c r="C75" s="54">
        <v>1560</v>
      </c>
      <c r="D75" s="54">
        <v>1195</v>
      </c>
      <c r="E75" s="5">
        <v>1228</v>
      </c>
      <c r="H75" s="4" t="s">
        <v>69</v>
      </c>
      <c r="I75" s="10">
        <f>(B50/SUM($B$21:$B$97))</f>
        <v>8.2377607955912511E-3</v>
      </c>
      <c r="J75" s="10">
        <f>(C50/SUM($C$21:$C$97))</f>
        <v>7.732336558194078E-3</v>
      </c>
      <c r="K75" s="10">
        <f>(D50/SUM(D$21:$D$97))</f>
        <v>7.8768128253046479E-3</v>
      </c>
      <c r="L75" s="10">
        <f>(E50/SUM($E$21:$E$97))</f>
        <v>8.3220839328892911E-3</v>
      </c>
      <c r="M75" s="13">
        <f>SUM(B50:E50)/COUNT(B50:E50)</f>
        <v>605.75</v>
      </c>
    </row>
    <row r="76" spans="1:13">
      <c r="A76" s="4" t="s">
        <v>39</v>
      </c>
      <c r="B76" s="54">
        <v>1484</v>
      </c>
      <c r="C76" s="54">
        <v>1407</v>
      </c>
      <c r="D76" s="54">
        <v>954</v>
      </c>
      <c r="E76" s="5">
        <v>1008</v>
      </c>
      <c r="H76" s="4" t="s">
        <v>70</v>
      </c>
      <c r="I76" s="10">
        <f>(B51/SUM($B$21:$B$97))</f>
        <v>7.5274114641216304E-3</v>
      </c>
      <c r="J76" s="10">
        <f>(C51/SUM($C$21:$C$97))</f>
        <v>8.1598749144923283E-3</v>
      </c>
      <c r="K76" s="10">
        <f>(D51/SUM(D$21:$D$97))</f>
        <v>7.8150339011846103E-3</v>
      </c>
      <c r="L76" s="10">
        <f>(E51/SUM($E$21:$E$97))</f>
        <v>7.8918870807434989E-3</v>
      </c>
      <c r="M76" s="13">
        <f>SUM(B51:E51)/COUNT(B51:E51)</f>
        <v>590.75</v>
      </c>
    </row>
    <row r="77" spans="1:13">
      <c r="A77" s="4" t="s">
        <v>94</v>
      </c>
      <c r="B77" s="54">
        <v>1268</v>
      </c>
      <c r="C77" s="54">
        <v>1176</v>
      </c>
      <c r="D77" s="54">
        <v>1023</v>
      </c>
      <c r="E77" s="5">
        <v>1048</v>
      </c>
      <c r="H77" s="4" t="s">
        <v>71</v>
      </c>
      <c r="I77" s="10">
        <f>(B52/SUM($B$21:$B$97))</f>
        <v>1.2843574202862021E-2</v>
      </c>
      <c r="J77" s="10">
        <f>(C52/SUM($C$21:$C$97))</f>
        <v>1.3265904426854295E-2</v>
      </c>
      <c r="K77" s="10">
        <f>(D52/SUM(D$21:$D$97))</f>
        <v>1.3035352989327691E-2</v>
      </c>
      <c r="L77" s="10">
        <f>(E52/SUM($E$21:$E$97))</f>
        <v>1.2757561822254529E-2</v>
      </c>
      <c r="M77" s="13">
        <f>SUM(B52:E52)/COUNT(B52:E52)</f>
        <v>977.75</v>
      </c>
    </row>
    <row r="78" spans="1:13">
      <c r="A78" s="4" t="s">
        <v>95</v>
      </c>
      <c r="B78" s="54">
        <v>939</v>
      </c>
      <c r="C78" s="54">
        <v>849</v>
      </c>
      <c r="D78" s="54">
        <v>692</v>
      </c>
      <c r="E78" s="5">
        <v>703</v>
      </c>
      <c r="H78" s="4" t="s">
        <v>72</v>
      </c>
      <c r="I78" s="10">
        <f>(B53/SUM($B$21:$B$97))</f>
        <v>1.0426095026408955E-2</v>
      </c>
      <c r="J78" s="10">
        <f>(C53/SUM($C$21:$C$97))</f>
        <v>1.1482458712010164E-2</v>
      </c>
      <c r="K78" s="10">
        <f>(D53/SUM(D$21:$D$97))</f>
        <v>1.184610870001699E-2</v>
      </c>
      <c r="L78" s="10">
        <f>(E53/SUM($E$21:$E$97))</f>
        <v>1.2520211834863746E-2</v>
      </c>
      <c r="M78" s="13">
        <f>SUM(B53:E53)/COUNT(B53:E53)</f>
        <v>865.25</v>
      </c>
    </row>
    <row r="79" spans="1:13">
      <c r="A79" s="4" t="s">
        <v>33</v>
      </c>
      <c r="B79" s="54">
        <v>3163</v>
      </c>
      <c r="C79" s="54">
        <v>2888</v>
      </c>
      <c r="D79" s="54">
        <v>2167</v>
      </c>
      <c r="E79" s="5">
        <v>2228</v>
      </c>
      <c r="H79" s="4" t="s">
        <v>73</v>
      </c>
      <c r="I79" s="10">
        <f>(B54/SUM($B$21:$B$97))</f>
        <v>8.2377607955912511E-3</v>
      </c>
      <c r="J79" s="10">
        <f>(C54/SUM($C$21:$C$97))</f>
        <v>9.039382390305873E-3</v>
      </c>
      <c r="K79" s="10">
        <f>(D54/SUM(D$21:$D$97))</f>
        <v>7.861368094274639E-3</v>
      </c>
      <c r="L79" s="10">
        <f>(E54/SUM($E$21:$E$97))</f>
        <v>8.6336057913396925E-3</v>
      </c>
      <c r="M79" s="13">
        <f>SUM(B54:E54)/COUNT(B54:E54)</f>
        <v>637.5</v>
      </c>
    </row>
    <row r="80" spans="1:13">
      <c r="A80" s="4" t="s">
        <v>96</v>
      </c>
      <c r="B80" s="54">
        <v>1451</v>
      </c>
      <c r="C80" s="54">
        <v>1357</v>
      </c>
      <c r="D80" s="54">
        <v>1006</v>
      </c>
      <c r="E80" s="5">
        <v>1085</v>
      </c>
      <c r="H80" s="4" t="s">
        <v>74</v>
      </c>
      <c r="I80" s="10">
        <f>(B55/SUM($B$21:$B$97))</f>
        <v>1.0345894295436578E-2</v>
      </c>
      <c r="J80" s="10">
        <f>(C55/SUM($C$21:$C$97))</f>
        <v>1.0309782077592105E-2</v>
      </c>
      <c r="K80" s="10">
        <f>(D55/SUM(D$21:$D$97))</f>
        <v>1.0625974948646269E-2</v>
      </c>
      <c r="L80" s="10">
        <f>(E55/SUM($E$21:$E$97))</f>
        <v>1.088843067155212E-2</v>
      </c>
      <c r="M80" s="13">
        <f>SUM(B55:E55)/COUNT(B55:E55)</f>
        <v>792.25</v>
      </c>
    </row>
    <row r="81" spans="1:13">
      <c r="A81" s="4" t="s">
        <v>97</v>
      </c>
      <c r="B81" s="54">
        <v>740</v>
      </c>
      <c r="C81" s="54">
        <v>703</v>
      </c>
      <c r="D81" s="54">
        <v>573</v>
      </c>
      <c r="E81" s="5">
        <v>620</v>
      </c>
      <c r="H81" s="4" t="s">
        <v>75</v>
      </c>
      <c r="I81" s="10">
        <f>(B56/SUM($B$21:$B$97))</f>
        <v>1.0643782724762548E-2</v>
      </c>
      <c r="J81" s="10">
        <f>(C56/SUM($C$21:$C$97))</f>
        <v>1.0175412879898368E-2</v>
      </c>
      <c r="K81" s="10">
        <f>(D56/SUM(D$21:$D$97))</f>
        <v>1.0517861831436206E-2</v>
      </c>
      <c r="L81" s="10">
        <f>(E56/SUM($E$21:$E$97))</f>
        <v>1.030989007728709E-2</v>
      </c>
      <c r="M81" s="13">
        <f>SUM(B56:E56)/COUNT(B56:E56)</f>
        <v>784.5</v>
      </c>
    </row>
    <row r="82" spans="1:13">
      <c r="A82" s="4" t="s">
        <v>37</v>
      </c>
      <c r="B82" s="54">
        <v>1854</v>
      </c>
      <c r="C82" s="54">
        <v>1676</v>
      </c>
      <c r="D82" s="54">
        <v>1302</v>
      </c>
      <c r="E82" s="5">
        <v>1372</v>
      </c>
      <c r="H82" s="4" t="s">
        <v>76</v>
      </c>
      <c r="I82" s="10">
        <f>(B57/SUM($B$21:$B$97))</f>
        <v>9.7615746840664062E-3</v>
      </c>
      <c r="J82" s="10">
        <f>(C57/SUM($C$21:$C$97))</f>
        <v>1.052965894654549E-2</v>
      </c>
      <c r="K82" s="10">
        <f>(D57/SUM(D$21:$D$97))</f>
        <v>1.0162633017745996E-2</v>
      </c>
      <c r="L82" s="10">
        <f>(E57/SUM($E$21:$E$97))</f>
        <v>1.0502736942042099E-2</v>
      </c>
      <c r="M82" s="13">
        <f>SUM(B57:E57)/COUNT(B57:E57)</f>
        <v>770</v>
      </c>
    </row>
    <row r="83" spans="1:13">
      <c r="A83" s="4" t="s">
        <v>98</v>
      </c>
      <c r="B83" s="54">
        <v>562</v>
      </c>
      <c r="C83" s="54">
        <v>542</v>
      </c>
      <c r="D83" s="54">
        <v>475</v>
      </c>
      <c r="E83" s="5">
        <v>481</v>
      </c>
      <c r="H83" s="4" t="s">
        <v>77</v>
      </c>
      <c r="I83" s="10">
        <f>(B58/SUM($B$21:$B$97))</f>
        <v>1.5719343270585807E-2</v>
      </c>
      <c r="J83" s="10">
        <f>(C58/SUM($C$21:$C$97))</f>
        <v>1.7125965015147075E-2</v>
      </c>
      <c r="K83" s="10">
        <f>(D58/SUM(D$21:$D$97))</f>
        <v>1.6541306933139759E-2</v>
      </c>
      <c r="L83" s="10">
        <f>(E58/SUM($E$21:$E$97))</f>
        <v>1.6377149129963953E-2</v>
      </c>
      <c r="M83" s="13">
        <f>SUM(B58:E58)/COUNT(B58:E58)</f>
        <v>1237.25</v>
      </c>
    </row>
    <row r="84" spans="1:13">
      <c r="A84" s="4" t="s">
        <v>99</v>
      </c>
      <c r="B84" s="54">
        <v>916</v>
      </c>
      <c r="C84" s="54">
        <v>866</v>
      </c>
      <c r="D84" s="54">
        <v>727</v>
      </c>
      <c r="E84" s="5">
        <v>756</v>
      </c>
      <c r="H84" s="4" t="s">
        <v>78</v>
      </c>
      <c r="I84" s="10">
        <f>(B59/SUM($B$21:$B$97))</f>
        <v>1.9248175433370377E-2</v>
      </c>
      <c r="J84" s="10">
        <f>(C59/SUM($C$21:$C$97))</f>
        <v>1.8970487638033811E-2</v>
      </c>
      <c r="K84" s="10">
        <f>(D59/SUM(D$21:$D$97))</f>
        <v>1.9182355939271319E-2</v>
      </c>
      <c r="L84" s="10">
        <f>(E59/SUM($E$21:$E$97))</f>
        <v>1.9091839610746019E-2</v>
      </c>
      <c r="M84" s="13">
        <f>SUM(B59:E59)/COUNT(B59:E59)</f>
        <v>1440.5</v>
      </c>
    </row>
    <row r="85" spans="1:13">
      <c r="A85" s="4" t="s">
        <v>100</v>
      </c>
      <c r="B85" s="54">
        <v>892</v>
      </c>
      <c r="C85" s="54">
        <v>811</v>
      </c>
      <c r="D85" s="54">
        <v>639</v>
      </c>
      <c r="E85" s="5">
        <v>653</v>
      </c>
      <c r="H85" s="4" t="s">
        <v>79</v>
      </c>
      <c r="I85" s="10">
        <f>(B60/SUM($B$21:$B$97))</f>
        <v>1.1136444357878576E-2</v>
      </c>
      <c r="J85" s="10">
        <f>(C60/SUM($C$21:$C$97))</f>
        <v>1.0627381999413661E-2</v>
      </c>
      <c r="K85" s="10">
        <f>(D60/SUM(D$21:$D$97))</f>
        <v>1.1120206341606561E-2</v>
      </c>
      <c r="L85" s="10">
        <f>(E60/SUM($E$21:$E$97))</f>
        <v>1.1140615033154826E-2</v>
      </c>
      <c r="M85" s="13">
        <f>SUM(B60:E60)/COUNT(B60:E60)</f>
        <v>828.25</v>
      </c>
    </row>
    <row r="86" spans="1:13">
      <c r="A86" s="4" t="s">
        <v>101</v>
      </c>
      <c r="B86" s="54">
        <v>1247</v>
      </c>
      <c r="C86" s="54">
        <v>1188</v>
      </c>
      <c r="D86" s="54">
        <v>971</v>
      </c>
      <c r="E86" s="5">
        <v>1001</v>
      </c>
      <c r="H86" s="4" t="s">
        <v>80</v>
      </c>
      <c r="I86" s="10">
        <f>(B61/SUM($B$21:$B$97))</f>
        <v>1.2717544482762572E-2</v>
      </c>
      <c r="J86" s="10">
        <f>(C61/SUM($C$21:$C$97))</f>
        <v>1.2203166226912929E-2</v>
      </c>
      <c r="K86" s="10">
        <f>(D61/SUM(D$21:$D$97))</f>
        <v>1.1459990424266762E-2</v>
      </c>
      <c r="L86" s="10">
        <f>(E61/SUM($E$21:$E$97))</f>
        <v>1.1570811885300618E-2</v>
      </c>
      <c r="M86" s="13">
        <f>SUM(B61:E61)/COUNT(B61:E61)</f>
        <v>907.75</v>
      </c>
    </row>
    <row r="87" spans="1:13">
      <c r="A87" s="4" t="s">
        <v>102</v>
      </c>
      <c r="B87" s="54">
        <v>711</v>
      </c>
      <c r="C87" s="54">
        <v>665</v>
      </c>
      <c r="D87" s="54">
        <v>505</v>
      </c>
      <c r="E87" s="5">
        <v>511</v>
      </c>
      <c r="H87" s="4" t="s">
        <v>81</v>
      </c>
      <c r="I87" s="10">
        <f>(B62/SUM($B$21:$B$97))</f>
        <v>8.5585637194807579E-3</v>
      </c>
      <c r="J87" s="10">
        <f>(C62/SUM($C$21:$C$97))</f>
        <v>8.1598749144923283E-3</v>
      </c>
      <c r="K87" s="10">
        <f>(D62/SUM(D$21:$D$97))</f>
        <v>8.2783758320848846E-3</v>
      </c>
      <c r="L87" s="10">
        <f>(E62/SUM($E$21:$E$97))</f>
        <v>8.1440714423462041E-3</v>
      </c>
      <c r="M87" s="13">
        <f>SUM(B62:E62)/COUNT(B62:E62)</f>
        <v>625</v>
      </c>
    </row>
    <row r="88" spans="1:13">
      <c r="A88" s="4" t="s">
        <v>103</v>
      </c>
      <c r="B88" s="54">
        <v>1001</v>
      </c>
      <c r="C88" s="54">
        <v>926</v>
      </c>
      <c r="D88" s="54">
        <v>757</v>
      </c>
      <c r="E88" s="5">
        <v>790</v>
      </c>
      <c r="H88" s="4" t="s">
        <v>82</v>
      </c>
      <c r="I88" s="10">
        <f>(B63/SUM($B$21:$B$97))</f>
        <v>1.2843574202862021E-2</v>
      </c>
      <c r="J88" s="10">
        <f>(C63/SUM($C$21:$C$97))</f>
        <v>1.3974396560148539E-2</v>
      </c>
      <c r="K88" s="10">
        <f>(D63/SUM(D$21:$D$97))</f>
        <v>1.3869368464948182E-2</v>
      </c>
      <c r="L88" s="10">
        <f>(E63/SUM($E$21:$E$97))</f>
        <v>1.4226164869234991E-2</v>
      </c>
      <c r="M88" s="13">
        <f>SUM(B63:E63)/COUNT(B63:E63)</f>
        <v>1030.5</v>
      </c>
    </row>
    <row r="89" spans="1:13">
      <c r="A89" s="4" t="s">
        <v>104</v>
      </c>
      <c r="B89" s="54">
        <v>707</v>
      </c>
      <c r="C89" s="54">
        <v>684</v>
      </c>
      <c r="D89" s="54">
        <v>514</v>
      </c>
      <c r="E89" s="5">
        <v>514</v>
      </c>
      <c r="H89" s="4" t="s">
        <v>83</v>
      </c>
      <c r="I89" s="10">
        <f>(B64/SUM($B$21:$B$97))</f>
        <v>1.8503454360055453E-2</v>
      </c>
      <c r="J89" s="10">
        <f>(C64/SUM($C$21:$C$97))</f>
        <v>1.7846672530049838E-2</v>
      </c>
      <c r="K89" s="10">
        <f>(D64/SUM(D$21:$D$97))</f>
        <v>1.7189985636400142E-2</v>
      </c>
      <c r="L89" s="10">
        <f>(E64/SUM($E$21:$E$97))</f>
        <v>1.7118867840560145E-2</v>
      </c>
      <c r="M89" s="13">
        <f>SUM(B64:E64)/COUNT(B64:E64)</f>
        <v>1335.75</v>
      </c>
    </row>
    <row r="90" spans="1:13">
      <c r="A90" s="4" t="s">
        <v>105</v>
      </c>
      <c r="B90" s="54">
        <v>1627</v>
      </c>
      <c r="C90" s="54">
        <v>1468</v>
      </c>
      <c r="D90" s="54">
        <v>1261</v>
      </c>
      <c r="E90" s="5">
        <v>1268</v>
      </c>
      <c r="H90" s="4" t="s">
        <v>84</v>
      </c>
      <c r="I90" s="10">
        <f>(B65/SUM($B$21:$B$97))</f>
        <v>9.1772550726962332E-3</v>
      </c>
      <c r="J90" s="10">
        <f>(C65/SUM($C$21:$C$97))</f>
        <v>9.1737515879996099E-3</v>
      </c>
      <c r="K90" s="10">
        <f>(D65/SUM(D$21:$D$97))</f>
        <v>9.4212859283055589E-3</v>
      </c>
      <c r="L90" s="10">
        <f>(E65/SUM($E$21:$E$97))</f>
        <v>9.3011526308762662E-3</v>
      </c>
      <c r="M90" s="13">
        <f>SUM(B65:E65)/COUNT(B65:E65)</f>
        <v>697.25</v>
      </c>
    </row>
    <row r="91" spans="1:13">
      <c r="A91" s="4" t="s">
        <v>106</v>
      </c>
      <c r="B91" s="54">
        <v>822</v>
      </c>
      <c r="C91" s="54">
        <v>751</v>
      </c>
      <c r="D91" s="54">
        <v>710</v>
      </c>
      <c r="E91" s="5">
        <v>733</v>
      </c>
      <c r="H91" s="4" t="s">
        <v>85</v>
      </c>
      <c r="I91" s="10">
        <f>(B66/SUM($B$21:$B$97))</f>
        <v>1.0758355197580229E-2</v>
      </c>
      <c r="J91" s="10">
        <f>(C66/SUM($C$21:$C$97))</f>
        <v>1.0309782077592105E-2</v>
      </c>
      <c r="K91" s="10">
        <f>(D66/SUM(D$21:$D$97))</f>
        <v>1.1784329775896952E-2</v>
      </c>
      <c r="L91" s="10">
        <f>(E66/SUM($E$21:$E$97))</f>
        <v>1.1600480633724467E-2</v>
      </c>
      <c r="M91" s="13">
        <f>SUM(B66:E66)/COUNT(B66:E66)</f>
        <v>832</v>
      </c>
    </row>
    <row r="92" spans="1:13">
      <c r="A92" s="4" t="s">
        <v>107</v>
      </c>
      <c r="B92" s="54">
        <v>1602</v>
      </c>
      <c r="C92" s="54">
        <v>1510</v>
      </c>
      <c r="D92" s="54">
        <v>1161</v>
      </c>
      <c r="E92" s="5">
        <v>1222</v>
      </c>
      <c r="H92" s="4" t="s">
        <v>86</v>
      </c>
      <c r="I92" s="10">
        <f>(B67/SUM($B$21:$B$97))</f>
        <v>8.7189651814255104E-3</v>
      </c>
      <c r="J92" s="10">
        <f>(C67/SUM($C$21:$C$97))</f>
        <v>8.7095670868757944E-3</v>
      </c>
      <c r="K92" s="10">
        <f>(D67/SUM(D$21:$D$97))</f>
        <v>9.6684016247857042E-3</v>
      </c>
      <c r="L92" s="10">
        <f>(E67/SUM($E$21:$E$97))</f>
        <v>9.3159870050881898E-3</v>
      </c>
      <c r="M92" s="13">
        <f>SUM(B67:E67)/COUNT(B67:E67)</f>
        <v>682</v>
      </c>
    </row>
    <row r="93" spans="1:13">
      <c r="A93" s="4" t="s">
        <v>108</v>
      </c>
      <c r="B93" s="54">
        <v>1074</v>
      </c>
      <c r="C93" s="54">
        <v>1004</v>
      </c>
      <c r="D93" s="54">
        <v>835</v>
      </c>
      <c r="E93" s="5">
        <v>848</v>
      </c>
      <c r="H93" s="4" t="s">
        <v>87</v>
      </c>
      <c r="I93" s="10">
        <f>(B68/SUM($B$21:$B$97))</f>
        <v>1.0792726939425533E-2</v>
      </c>
      <c r="J93" s="10">
        <f>(C68/SUM($C$21:$C$97))</f>
        <v>1.1262581843056778E-2</v>
      </c>
      <c r="K93" s="10">
        <f>(D68/SUM(D$21:$D$97))</f>
        <v>1.0981203762336479E-2</v>
      </c>
      <c r="L93" s="10">
        <f>(E68/SUM($E$21:$E$97))</f>
        <v>1.1066443162095208E-2</v>
      </c>
      <c r="M93" s="13">
        <f>SUM(B68:E68)/COUNT(B68:E68)</f>
        <v>830.25</v>
      </c>
    </row>
    <row r="94" spans="1:13">
      <c r="A94" s="4" t="s">
        <v>109</v>
      </c>
      <c r="B94" s="54">
        <v>1252</v>
      </c>
      <c r="C94" s="54">
        <v>1056</v>
      </c>
      <c r="D94" s="54">
        <v>759</v>
      </c>
      <c r="E94" s="5">
        <v>854</v>
      </c>
      <c r="H94" s="4" t="s">
        <v>88</v>
      </c>
      <c r="I94" s="10">
        <f>(B69/SUM($B$21:$B$97))</f>
        <v>8.9824818689061767E-3</v>
      </c>
      <c r="J94" s="10">
        <f>(C69/SUM($C$21:$C$97))</f>
        <v>8.770643994918401E-3</v>
      </c>
      <c r="K94" s="10">
        <f>(D69/SUM(D$21:$D$97))</f>
        <v>8.7417177629851572E-3</v>
      </c>
      <c r="L94" s="10">
        <f>(E69/SUM($E$21:$E$97))</f>
        <v>8.870955778730474E-3</v>
      </c>
      <c r="M94" s="13">
        <f>SUM(B69:E69)/COUNT(B69:E69)</f>
        <v>666.5</v>
      </c>
    </row>
    <row r="95" spans="1:13">
      <c r="A95" s="4" t="s">
        <v>110</v>
      </c>
      <c r="B95" s="54">
        <v>1117</v>
      </c>
      <c r="C95" s="54">
        <v>1097</v>
      </c>
      <c r="D95" s="54">
        <v>881</v>
      </c>
      <c r="E95" s="5">
        <v>921</v>
      </c>
      <c r="H95" s="4" t="s">
        <v>89</v>
      </c>
      <c r="I95" s="10">
        <f>(B70/SUM($B$21:$B$97))</f>
        <v>8.3523332684089322E-3</v>
      </c>
      <c r="J95" s="10">
        <f>(C70/SUM($C$21:$C$97))</f>
        <v>8.1843056777093724E-3</v>
      </c>
      <c r="K95" s="10">
        <f>(D70/SUM(D$21:$D$97))</f>
        <v>7.598807666764483E-3</v>
      </c>
      <c r="L95" s="10">
        <f>(E70/SUM($E$21:$E$97))</f>
        <v>7.4023527317500113E-3</v>
      </c>
      <c r="M95" s="13">
        <f>SUM(B70:E70)/COUNT(B70:E70)</f>
        <v>597.5</v>
      </c>
    </row>
    <row r="96" spans="1:13">
      <c r="A96" s="4" t="s">
        <v>111</v>
      </c>
      <c r="B96" s="54">
        <v>678</v>
      </c>
      <c r="C96" s="54">
        <v>619</v>
      </c>
      <c r="D96" s="54">
        <v>513</v>
      </c>
      <c r="E96" s="5">
        <v>527</v>
      </c>
      <c r="H96" s="4" t="s">
        <v>35</v>
      </c>
      <c r="I96" s="10">
        <f>(B71/SUM($B$21:$B$97))</f>
        <v>2.3109267767326223E-2</v>
      </c>
      <c r="J96" s="10">
        <f>(C71/SUM($C$21:$C$97))</f>
        <v>2.2928271279194761E-2</v>
      </c>
      <c r="K96" s="10">
        <f>(D71/SUM(D$21:$D$97))</f>
        <v>2.2116854834973047E-2</v>
      </c>
      <c r="L96" s="10">
        <f>(E71/SUM($E$21:$E$97))</f>
        <v>2.2429573808428891E-2</v>
      </c>
      <c r="M96" s="13">
        <f>SUM(B71:E71)/COUNT(B71:E71)</f>
        <v>1709.5</v>
      </c>
    </row>
    <row r="97" spans="1:13">
      <c r="A97" s="6" t="s">
        <v>112</v>
      </c>
      <c r="B97" s="7">
        <v>727</v>
      </c>
      <c r="C97" s="7">
        <v>687</v>
      </c>
      <c r="D97" s="7">
        <v>522</v>
      </c>
      <c r="E97" s="8">
        <v>512</v>
      </c>
      <c r="H97" s="4" t="s">
        <v>90</v>
      </c>
      <c r="I97" s="10">
        <f>(B72/SUM($B$21:$B$97))</f>
        <v>1.224779734421008E-2</v>
      </c>
      <c r="J97" s="10">
        <f>(C72/SUM($C$21:$C$97))</f>
        <v>1.1958858594742499E-2</v>
      </c>
      <c r="K97" s="10">
        <f>(D72/SUM(D$21:$D$97))</f>
        <v>1.2479342672247363E-2</v>
      </c>
      <c r="L97" s="10">
        <f>(E72/SUM($E$21:$E$97))</f>
        <v>1.222352435062527E-2</v>
      </c>
      <c r="M97" s="13">
        <f>SUM(B72:E72)/COUNT(B72:E72)</f>
        <v>920</v>
      </c>
    </row>
    <row r="98" spans="1:13">
      <c r="A98" s="49"/>
      <c r="B98" s="49"/>
      <c r="C98" s="49"/>
      <c r="D98" s="49"/>
      <c r="E98" s="49"/>
      <c r="H98" s="4" t="s">
        <v>91</v>
      </c>
      <c r="I98" s="10">
        <f>(B73/SUM($B$21:$B$97))</f>
        <v>7.8711288825746729E-3</v>
      </c>
      <c r="J98" s="10">
        <f>(C73/SUM($C$21:$C$97))</f>
        <v>7.7445519398025991E-3</v>
      </c>
      <c r="K98" s="10">
        <f>(D73/SUM(D$21:$D$97))</f>
        <v>8.6953835698951303E-3</v>
      </c>
      <c r="L98" s="10">
        <f>(E73/SUM($E$21:$E$97))</f>
        <v>8.722612036611236E-3</v>
      </c>
      <c r="M98" s="13">
        <f>SUM(B73:E73)/COUNT(B73:E73)</f>
        <v>618</v>
      </c>
    </row>
    <row r="99" spans="1:13" ht="21">
      <c r="A99" s="55" t="s">
        <v>113</v>
      </c>
      <c r="B99" s="55"/>
      <c r="C99" s="55"/>
      <c r="D99" s="55"/>
      <c r="E99" s="55"/>
      <c r="H99" s="4" t="s">
        <v>92</v>
      </c>
      <c r="I99" s="10">
        <f>(B74/SUM($B$21:$B$97))</f>
        <v>1.3370607577823351E-2</v>
      </c>
      <c r="J99" s="10">
        <f>(C74/SUM($C$21:$C$97))</f>
        <v>1.2911658360207173E-2</v>
      </c>
      <c r="K99" s="10">
        <f>(D74/SUM(D$21:$D$97))</f>
        <v>1.2819126754907564E-2</v>
      </c>
      <c r="L99" s="10">
        <f>(E74/SUM($E$21:$E$97))</f>
        <v>1.3054249306493005E-2</v>
      </c>
      <c r="M99" s="13">
        <f>SUM(B74:E74)/COUNT(B74:E74)</f>
        <v>983.5</v>
      </c>
    </row>
    <row r="100" spans="1:13">
      <c r="A100" s="31" t="s">
        <v>114</v>
      </c>
      <c r="B100" s="32"/>
      <c r="C100" s="32"/>
      <c r="D100" s="56" t="s">
        <v>115</v>
      </c>
      <c r="E100" s="57"/>
      <c r="H100" s="4" t="s">
        <v>93</v>
      </c>
      <c r="I100" s="10">
        <f>(B75/SUM($B$21:$B$97))</f>
        <v>1.8801342789381423E-2</v>
      </c>
      <c r="J100" s="10">
        <f>(C75/SUM($C$21:$C$97))</f>
        <v>1.9055995309293462E-2</v>
      </c>
      <c r="K100" s="10">
        <f>(D75/SUM(D$21:$D$97))</f>
        <v>1.8456453580860888E-2</v>
      </c>
      <c r="L100" s="10">
        <f>(E75/SUM($E$21:$E$97))</f>
        <v>1.8216611532242511E-2</v>
      </c>
      <c r="M100" s="13">
        <f>SUM(B75:E75)/COUNT(B75:E75)</f>
        <v>1406</v>
      </c>
    </row>
    <row r="101" spans="1:13">
      <c r="A101" s="37" t="s">
        <v>116</v>
      </c>
      <c r="B101" s="47"/>
      <c r="C101" s="47"/>
      <c r="D101" s="40" t="s">
        <v>117</v>
      </c>
      <c r="E101" s="41"/>
      <c r="H101" s="4" t="s">
        <v>39</v>
      </c>
      <c r="I101" s="10">
        <f>(B76/SUM($B$21:$B$97))</f>
        <v>1.7002554966143835E-2</v>
      </c>
      <c r="J101" s="10">
        <f>(C76/SUM($C$21:$C$97))</f>
        <v>1.7187041923189681E-2</v>
      </c>
      <c r="K101" s="10">
        <f>(D76/SUM(D$21:$D$97))</f>
        <v>1.4734273402628693E-2</v>
      </c>
      <c r="L101" s="10">
        <f>(E76/SUM($E$21:$E$97))</f>
        <v>1.4953049205619261E-2</v>
      </c>
      <c r="M101" s="13">
        <f>SUM(B76:E76)/COUNT(B76:E76)</f>
        <v>1213.25</v>
      </c>
    </row>
    <row r="102" spans="1:13">
      <c r="A102" s="38" t="s">
        <v>118</v>
      </c>
      <c r="B102" s="39"/>
      <c r="C102" s="39"/>
      <c r="D102" s="42" t="s">
        <v>119</v>
      </c>
      <c r="E102" s="43"/>
      <c r="H102" s="4" t="s">
        <v>94</v>
      </c>
      <c r="I102" s="10">
        <f>(B77/SUM($B$21:$B$97))</f>
        <v>1.4527789553281928E-2</v>
      </c>
      <c r="J102" s="10">
        <f>(C77/SUM($C$21:$C$97))</f>
        <v>1.4365288771621226E-2</v>
      </c>
      <c r="K102" s="10">
        <f>(D77/SUM(D$21:$D$97))</f>
        <v>1.5799959843699321E-2</v>
      </c>
      <c r="L102" s="10">
        <f>(E77/SUM($E$21:$E$97))</f>
        <v>1.5546424174096216E-2</v>
      </c>
      <c r="M102" s="13">
        <f>SUM(B77:E77)/COUNT(B77:E77)</f>
        <v>1128.75</v>
      </c>
    </row>
    <row r="103" spans="1:13">
      <c r="H103" s="4" t="s">
        <v>95</v>
      </c>
      <c r="I103" s="10">
        <f>(B78/SUM($B$21:$B$97))</f>
        <v>1.0758355197580229E-2</v>
      </c>
      <c r="J103" s="10">
        <f>(C78/SUM($C$21:$C$97))</f>
        <v>1.0370858985634711E-2</v>
      </c>
      <c r="K103" s="10">
        <f>(D78/SUM(D$21:$D$97))</f>
        <v>1.0687753872766307E-2</v>
      </c>
      <c r="L103" s="10">
        <f>(E78/SUM($E$21:$E$97))</f>
        <v>1.0428565070982481E-2</v>
      </c>
      <c r="M103" s="13">
        <f>SUM(B78:E78)/COUNT(B78:E78)</f>
        <v>795.75</v>
      </c>
    </row>
    <row r="104" spans="1:13">
      <c r="H104" s="4" t="s">
        <v>33</v>
      </c>
      <c r="I104" s="10">
        <f>(B79/SUM($B$21:$B$97))</f>
        <v>3.6239273152232444E-2</v>
      </c>
      <c r="J104" s="10">
        <f>(C79/SUM($C$21:$C$97))</f>
        <v>3.5278022085409949E-2</v>
      </c>
      <c r="K104" s="10">
        <f>(D79/SUM(D$21:$D$97))</f>
        <v>3.3468732142029743E-2</v>
      </c>
      <c r="L104" s="10">
        <f>(E79/SUM($E$21:$E$97))</f>
        <v>3.3050985744166379E-2</v>
      </c>
      <c r="M104" s="13">
        <f>SUM(B79:E79)/COUNT(B79:E79)</f>
        <v>2611.5</v>
      </c>
    </row>
    <row r="105" spans="1:13" ht="21">
      <c r="A105" s="34" t="s">
        <v>120</v>
      </c>
      <c r="B105" s="35"/>
      <c r="C105" s="35"/>
      <c r="D105" s="35"/>
      <c r="E105" s="36"/>
      <c r="H105" s="4" t="s">
        <v>96</v>
      </c>
      <c r="I105" s="10">
        <f>(B80/SUM($B$21:$B$97))</f>
        <v>1.6624465805845489E-2</v>
      </c>
      <c r="J105" s="10">
        <f>(C80/SUM($C$21:$C$97))</f>
        <v>1.6576272842763608E-2</v>
      </c>
      <c r="K105" s="10">
        <f>(D80/SUM(D$21:$D$97))</f>
        <v>1.5537399416189167E-2</v>
      </c>
      <c r="L105" s="10">
        <f>(E80/SUM($E$21:$E$97))</f>
        <v>1.6095296019937397E-2</v>
      </c>
      <c r="M105" s="13">
        <f>SUM(B80:E80)/COUNT(B80:E80)</f>
        <v>1224.75</v>
      </c>
    </row>
    <row r="106" spans="1:13" ht="15" customHeight="1">
      <c r="A106" s="23" t="s">
        <v>121</v>
      </c>
      <c r="B106" s="50"/>
      <c r="C106" s="50"/>
      <c r="D106" s="50"/>
      <c r="E106" s="24"/>
      <c r="H106" s="4" t="s">
        <v>97</v>
      </c>
      <c r="I106" s="10">
        <f>(B81/SUM($B$21:$B$97))</f>
        <v>8.4783629885083808E-3</v>
      </c>
      <c r="J106" s="10">
        <f>(C81/SUM($C$21:$C$97))</f>
        <v>8.5874132707905795E-3</v>
      </c>
      <c r="K106" s="10">
        <f>(D81/SUM(D$21:$D$97))</f>
        <v>8.8498308801952218E-3</v>
      </c>
      <c r="L106" s="10">
        <f>(E81/SUM($E$21:$E$97))</f>
        <v>9.1973120113927991E-3</v>
      </c>
      <c r="M106" s="13">
        <f>SUM(B81:E81)/COUNT(B81:E81)</f>
        <v>659</v>
      </c>
    </row>
    <row r="107" spans="1:13">
      <c r="A107" s="23"/>
      <c r="B107" s="50"/>
      <c r="C107" s="50"/>
      <c r="D107" s="50"/>
      <c r="E107" s="24"/>
      <c r="H107" s="4" t="s">
        <v>37</v>
      </c>
      <c r="I107" s="10">
        <f>(B82/SUM($B$21:$B$97))</f>
        <v>2.1241736460398026E-2</v>
      </c>
      <c r="J107" s="10">
        <f>(C82/SUM($C$21:$C$97))</f>
        <v>2.0472979575881952E-2</v>
      </c>
      <c r="K107" s="10">
        <f>(D82/SUM(D$21:$D$97))</f>
        <v>2.0109039801071864E-2</v>
      </c>
      <c r="L107" s="10">
        <f>(E82/SUM($E$21:$E$97))</f>
        <v>2.0352761418759548E-2</v>
      </c>
      <c r="M107" s="13">
        <f>SUM(B82:E82)/COUNT(B82:E82)</f>
        <v>1551</v>
      </c>
    </row>
    <row r="108" spans="1:13">
      <c r="A108" s="23"/>
      <c r="B108" s="50"/>
      <c r="C108" s="50"/>
      <c r="D108" s="50"/>
      <c r="E108" s="24"/>
      <c r="H108" s="4" t="s">
        <v>98</v>
      </c>
      <c r="I108" s="10">
        <f>(B83/SUM($B$21:$B$97))</f>
        <v>6.4389729723536623E-3</v>
      </c>
      <c r="J108" s="10">
        <f>(C83/SUM($C$21:$C$97))</f>
        <v>6.6207368318186256E-3</v>
      </c>
      <c r="K108" s="10">
        <f>(D83/SUM(D$21:$D$97))</f>
        <v>7.3362472392543288E-3</v>
      </c>
      <c r="L108" s="10">
        <f>(E83/SUM($E$21:$E$97))</f>
        <v>7.1353339959353817E-3</v>
      </c>
      <c r="M108" s="13">
        <f>SUM(B83:E83)/COUNT(B83:E83)</f>
        <v>515</v>
      </c>
    </row>
    <row r="109" spans="1:13">
      <c r="A109" s="25"/>
      <c r="B109" s="26"/>
      <c r="C109" s="26"/>
      <c r="D109" s="26"/>
      <c r="E109" s="27"/>
      <c r="H109" s="4" t="s">
        <v>99</v>
      </c>
      <c r="I109" s="10">
        <f>(B84/SUM($B$21:$B$97))</f>
        <v>1.0494838510099563E-2</v>
      </c>
      <c r="J109" s="10">
        <f>(C84/SUM($C$21:$C$97))</f>
        <v>1.0578520472979577E-2</v>
      </c>
      <c r="K109" s="10">
        <f>(D84/SUM(D$21:$D$97))</f>
        <v>1.1228319458816624E-2</v>
      </c>
      <c r="L109" s="10">
        <f>(E84/SUM($E$21:$E$97))</f>
        <v>1.1214786904214446E-2</v>
      </c>
      <c r="M109" s="13">
        <f>SUM(B84:E84)/COUNT(B84:E84)</f>
        <v>816.25</v>
      </c>
    </row>
    <row r="110" spans="1:13">
      <c r="H110" s="4" t="s">
        <v>100</v>
      </c>
      <c r="I110" s="10">
        <f>(B85/SUM($B$21:$B$97))</f>
        <v>1.0219864575337129E-2</v>
      </c>
      <c r="J110" s="10">
        <f>(C85/SUM($C$21:$C$97))</f>
        <v>9.9066744845108957E-3</v>
      </c>
      <c r="K110" s="10">
        <f>(D85/SUM(D$21:$D$97))</f>
        <v>9.8691831281758225E-3</v>
      </c>
      <c r="L110" s="10">
        <f>(E85/SUM($E$21:$E$97))</f>
        <v>9.6868463603862875E-3</v>
      </c>
      <c r="M110" s="13">
        <f>SUM(B85:E85)/COUNT(B85:E85)</f>
        <v>748.75</v>
      </c>
    </row>
    <row r="111" spans="1:13">
      <c r="H111" s="4" t="s">
        <v>101</v>
      </c>
      <c r="I111" s="10">
        <f>(B86/SUM($B$21:$B$97))</f>
        <v>1.4287187360364799E-2</v>
      </c>
      <c r="J111" s="10">
        <f>(C86/SUM($C$21:$C$97))</f>
        <v>1.4511873350923483E-2</v>
      </c>
      <c r="K111" s="10">
        <f>(D86/SUM(D$21:$D$97))</f>
        <v>1.4996833830138848E-2</v>
      </c>
      <c r="L111" s="10">
        <f>(E86/SUM($E$21:$E$97))</f>
        <v>1.4849208586135794E-2</v>
      </c>
      <c r="M111" s="13">
        <f>SUM(B86:E86)/COUNT(B86:E86)</f>
        <v>1101.75</v>
      </c>
    </row>
    <row r="112" spans="1:13">
      <c r="H112" s="4" t="s">
        <v>102</v>
      </c>
      <c r="I112" s="10">
        <f>(B87/SUM($B$21:$B$97))</f>
        <v>8.1461028173371065E-3</v>
      </c>
      <c r="J112" s="10">
        <f>(C87/SUM($C$21:$C$97))</f>
        <v>8.123228769666764E-3</v>
      </c>
      <c r="K112" s="10">
        <f>(D87/SUM(D$21:$D$97))</f>
        <v>7.7995891701546013E-3</v>
      </c>
      <c r="L112" s="10">
        <f>(E87/SUM($E$21:$E$97))</f>
        <v>7.5803652222930975E-3</v>
      </c>
      <c r="M112" s="13">
        <f>SUM(B87:E87)/COUNT(B87:E87)</f>
        <v>598</v>
      </c>
    </row>
    <row r="113" spans="8:13">
      <c r="H113" s="4" t="s">
        <v>103</v>
      </c>
      <c r="I113" s="10">
        <f>(B88/SUM($B$21:$B$97))</f>
        <v>1.1468704529049851E-2</v>
      </c>
      <c r="J113" s="10">
        <f>(C88/SUM($C$21:$C$97))</f>
        <v>1.1311443369490862E-2</v>
      </c>
      <c r="K113" s="10">
        <f>(D88/SUM(D$21:$D$97))</f>
        <v>1.1691661389716898E-2</v>
      </c>
      <c r="L113" s="10">
        <f>(E88/SUM($E$21:$E$97))</f>
        <v>1.1719155627419858E-2</v>
      </c>
      <c r="M113" s="13">
        <f>SUM(B88:E88)/COUNT(B88:E88)</f>
        <v>868.5</v>
      </c>
    </row>
    <row r="114" spans="8:13">
      <c r="H114" s="4" t="s">
        <v>104</v>
      </c>
      <c r="I114" s="10">
        <f>(B89/SUM($B$21:$B$97))</f>
        <v>8.1002738282100351E-3</v>
      </c>
      <c r="J114" s="10">
        <f>(C89/SUM($C$21:$C$97))</f>
        <v>8.3553210202286718E-3</v>
      </c>
      <c r="K114" s="10">
        <f>(D89/SUM(D$21:$D$97))</f>
        <v>7.9385917494246838E-3</v>
      </c>
      <c r="L114" s="10">
        <f>(E89/SUM($E$21:$E$97))</f>
        <v>7.6248683449288692E-3</v>
      </c>
      <c r="M114" s="13">
        <f>SUM(B89:E89)/COUNT(B89:E89)</f>
        <v>604.75</v>
      </c>
    </row>
    <row r="115" spans="8:13">
      <c r="H115" s="4" t="s">
        <v>105</v>
      </c>
      <c r="I115" s="10">
        <f>(B90/SUM($B$21:$B$97))</f>
        <v>1.8640941327436669E-2</v>
      </c>
      <c r="J115" s="10">
        <f>(C90/SUM($C$21:$C$97))</f>
        <v>1.7932180201309489E-2</v>
      </c>
      <c r="K115" s="10">
        <f>(D90/SUM(D$21:$D$97))</f>
        <v>1.9475805828841491E-2</v>
      </c>
      <c r="L115" s="10">
        <f>(E90/SUM($E$21:$E$97))</f>
        <v>1.8809986500719467E-2</v>
      </c>
      <c r="M115" s="13">
        <f>SUM(B90:E90)/COUNT(B90:E90)</f>
        <v>1406</v>
      </c>
    </row>
    <row r="116" spans="8:13">
      <c r="H116" s="4" t="s">
        <v>106</v>
      </c>
      <c r="I116" s="10">
        <f>(B91/SUM($B$21:$B$97))</f>
        <v>9.4178572656133629E-3</v>
      </c>
      <c r="J116" s="10">
        <f>(C91/SUM($C$21:$C$97))</f>
        <v>9.1737515879996099E-3</v>
      </c>
      <c r="K116" s="10">
        <f>(D91/SUM(D$21:$D$97))</f>
        <v>1.096575903130647E-2</v>
      </c>
      <c r="L116" s="10">
        <f>(E91/SUM($E$21:$E$97))</f>
        <v>1.0873596297340197E-2</v>
      </c>
      <c r="M116" s="13">
        <f>SUM(B91:E91)/COUNT(B91:E91)</f>
        <v>754</v>
      </c>
    </row>
    <row r="117" spans="8:13">
      <c r="H117" s="4" t="s">
        <v>107</v>
      </c>
      <c r="I117" s="10">
        <f>(B92/SUM($B$21:$B$97))</f>
        <v>1.8354510145392466E-2</v>
      </c>
      <c r="J117" s="10">
        <f>(C92/SUM($C$21:$C$97))</f>
        <v>1.8445226228867389E-2</v>
      </c>
      <c r="K117" s="10">
        <f>(D92/SUM(D$21:$D$97))</f>
        <v>1.793133272584058E-2</v>
      </c>
      <c r="L117" s="10">
        <f>(E92/SUM($E$21:$E$97))</f>
        <v>1.8127605286970969E-2</v>
      </c>
      <c r="M117" s="13">
        <f>SUM(B92:E92)/COUNT(B92:E92)</f>
        <v>1373.75</v>
      </c>
    </row>
    <row r="118" spans="8:13">
      <c r="H118" s="4" t="s">
        <v>108</v>
      </c>
      <c r="I118" s="10">
        <f>(B93/SUM($B$21:$B$97))</f>
        <v>1.2305083580618921E-2</v>
      </c>
      <c r="J118" s="10">
        <f>(C93/SUM($C$21:$C$97))</f>
        <v>1.2264243134955536E-2</v>
      </c>
      <c r="K118" s="10">
        <f>(D93/SUM(D$21:$D$97))</f>
        <v>1.2896350410057609E-2</v>
      </c>
      <c r="L118" s="10">
        <f>(E93/SUM($E$21:$E$97))</f>
        <v>1.2579549331711442E-2</v>
      </c>
      <c r="M118" s="13">
        <f>SUM(B93:E93)/COUNT(B93:E93)</f>
        <v>940.25</v>
      </c>
    </row>
    <row r="119" spans="8:13">
      <c r="H119" s="4" t="s">
        <v>109</v>
      </c>
      <c r="I119" s="10">
        <f>(B94/SUM($B$21:$B$97))</f>
        <v>1.4344473596773639E-2</v>
      </c>
      <c r="J119" s="10">
        <f>(C94/SUM($C$21:$C$97))</f>
        <v>1.2899442978598651E-2</v>
      </c>
      <c r="K119" s="10">
        <f>(D94/SUM(D$21:$D$97))</f>
        <v>1.1722550851776916E-2</v>
      </c>
      <c r="L119" s="10">
        <f>(E94/SUM($E$21:$E$97))</f>
        <v>1.2668555576982985E-2</v>
      </c>
      <c r="M119" s="13">
        <f>SUM(B94:E94)/COUNT(B94:E94)</f>
        <v>980.25</v>
      </c>
    </row>
    <row r="120" spans="8:13">
      <c r="H120" s="4" t="s">
        <v>110</v>
      </c>
      <c r="I120" s="10">
        <f>(B95/SUM($B$21:$B$97))</f>
        <v>1.2797745213734947E-2</v>
      </c>
      <c r="J120" s="10">
        <f>(C95/SUM($C$21:$C$97))</f>
        <v>1.340027362454803E-2</v>
      </c>
      <c r="K120" s="10">
        <f>(D95/SUM(D$21:$D$97))</f>
        <v>1.3606808037438028E-2</v>
      </c>
      <c r="L120" s="10">
        <f>(E95/SUM($E$21:$E$97))</f>
        <v>1.3662458649181884E-2</v>
      </c>
      <c r="M120" s="13">
        <f>SUM(B95:E95)/COUNT(B95:E95)</f>
        <v>1004</v>
      </c>
    </row>
    <row r="121" spans="8:13">
      <c r="H121" s="4" t="s">
        <v>111</v>
      </c>
      <c r="I121" s="10">
        <f>(B96/SUM($B$21:$B$97))</f>
        <v>7.76801365703876E-3</v>
      </c>
      <c r="J121" s="10">
        <f>(C96/SUM($C$21:$C$97))</f>
        <v>7.5613212156747777E-3</v>
      </c>
      <c r="K121" s="10">
        <f>(D96/SUM(D$21:$D$97))</f>
        <v>7.9231470183946748E-3</v>
      </c>
      <c r="L121" s="10">
        <f>(E96/SUM($E$21:$E$97))</f>
        <v>7.817715209683879E-3</v>
      </c>
      <c r="M121" s="13">
        <f>SUM(B96:E96)/COUNT(B96:E96)</f>
        <v>584.25</v>
      </c>
    </row>
    <row r="122" spans="8:13">
      <c r="H122" s="6" t="s">
        <v>112</v>
      </c>
      <c r="I122" s="14">
        <f>(B97/SUM($B$21:$B$97))</f>
        <v>8.3294187738453956E-3</v>
      </c>
      <c r="J122" s="14">
        <f>(C97/SUM($C$21:$C$97))</f>
        <v>8.3919671650542361E-3</v>
      </c>
      <c r="K122" s="14">
        <f>(D97/SUM(D$21:$D$97))</f>
        <v>8.0621495976647573E-3</v>
      </c>
      <c r="L122" s="14">
        <f>(E97/SUM($E$21:$E$97))</f>
        <v>7.5951995965050211E-3</v>
      </c>
      <c r="M122" s="15">
        <f>SUM(B97:E97)/COUNT(B97:E97)</f>
        <v>612</v>
      </c>
    </row>
  </sheetData>
  <mergeCells count="21">
    <mergeCell ref="H37:L37"/>
    <mergeCell ref="A106:E109"/>
    <mergeCell ref="B17:E17"/>
    <mergeCell ref="A102:C102"/>
    <mergeCell ref="D102:E102"/>
    <mergeCell ref="A9:E9"/>
    <mergeCell ref="H24:L24"/>
    <mergeCell ref="H35:M35"/>
    <mergeCell ref="A14:E16"/>
    <mergeCell ref="O9:AD9"/>
    <mergeCell ref="H9:M9"/>
    <mergeCell ref="H23:L23"/>
    <mergeCell ref="A105:E105"/>
    <mergeCell ref="H11:L11"/>
    <mergeCell ref="A99:E99"/>
    <mergeCell ref="A100:C100"/>
    <mergeCell ref="A101:C101"/>
    <mergeCell ref="D100:E100"/>
    <mergeCell ref="D101:E101"/>
    <mergeCell ref="A10:E13"/>
    <mergeCell ref="A19:E19"/>
  </mergeCells>
  <hyperlinks>
    <hyperlink ref="D101" r:id="rId1" xr:uid="{852B4957-4203-445E-853E-EDBBCEC7B195}"/>
    <hyperlink ref="D100" r:id="rId2" xr:uid="{693A607A-BDF5-4460-B6DB-151930E1E491}"/>
    <hyperlink ref="D101:E101" r:id="rId3" display="https://data.gov.cz/datov%C3%A9-sady?dotaz=cizinci" xr:uid="{756C1682-1F41-4BE0-BE24-AB593EE47A94}"/>
    <hyperlink ref="B17:E17" r:id="rId4" display="https://github.com/HelloWorld7894/SeminarniPraceM/issues/1" xr:uid="{BAED2866-0FE5-486A-9347-28EF0404D07E}"/>
    <hyperlink ref="D102:E102" r:id="rId5" display="https://github.com/HelloWorld7894/SeminarniPraceM/tree/main/src/website" xr:uid="{E3C836C0-9F7F-45B6-8E70-E497191AADE8}"/>
  </hyperlink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2023-12-13T18:25:43Z</dcterms:created>
  <dcterms:modified xsi:type="dcterms:W3CDTF">2023-12-14T19:33:55Z</dcterms:modified>
  <cp:category/>
  <cp:contentStatus/>
</cp:coreProperties>
</file>