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20" yWindow="72" windowWidth="12120" windowHeight="8988" tabRatio="645" activeTab="4"/>
  </bookViews>
  <sheets>
    <sheet name="Static Method" sheetId="4" r:id="rId1"/>
    <sheet name="MovingAverage" sheetId="7" r:id="rId2"/>
    <sheet name="ExponentialSmoothing" sheetId="11" r:id="rId3"/>
    <sheet name="Holt'sModel" sheetId="9" r:id="rId4"/>
    <sheet name="Winter'sModel" sheetId="10" r:id="rId5"/>
  </sheets>
  <definedNames>
    <definedName name="Alpha">ExponentialSmoothing!$F$21</definedName>
    <definedName name="solver_adj" localSheetId="2" hidden="1">ExponentialSmoothing!$F$21</definedName>
    <definedName name="solver_adj" localSheetId="3" hidden="1">'Holt''sModel'!$G$20:$G$21</definedName>
    <definedName name="solver_adj" localSheetId="4" hidden="1">'Winter''sModel'!$H$20:$H$22</definedName>
    <definedName name="solver_cvg" localSheetId="2" hidden="1">0.0001</definedName>
    <definedName name="solver_cvg" localSheetId="3" hidden="1">0.0001</definedName>
    <definedName name="solver_cvg" localSheetId="4" hidden="1">0.0001</definedName>
    <definedName name="solver_drv" localSheetId="2" hidden="1">1</definedName>
    <definedName name="solver_drv" localSheetId="3" hidden="1">1</definedName>
    <definedName name="solver_drv" localSheetId="4" hidden="1">1</definedName>
    <definedName name="solver_eng" localSheetId="2" hidden="1">1</definedName>
    <definedName name="solver_eng" localSheetId="3" hidden="1">1</definedName>
    <definedName name="solver_eng" localSheetId="4" hidden="1">1</definedName>
    <definedName name="solver_est" localSheetId="2" hidden="1">1</definedName>
    <definedName name="solver_est" localSheetId="3" hidden="1">1</definedName>
    <definedName name="solver_est" localSheetId="4" hidden="1">1</definedName>
    <definedName name="solver_ibd" localSheetId="2" hidden="1">2</definedName>
    <definedName name="solver_ibd" localSheetId="3" hidden="1">2</definedName>
    <definedName name="solver_ibd" localSheetId="4" hidden="1">2</definedName>
    <definedName name="solver_itr" localSheetId="2" hidden="1">100</definedName>
    <definedName name="solver_itr" localSheetId="3" hidden="1">100</definedName>
    <definedName name="solver_itr" localSheetId="4" hidden="1">100</definedName>
    <definedName name="solver_lhs1" localSheetId="2" hidden="1">ExponentialSmoothing!$F$21</definedName>
    <definedName name="solver_lhs1" localSheetId="3" hidden="1">'Holt''sModel'!$G$20:$G$21</definedName>
    <definedName name="solver_lhs1" localSheetId="4" hidden="1">'Winter''sModel'!$H$20:$H$22</definedName>
    <definedName name="solver_lhs2" localSheetId="2" hidden="1">ExponentialSmoothing!$F$21</definedName>
    <definedName name="solver_lhs2" localSheetId="3" hidden="1">'Holt''sModel'!$G$20:$G$21</definedName>
    <definedName name="solver_lhs2" localSheetId="4" hidden="1">'Winter''sModel'!$H$20:$H$22</definedName>
    <definedName name="solver_lin" localSheetId="2" hidden="1">2</definedName>
    <definedName name="solver_lin" localSheetId="3" hidden="1">2</definedName>
    <definedName name="solver_lin" localSheetId="4" hidden="1">2</definedName>
    <definedName name="solver_loc" localSheetId="2" hidden="1">1</definedName>
    <definedName name="solver_loc" localSheetId="3" hidden="1">1</definedName>
    <definedName name="solver_loc" localSheetId="4" hidden="1">1</definedName>
    <definedName name="solver_lva" localSheetId="2" hidden="1">2</definedName>
    <definedName name="solver_lva" localSheetId="3" hidden="1">2</definedName>
    <definedName name="solver_lva" localSheetId="4" hidden="1">2</definedName>
    <definedName name="solver_mip" localSheetId="2" hidden="1">5000</definedName>
    <definedName name="solver_mip" localSheetId="3" hidden="1">5000</definedName>
    <definedName name="solver_mip" localSheetId="4" hidden="1">5000</definedName>
    <definedName name="solver_mni" localSheetId="2" hidden="1">30</definedName>
    <definedName name="solver_mni" localSheetId="3" hidden="1">30</definedName>
    <definedName name="solver_mni" localSheetId="4" hidden="1">30</definedName>
    <definedName name="solver_mrt" localSheetId="2" hidden="1">0.075</definedName>
    <definedName name="solver_mrt" localSheetId="3" hidden="1">0.075</definedName>
    <definedName name="solver_mrt" localSheetId="4" hidden="1">0.075</definedName>
    <definedName name="solver_neg" localSheetId="2" hidden="1">1</definedName>
    <definedName name="solver_neg" localSheetId="3" hidden="1">1</definedName>
    <definedName name="solver_neg" localSheetId="4" hidden="1">1</definedName>
    <definedName name="solver_nod" localSheetId="2" hidden="1">5000</definedName>
    <definedName name="solver_nod" localSheetId="3" hidden="1">5000</definedName>
    <definedName name="solver_nod" localSheetId="4" hidden="1">5000</definedName>
    <definedName name="solver_num" localSheetId="2" hidden="1">1</definedName>
    <definedName name="solver_num" localSheetId="3" hidden="1">1</definedName>
    <definedName name="solver_num" localSheetId="4" hidden="1">1</definedName>
    <definedName name="solver_nwt" localSheetId="2" hidden="1">1</definedName>
    <definedName name="solver_nwt" localSheetId="3" hidden="1">1</definedName>
    <definedName name="solver_nwt" localSheetId="4" hidden="1">1</definedName>
    <definedName name="solver_ofx" localSheetId="2" hidden="1">2</definedName>
    <definedName name="solver_ofx" localSheetId="3" hidden="1">2</definedName>
    <definedName name="solver_ofx" localSheetId="4" hidden="1">2</definedName>
    <definedName name="solver_opt" localSheetId="2" hidden="1">ExponentialSmoothing!$L$84</definedName>
    <definedName name="solver_opt" localSheetId="3" hidden="1">'Holt''sModel'!$M$84</definedName>
    <definedName name="solver_opt" localSheetId="4" hidden="1">'Winter''sModel'!$N$85</definedName>
    <definedName name="solver_piv" localSheetId="2" hidden="1">0.000001</definedName>
    <definedName name="solver_piv" localSheetId="3" hidden="1">0.000001</definedName>
    <definedName name="solver_piv" localSheetId="4" hidden="1">0.000001</definedName>
    <definedName name="solver_pre" localSheetId="2" hidden="1">0.000001</definedName>
    <definedName name="solver_pre" localSheetId="3" hidden="1">0.000001</definedName>
    <definedName name="solver_pre" localSheetId="4" hidden="1">0.000001</definedName>
    <definedName name="solver_pro" localSheetId="2" hidden="1">2</definedName>
    <definedName name="solver_pro" localSheetId="3" hidden="1">2</definedName>
    <definedName name="solver_pro" localSheetId="4" hidden="1">2</definedName>
    <definedName name="solver_rbv" localSheetId="2" hidden="1">1</definedName>
    <definedName name="solver_rbv" localSheetId="3" hidden="1">1</definedName>
    <definedName name="solver_rbv" localSheetId="4" hidden="1">1</definedName>
    <definedName name="solver_red" localSheetId="2" hidden="1">0.000001</definedName>
    <definedName name="solver_red" localSheetId="3" hidden="1">0.000001</definedName>
    <definedName name="solver_red" localSheetId="4" hidden="1">0.000001</definedName>
    <definedName name="solver_rel1" localSheetId="2" hidden="1">1</definedName>
    <definedName name="solver_rel1" localSheetId="3" hidden="1">1</definedName>
    <definedName name="solver_rel1" localSheetId="4" hidden="1">1</definedName>
    <definedName name="solver_rel2" localSheetId="2" hidden="1">3</definedName>
    <definedName name="solver_rel2" localSheetId="3" hidden="1">3</definedName>
    <definedName name="solver_rel2" localSheetId="4" hidden="1">3</definedName>
    <definedName name="solver_reo" localSheetId="2" hidden="1">2</definedName>
    <definedName name="solver_reo" localSheetId="3" hidden="1">2</definedName>
    <definedName name="solver_reo" localSheetId="4" hidden="1">2</definedName>
    <definedName name="solver_rep" localSheetId="2" hidden="1">2</definedName>
    <definedName name="solver_rep" localSheetId="3" hidden="1">2</definedName>
    <definedName name="solver_rep" localSheetId="4" hidden="1">2</definedName>
    <definedName name="solver_rhs1" localSheetId="2" hidden="1">0.4</definedName>
    <definedName name="solver_rhs1" localSheetId="3" hidden="1">0.4</definedName>
    <definedName name="solver_rhs1" localSheetId="4" hidden="1">0.4</definedName>
    <definedName name="solver_rhs2" localSheetId="2" hidden="1">-1</definedName>
    <definedName name="solver_rhs2" localSheetId="3" hidden="1">-1</definedName>
    <definedName name="solver_rhs2" localSheetId="4" hidden="1">-1</definedName>
    <definedName name="solver_rlx" localSheetId="2" hidden="1">2</definedName>
    <definedName name="solver_rlx" localSheetId="3" hidden="1">2</definedName>
    <definedName name="solver_rlx" localSheetId="4" hidden="1">2</definedName>
    <definedName name="solver_scl" localSheetId="2" hidden="1">2</definedName>
    <definedName name="solver_scl" localSheetId="3" hidden="1">2</definedName>
    <definedName name="solver_scl" localSheetId="4" hidden="1">2</definedName>
    <definedName name="solver_sho" localSheetId="2" hidden="1">2</definedName>
    <definedName name="solver_sho" localSheetId="3" hidden="1">2</definedName>
    <definedName name="solver_sho" localSheetId="4" hidden="1">2</definedName>
    <definedName name="solver_ssz" localSheetId="2" hidden="1">100</definedName>
    <definedName name="solver_ssz" localSheetId="3" hidden="1">100</definedName>
    <definedName name="solver_ssz" localSheetId="4" hidden="1">100</definedName>
    <definedName name="solver_tim" localSheetId="2" hidden="1">100</definedName>
    <definedName name="solver_tim" localSheetId="3" hidden="1">100</definedName>
    <definedName name="solver_tim" localSheetId="4" hidden="1">100</definedName>
    <definedName name="solver_tol" localSheetId="2" hidden="1">0</definedName>
    <definedName name="solver_tol" localSheetId="3" hidden="1">0.05</definedName>
    <definedName name="solver_tol" localSheetId="4" hidden="1">0.05</definedName>
    <definedName name="solver_typ" localSheetId="2" hidden="1">2</definedName>
    <definedName name="solver_typ" localSheetId="3" hidden="1">2</definedName>
    <definedName name="solver_typ" localSheetId="4" hidden="1">2</definedName>
    <definedName name="solver_val" localSheetId="2" hidden="1">0</definedName>
    <definedName name="solver_val" localSheetId="3" hidden="1">0</definedName>
    <definedName name="solver_val" localSheetId="4" hidden="1">0</definedName>
  </definedNames>
  <calcPr calcId="145621"/>
  <pivotCaches>
    <pivotCache cacheId="3" r:id="rId6"/>
  </pivotCaches>
</workbook>
</file>

<file path=xl/calcChain.xml><?xml version="1.0" encoding="utf-8"?>
<calcChain xmlns="http://schemas.openxmlformats.org/spreadsheetml/2006/main">
  <c r="E23" i="9" l="1"/>
  <c r="F23" i="9"/>
  <c r="E24" i="9" s="1"/>
  <c r="G24" i="9"/>
  <c r="I24" i="9" s="1"/>
  <c r="J24" i="9"/>
  <c r="L24" i="9"/>
  <c r="K24" i="9"/>
  <c r="F16" i="9"/>
  <c r="E16" i="9"/>
  <c r="D16" i="9"/>
  <c r="C16" i="9"/>
  <c r="B16" i="9"/>
  <c r="E84" i="7"/>
  <c r="H84" i="7"/>
  <c r="I84" i="7" s="1"/>
  <c r="M84" i="7"/>
  <c r="F16" i="7"/>
  <c r="E16" i="7"/>
  <c r="D16" i="7"/>
  <c r="C16" i="7"/>
  <c r="B16" i="7"/>
  <c r="F25" i="4"/>
  <c r="G25" i="4"/>
  <c r="F37" i="4"/>
  <c r="G37" i="4"/>
  <c r="F49" i="4"/>
  <c r="G49" i="4" s="1"/>
  <c r="F61" i="4"/>
  <c r="G61" i="4"/>
  <c r="F73" i="4"/>
  <c r="G73" i="4"/>
  <c r="F26" i="4"/>
  <c r="G26" i="4" s="1"/>
  <c r="F38" i="4"/>
  <c r="G38" i="4" s="1"/>
  <c r="F50" i="4"/>
  <c r="G50" i="4" s="1"/>
  <c r="F62" i="4"/>
  <c r="G62" i="4" s="1"/>
  <c r="F74" i="4"/>
  <c r="G74" i="4" s="1"/>
  <c r="F27" i="4"/>
  <c r="G27" i="4"/>
  <c r="F39" i="4"/>
  <c r="G39" i="4"/>
  <c r="F51" i="4"/>
  <c r="G51" i="4"/>
  <c r="F63" i="4"/>
  <c r="G63" i="4"/>
  <c r="F75" i="4"/>
  <c r="G75" i="4"/>
  <c r="F28" i="4"/>
  <c r="G28" i="4" s="1"/>
  <c r="F40" i="4"/>
  <c r="G40" i="4"/>
  <c r="W50" i="4" s="1"/>
  <c r="F52" i="4"/>
  <c r="G52" i="4" s="1"/>
  <c r="F64" i="4"/>
  <c r="G64" i="4" s="1"/>
  <c r="F76" i="4"/>
  <c r="G76" i="4" s="1"/>
  <c r="F29" i="4"/>
  <c r="G29" i="4"/>
  <c r="F41" i="4"/>
  <c r="G41" i="4"/>
  <c r="F53" i="4"/>
  <c r="G53" i="4"/>
  <c r="F65" i="4"/>
  <c r="G65" i="4"/>
  <c r="F77" i="4"/>
  <c r="G77" i="4"/>
  <c r="F30" i="4"/>
  <c r="G30" i="4" s="1"/>
  <c r="F42" i="4"/>
  <c r="G42" i="4" s="1"/>
  <c r="F54" i="4"/>
  <c r="G54" i="4" s="1"/>
  <c r="F66" i="4"/>
  <c r="G66" i="4" s="1"/>
  <c r="F78" i="4"/>
  <c r="G78" i="4" s="1"/>
  <c r="F31" i="4"/>
  <c r="G31" i="4"/>
  <c r="F43" i="4"/>
  <c r="G43" i="4" s="1"/>
  <c r="W53" i="4" s="1"/>
  <c r="F55" i="4"/>
  <c r="G55" i="4"/>
  <c r="F67" i="4"/>
  <c r="G67" i="4"/>
  <c r="F79" i="4"/>
  <c r="G79" i="4"/>
  <c r="F32" i="4"/>
  <c r="G32" i="4" s="1"/>
  <c r="F44" i="4"/>
  <c r="G44" i="4" s="1"/>
  <c r="F56" i="4"/>
  <c r="G56" i="4" s="1"/>
  <c r="F68" i="4"/>
  <c r="G68" i="4" s="1"/>
  <c r="F80" i="4"/>
  <c r="G80" i="4" s="1"/>
  <c r="F33" i="4"/>
  <c r="G33" i="4" s="1"/>
  <c r="F45" i="4"/>
  <c r="G45" i="4"/>
  <c r="F57" i="4"/>
  <c r="G57" i="4" s="1"/>
  <c r="F69" i="4"/>
  <c r="G69" i="4"/>
  <c r="F81" i="4"/>
  <c r="G81" i="4" s="1"/>
  <c r="F34" i="4"/>
  <c r="G34" i="4"/>
  <c r="F46" i="4"/>
  <c r="G46" i="4" s="1"/>
  <c r="F58" i="4"/>
  <c r="G58" i="4" s="1"/>
  <c r="F70" i="4"/>
  <c r="G70" i="4" s="1"/>
  <c r="F82" i="4"/>
  <c r="G82" i="4"/>
  <c r="F35" i="4"/>
  <c r="G35" i="4"/>
  <c r="F47" i="4"/>
  <c r="G47" i="4" s="1"/>
  <c r="F59" i="4"/>
  <c r="G59" i="4" s="1"/>
  <c r="F71" i="4"/>
  <c r="G71" i="4"/>
  <c r="F83" i="4"/>
  <c r="G83" i="4"/>
  <c r="F24" i="4"/>
  <c r="G24" i="4" s="1"/>
  <c r="F36" i="4"/>
  <c r="G36" i="4"/>
  <c r="F48" i="4"/>
  <c r="G48" i="4" s="1"/>
  <c r="F60" i="4"/>
  <c r="G60" i="4"/>
  <c r="F72" i="4"/>
  <c r="G72" i="4" s="1"/>
  <c r="H95" i="4"/>
  <c r="H94" i="4"/>
  <c r="H93" i="4"/>
  <c r="H92" i="4"/>
  <c r="H91" i="4"/>
  <c r="H90" i="4"/>
  <c r="H89" i="4"/>
  <c r="H88" i="4"/>
  <c r="H87" i="4"/>
  <c r="H86" i="4"/>
  <c r="H85" i="4"/>
  <c r="H24" i="4"/>
  <c r="J24" i="4"/>
  <c r="H25" i="4"/>
  <c r="J25" i="4" s="1"/>
  <c r="K25" i="4" s="1"/>
  <c r="O25" i="4" s="1"/>
  <c r="H26" i="4"/>
  <c r="J26" i="4" s="1"/>
  <c r="K26" i="4"/>
  <c r="H27" i="4"/>
  <c r="J27" i="4"/>
  <c r="L65" i="4" s="1"/>
  <c r="K27" i="4"/>
  <c r="O27" i="4" s="1"/>
  <c r="H28" i="4"/>
  <c r="J28" i="4" s="1"/>
  <c r="K28" i="4" s="1"/>
  <c r="O28" i="4" s="1"/>
  <c r="H29" i="4"/>
  <c r="J29" i="4"/>
  <c r="K29" i="4" s="1"/>
  <c r="O29" i="4" s="1"/>
  <c r="H30" i="4"/>
  <c r="J30" i="4"/>
  <c r="K30" i="4" s="1"/>
  <c r="O30" i="4" s="1"/>
  <c r="H31" i="4"/>
  <c r="J31" i="4" s="1"/>
  <c r="K31" i="4" s="1"/>
  <c r="O31" i="4" s="1"/>
  <c r="H32" i="4"/>
  <c r="J32" i="4"/>
  <c r="K32" i="4" s="1"/>
  <c r="O32" i="4" s="1"/>
  <c r="H33" i="4"/>
  <c r="J33" i="4"/>
  <c r="K33" i="4" s="1"/>
  <c r="O33" i="4" s="1"/>
  <c r="H34" i="4"/>
  <c r="J34" i="4" s="1"/>
  <c r="K34" i="4" s="1"/>
  <c r="O34" i="4" s="1"/>
  <c r="H35" i="4"/>
  <c r="J35" i="4"/>
  <c r="K35" i="4" s="1"/>
  <c r="O35" i="4" s="1"/>
  <c r="H36" i="4"/>
  <c r="J36" i="4" s="1"/>
  <c r="H37" i="4"/>
  <c r="J37" i="4"/>
  <c r="K37" i="4"/>
  <c r="H38" i="4"/>
  <c r="J38" i="4" s="1"/>
  <c r="K38" i="4"/>
  <c r="O38" i="4" s="1"/>
  <c r="H39" i="4"/>
  <c r="J39" i="4"/>
  <c r="K39" i="4" s="1"/>
  <c r="O39" i="4" s="1"/>
  <c r="H40" i="4"/>
  <c r="J40" i="4" s="1"/>
  <c r="K40" i="4" s="1"/>
  <c r="O40" i="4" s="1"/>
  <c r="H41" i="4"/>
  <c r="J41" i="4" s="1"/>
  <c r="K41" i="4" s="1"/>
  <c r="O41" i="4" s="1"/>
  <c r="H42" i="4"/>
  <c r="J42" i="4" s="1"/>
  <c r="K42" i="4" s="1"/>
  <c r="O42" i="4" s="1"/>
  <c r="H43" i="4"/>
  <c r="J43" i="4" s="1"/>
  <c r="K43" i="4" s="1"/>
  <c r="H44" i="4"/>
  <c r="J44" i="4" s="1"/>
  <c r="K44" i="4"/>
  <c r="O44" i="4" s="1"/>
  <c r="H45" i="4"/>
  <c r="J45" i="4"/>
  <c r="K45" i="4" s="1"/>
  <c r="O45" i="4" s="1"/>
  <c r="H46" i="4"/>
  <c r="J46" i="4"/>
  <c r="K46" i="4"/>
  <c r="O46" i="4" s="1"/>
  <c r="H47" i="4"/>
  <c r="J47" i="4"/>
  <c r="K47" i="4" s="1"/>
  <c r="O47" i="4" s="1"/>
  <c r="H48" i="4"/>
  <c r="J48" i="4" s="1"/>
  <c r="K48" i="4" s="1"/>
  <c r="O48" i="4" s="1"/>
  <c r="H49" i="4"/>
  <c r="J49" i="4"/>
  <c r="K49" i="4"/>
  <c r="O49" i="4" s="1"/>
  <c r="H50" i="4"/>
  <c r="J50" i="4" s="1"/>
  <c r="K50" i="4"/>
  <c r="O50" i="4" s="1"/>
  <c r="H51" i="4"/>
  <c r="J51" i="4" s="1"/>
  <c r="K51" i="4" s="1"/>
  <c r="O51" i="4" s="1"/>
  <c r="H52" i="4"/>
  <c r="J52" i="4"/>
  <c r="K52" i="4"/>
  <c r="H53" i="4"/>
  <c r="J53" i="4"/>
  <c r="K53" i="4"/>
  <c r="O53" i="4" s="1"/>
  <c r="H54" i="4"/>
  <c r="J54" i="4" s="1"/>
  <c r="K54" i="4" s="1"/>
  <c r="O54" i="4" s="1"/>
  <c r="H55" i="4"/>
  <c r="J55" i="4"/>
  <c r="K55" i="4" s="1"/>
  <c r="O55" i="4" s="1"/>
  <c r="H56" i="4"/>
  <c r="J56" i="4"/>
  <c r="K56" i="4"/>
  <c r="O56" i="4" s="1"/>
  <c r="H57" i="4"/>
  <c r="J57" i="4" s="1"/>
  <c r="K57" i="4" s="1"/>
  <c r="O57" i="4" s="1"/>
  <c r="H58" i="4"/>
  <c r="J58" i="4" s="1"/>
  <c r="K58" i="4"/>
  <c r="O58" i="4" s="1"/>
  <c r="H59" i="4"/>
  <c r="J59" i="4"/>
  <c r="K59" i="4"/>
  <c r="O59" i="4" s="1"/>
  <c r="H60" i="4"/>
  <c r="J60" i="4" s="1"/>
  <c r="K60" i="4" s="1"/>
  <c r="O60" i="4" s="1"/>
  <c r="H61" i="4"/>
  <c r="J61" i="4"/>
  <c r="K61" i="4" s="1"/>
  <c r="H62" i="4"/>
  <c r="J62" i="4" s="1"/>
  <c r="K62" i="4" s="1"/>
  <c r="O62" i="4" s="1"/>
  <c r="H63" i="4"/>
  <c r="J63" i="4" s="1"/>
  <c r="K63" i="4" s="1"/>
  <c r="O63" i="4" s="1"/>
  <c r="H64" i="4"/>
  <c r="J64" i="4"/>
  <c r="K64" i="4" s="1"/>
  <c r="H65" i="4"/>
  <c r="J65" i="4" s="1"/>
  <c r="K65" i="4"/>
  <c r="O65" i="4" s="1"/>
  <c r="H66" i="4"/>
  <c r="J66" i="4" s="1"/>
  <c r="K66" i="4" s="1"/>
  <c r="O66" i="4" s="1"/>
  <c r="H67" i="4"/>
  <c r="J67" i="4"/>
  <c r="K67" i="4" s="1"/>
  <c r="O67" i="4" s="1"/>
  <c r="H68" i="4"/>
  <c r="J68" i="4" s="1"/>
  <c r="K68" i="4" s="1"/>
  <c r="O68" i="4" s="1"/>
  <c r="H69" i="4"/>
  <c r="J69" i="4"/>
  <c r="K69" i="4"/>
  <c r="O69" i="4" s="1"/>
  <c r="H70" i="4"/>
  <c r="J70" i="4" s="1"/>
  <c r="K70" i="4" s="1"/>
  <c r="H71" i="4"/>
  <c r="J71" i="4" s="1"/>
  <c r="K71" i="4" s="1"/>
  <c r="O71" i="4" s="1"/>
  <c r="H72" i="4"/>
  <c r="J72" i="4" s="1"/>
  <c r="K72" i="4" s="1"/>
  <c r="O72" i="4" s="1"/>
  <c r="H73" i="4"/>
  <c r="J73" i="4" s="1"/>
  <c r="K73" i="4"/>
  <c r="O73" i="4" s="1"/>
  <c r="H74" i="4"/>
  <c r="J74" i="4" s="1"/>
  <c r="K74" i="4"/>
  <c r="O74" i="4" s="1"/>
  <c r="H75" i="4"/>
  <c r="J75" i="4" s="1"/>
  <c r="K75" i="4" s="1"/>
  <c r="O75" i="4" s="1"/>
  <c r="H76" i="4"/>
  <c r="J76" i="4" s="1"/>
  <c r="K76" i="4" s="1"/>
  <c r="O76" i="4" s="1"/>
  <c r="H77" i="4"/>
  <c r="J77" i="4"/>
  <c r="K77" i="4" s="1"/>
  <c r="H78" i="4"/>
  <c r="J78" i="4"/>
  <c r="K78" i="4"/>
  <c r="O78" i="4" s="1"/>
  <c r="H79" i="4"/>
  <c r="J79" i="4"/>
  <c r="K79" i="4" s="1"/>
  <c r="O79" i="4" s="1"/>
  <c r="H80" i="4"/>
  <c r="J80" i="4"/>
  <c r="K80" i="4" s="1"/>
  <c r="H81" i="4"/>
  <c r="J81" i="4"/>
  <c r="K81" i="4"/>
  <c r="H82" i="4"/>
  <c r="J82" i="4" s="1"/>
  <c r="K82" i="4"/>
  <c r="H83" i="4"/>
  <c r="J83" i="4" s="1"/>
  <c r="K83" i="4" s="1"/>
  <c r="O83" i="4" s="1"/>
  <c r="H84" i="4"/>
  <c r="O26" i="4"/>
  <c r="O37" i="4"/>
  <c r="O43" i="4"/>
  <c r="O52" i="4"/>
  <c r="O61" i="4"/>
  <c r="O64" i="4"/>
  <c r="O70" i="4"/>
  <c r="O77" i="4"/>
  <c r="O80" i="4"/>
  <c r="O81" i="4"/>
  <c r="O82"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M29" i="4"/>
  <c r="L26" i="4"/>
  <c r="L25" i="4"/>
  <c r="M24" i="4"/>
  <c r="F16" i="4"/>
  <c r="E16" i="4"/>
  <c r="D16" i="4"/>
  <c r="C16" i="4"/>
  <c r="B16" i="4"/>
  <c r="E24" i="10"/>
  <c r="F24" i="10"/>
  <c r="G25" i="10"/>
  <c r="G26" i="10"/>
  <c r="G27" i="10"/>
  <c r="G28" i="10"/>
  <c r="G29" i="10"/>
  <c r="G30" i="10"/>
  <c r="G31" i="10"/>
  <c r="G32" i="10"/>
  <c r="G33" i="10"/>
  <c r="G34" i="10"/>
  <c r="G35" i="10"/>
  <c r="G36" i="10"/>
  <c r="H25" i="10"/>
  <c r="J25" i="10" s="1"/>
  <c r="K25" i="10"/>
  <c r="O25" i="10"/>
  <c r="N25" i="10"/>
  <c r="Q25" i="10" s="1"/>
  <c r="L25" i="10"/>
  <c r="F16" i="10"/>
  <c r="E16" i="10"/>
  <c r="D16" i="10"/>
  <c r="C16" i="10"/>
  <c r="B16" i="10"/>
  <c r="K36" i="4" l="1"/>
  <c r="O36" i="4" s="1"/>
  <c r="M45" i="4"/>
  <c r="M67" i="4"/>
  <c r="L53" i="4"/>
  <c r="L39" i="4"/>
  <c r="M44" i="4"/>
  <c r="L55" i="4"/>
  <c r="L58" i="4"/>
  <c r="M61" i="4"/>
  <c r="M25" i="10"/>
  <c r="M32" i="4"/>
  <c r="L47" i="4"/>
  <c r="L67" i="4"/>
  <c r="L77" i="4"/>
  <c r="W54" i="4"/>
  <c r="J84" i="7"/>
  <c r="L35" i="4"/>
  <c r="M53" i="4"/>
  <c r="M80" i="4"/>
  <c r="M35" i="4"/>
  <c r="M68" i="4"/>
  <c r="M33" i="4"/>
  <c r="L38" i="4"/>
  <c r="L54" i="4"/>
  <c r="L71" i="4"/>
  <c r="M51" i="4"/>
  <c r="P25" i="10"/>
  <c r="L41" i="4"/>
  <c r="M60" i="4"/>
  <c r="L63" i="4"/>
  <c r="M81" i="4"/>
  <c r="L78" i="4"/>
  <c r="M75" i="4"/>
  <c r="L80" i="4"/>
  <c r="M78" i="4"/>
  <c r="M76" i="4"/>
  <c r="L72" i="4"/>
  <c r="L68" i="4"/>
  <c r="L64" i="4"/>
  <c r="L60" i="4"/>
  <c r="L56" i="4"/>
  <c r="L52" i="4"/>
  <c r="M83" i="4"/>
  <c r="L76" i="4"/>
  <c r="M73" i="4"/>
  <c r="M69" i="4"/>
  <c r="M65" i="4"/>
  <c r="L79" i="4"/>
  <c r="M77" i="4"/>
  <c r="M74" i="4"/>
  <c r="M70" i="4"/>
  <c r="M66" i="4"/>
  <c r="M62" i="4"/>
  <c r="M58" i="4"/>
  <c r="M54" i="4"/>
  <c r="M50" i="4"/>
  <c r="M46" i="4"/>
  <c r="M42" i="4"/>
  <c r="M38" i="4"/>
  <c r="M34" i="4"/>
  <c r="M30" i="4"/>
  <c r="M27" i="4"/>
  <c r="L24" i="4"/>
  <c r="M82" i="4"/>
  <c r="M64" i="4"/>
  <c r="L59" i="4"/>
  <c r="M57" i="4"/>
  <c r="L49" i="4"/>
  <c r="L46" i="4"/>
  <c r="M43" i="4"/>
  <c r="L36" i="4"/>
  <c r="L33" i="4"/>
  <c r="L30" i="4"/>
  <c r="L73" i="4"/>
  <c r="M40" i="4"/>
  <c r="M37" i="4"/>
  <c r="M28" i="4"/>
  <c r="L82" i="4"/>
  <c r="L62" i="4"/>
  <c r="L57" i="4"/>
  <c r="M52" i="4"/>
  <c r="L43" i="4"/>
  <c r="L81" i="4"/>
  <c r="L75" i="4"/>
  <c r="M71" i="4"/>
  <c r="L69" i="4"/>
  <c r="M55" i="4"/>
  <c r="L50" i="4"/>
  <c r="M47" i="4"/>
  <c r="L40" i="4"/>
  <c r="L37" i="4"/>
  <c r="L34" i="4"/>
  <c r="M31" i="4"/>
  <c r="L28" i="4"/>
  <c r="M26" i="4"/>
  <c r="K24" i="4"/>
  <c r="L83" i="4"/>
  <c r="M79" i="4"/>
  <c r="M72" i="4"/>
  <c r="L70" i="4"/>
  <c r="L61" i="4"/>
  <c r="M56" i="4"/>
  <c r="L51" i="4"/>
  <c r="L48" i="4"/>
  <c r="L45" i="4"/>
  <c r="L42" i="4"/>
  <c r="M39" i="4"/>
  <c r="L32" i="4"/>
  <c r="L29" i="4"/>
  <c r="L27" i="4"/>
  <c r="M25" i="4"/>
  <c r="M48" i="4"/>
  <c r="M59" i="4"/>
  <c r="L74" i="4"/>
  <c r="L31" i="4"/>
  <c r="M36" i="4"/>
  <c r="M41" i="4"/>
  <c r="L44" i="4"/>
  <c r="M49" i="4"/>
  <c r="M63" i="4"/>
  <c r="L66" i="4"/>
  <c r="W57" i="4"/>
  <c r="W56" i="4"/>
  <c r="W55" i="4"/>
  <c r="W52" i="4"/>
  <c r="W48" i="4"/>
  <c r="W46" i="4"/>
  <c r="W51" i="4"/>
  <c r="E25" i="10"/>
  <c r="W49" i="4"/>
  <c r="N24" i="9"/>
  <c r="M24" i="9"/>
  <c r="P24" i="9" s="1"/>
  <c r="W47" i="4"/>
  <c r="K84" i="7"/>
  <c r="F24" i="9"/>
  <c r="G25" i="9" s="1"/>
  <c r="I25" i="9" s="1"/>
  <c r="L25" i="9" l="1"/>
  <c r="K25" i="9"/>
  <c r="J25" i="9"/>
  <c r="E25" i="9"/>
  <c r="O24" i="9"/>
  <c r="N82" i="4"/>
  <c r="Q82" i="4" s="1"/>
  <c r="N81" i="4"/>
  <c r="Q81" i="4" s="1"/>
  <c r="N83" i="4"/>
  <c r="N79" i="4"/>
  <c r="Q79" i="4" s="1"/>
  <c r="N77" i="4"/>
  <c r="Q77" i="4" s="1"/>
  <c r="N74" i="4"/>
  <c r="Q74" i="4" s="1"/>
  <c r="N70" i="4"/>
  <c r="Q70" i="4" s="1"/>
  <c r="N66" i="4"/>
  <c r="Q66" i="4" s="1"/>
  <c r="N62" i="4"/>
  <c r="Q62" i="4" s="1"/>
  <c r="N58" i="4"/>
  <c r="Q58" i="4" s="1"/>
  <c r="N54" i="4"/>
  <c r="Q54" i="4" s="1"/>
  <c r="N50" i="4"/>
  <c r="Q50" i="4" s="1"/>
  <c r="O24" i="4"/>
  <c r="N80" i="4"/>
  <c r="Q80" i="4" s="1"/>
  <c r="N75" i="4"/>
  <c r="Q75" i="4" s="1"/>
  <c r="N28" i="4"/>
  <c r="Q28" i="4" s="1"/>
  <c r="N71" i="4"/>
  <c r="Q71" i="4" s="1"/>
  <c r="N69" i="4"/>
  <c r="Q69" i="4" s="1"/>
  <c r="N60" i="4"/>
  <c r="Q60" i="4" s="1"/>
  <c r="N55" i="4"/>
  <c r="Q55" i="4" s="1"/>
  <c r="N47" i="4"/>
  <c r="Q47" i="4" s="1"/>
  <c r="N44" i="4"/>
  <c r="Q44" i="4" s="1"/>
  <c r="N41" i="4"/>
  <c r="Q41" i="4" s="1"/>
  <c r="N31" i="4"/>
  <c r="Q31" i="4" s="1"/>
  <c r="N24" i="4"/>
  <c r="Q24" i="4" s="1"/>
  <c r="N67" i="4"/>
  <c r="Q67" i="4" s="1"/>
  <c r="N65" i="4"/>
  <c r="Q65" i="4" s="1"/>
  <c r="N53" i="4"/>
  <c r="Q53" i="4" s="1"/>
  <c r="N38" i="4"/>
  <c r="Q38" i="4" s="1"/>
  <c r="N63" i="4"/>
  <c r="Q63" i="4" s="1"/>
  <c r="N48" i="4"/>
  <c r="Q48" i="4" s="1"/>
  <c r="N45" i="4"/>
  <c r="Q45" i="4" s="1"/>
  <c r="N35" i="4"/>
  <c r="Q35" i="4" s="1"/>
  <c r="N32" i="4"/>
  <c r="Q32" i="4" s="1"/>
  <c r="N29" i="4"/>
  <c r="Q29" i="4" s="1"/>
  <c r="N57" i="4"/>
  <c r="Q57" i="4" s="1"/>
  <c r="N52" i="4"/>
  <c r="Q52" i="4" s="1"/>
  <c r="N43" i="4"/>
  <c r="Q43" i="4" s="1"/>
  <c r="N40" i="4"/>
  <c r="Q40" i="4" s="1"/>
  <c r="N37" i="4"/>
  <c r="Q37" i="4" s="1"/>
  <c r="N76" i="4"/>
  <c r="Q76" i="4" s="1"/>
  <c r="N72" i="4"/>
  <c r="Q72" i="4" s="1"/>
  <c r="N46" i="4"/>
  <c r="Q46" i="4" s="1"/>
  <c r="N33" i="4"/>
  <c r="Q33" i="4" s="1"/>
  <c r="N59" i="4"/>
  <c r="Q59" i="4" s="1"/>
  <c r="N68" i="4"/>
  <c r="Q68" i="4" s="1"/>
  <c r="N51" i="4"/>
  <c r="Q51" i="4" s="1"/>
  <c r="N27" i="4"/>
  <c r="Q27" i="4" s="1"/>
  <c r="N42" i="4"/>
  <c r="Q42" i="4" s="1"/>
  <c r="N61" i="4"/>
  <c r="Q61" i="4" s="1"/>
  <c r="N39" i="4"/>
  <c r="Q39" i="4" s="1"/>
  <c r="N30" i="4"/>
  <c r="Q30" i="4" s="1"/>
  <c r="N56" i="4"/>
  <c r="Q56" i="4" s="1"/>
  <c r="N64" i="4"/>
  <c r="Q64" i="4" s="1"/>
  <c r="N26" i="4"/>
  <c r="Q26" i="4" s="1"/>
  <c r="N73" i="4"/>
  <c r="Q73" i="4" s="1"/>
  <c r="N49" i="4"/>
  <c r="Q49" i="4" s="1"/>
  <c r="N36" i="4"/>
  <c r="Q36" i="4" s="1"/>
  <c r="N34" i="4"/>
  <c r="Q34" i="4" s="1"/>
  <c r="N25" i="4"/>
  <c r="Q25" i="4" s="1"/>
  <c r="N78" i="4"/>
  <c r="Q78" i="4" s="1"/>
  <c r="F25" i="10"/>
  <c r="G37" i="10"/>
  <c r="H26" i="10"/>
  <c r="J26" i="10" s="1"/>
  <c r="E26" i="10"/>
  <c r="K26" i="10" l="1"/>
  <c r="M26" i="10"/>
  <c r="L26" i="10"/>
  <c r="L85" i="7"/>
  <c r="O84" i="7"/>
  <c r="G38" i="10"/>
  <c r="F26" i="10"/>
  <c r="E27" i="10" s="1"/>
  <c r="H27" i="10"/>
  <c r="J27" i="10" s="1"/>
  <c r="K27" i="10" s="1"/>
  <c r="O27" i="10" s="1"/>
  <c r="E26" i="9"/>
  <c r="F25" i="9"/>
  <c r="G26" i="9" s="1"/>
  <c r="I26" i="9" s="1"/>
  <c r="N25" i="9"/>
  <c r="M25" i="9"/>
  <c r="P25" i="9" s="1"/>
  <c r="N84" i="7"/>
  <c r="P83" i="4"/>
  <c r="P73" i="4"/>
  <c r="P69" i="4"/>
  <c r="P65" i="4"/>
  <c r="P61" i="4"/>
  <c r="P57" i="4"/>
  <c r="P53" i="4"/>
  <c r="P81" i="4"/>
  <c r="P79" i="4"/>
  <c r="P62" i="4"/>
  <c r="P52" i="4"/>
  <c r="P40" i="4"/>
  <c r="P37" i="4"/>
  <c r="P28" i="4"/>
  <c r="P34" i="4"/>
  <c r="P31" i="4"/>
  <c r="P26" i="4"/>
  <c r="P78" i="4"/>
  <c r="P75" i="4"/>
  <c r="P71" i="4"/>
  <c r="P55" i="4"/>
  <c r="P50" i="4"/>
  <c r="P47" i="4"/>
  <c r="P77" i="4"/>
  <c r="P67" i="4"/>
  <c r="P60" i="4"/>
  <c r="P44" i="4"/>
  <c r="P41" i="4"/>
  <c r="P24" i="4"/>
  <c r="P76" i="4"/>
  <c r="P68" i="4"/>
  <c r="P66" i="4"/>
  <c r="P59" i="4"/>
  <c r="P54" i="4"/>
  <c r="P49" i="4"/>
  <c r="P36" i="4"/>
  <c r="P33" i="4"/>
  <c r="P80" i="4"/>
  <c r="P48" i="4"/>
  <c r="P30" i="4"/>
  <c r="P64" i="4"/>
  <c r="P82" i="4"/>
  <c r="P46" i="4"/>
  <c r="P38" i="4"/>
  <c r="P74" i="4"/>
  <c r="P56" i="4"/>
  <c r="P72" i="4"/>
  <c r="P51" i="4"/>
  <c r="P43" i="4"/>
  <c r="P35" i="4"/>
  <c r="P27" i="4"/>
  <c r="P45" i="4"/>
  <c r="P70" i="4"/>
  <c r="P58" i="4"/>
  <c r="P42" i="4"/>
  <c r="P39" i="4"/>
  <c r="P29" i="4"/>
  <c r="P63" i="4"/>
  <c r="P25" i="4"/>
  <c r="P32" i="4"/>
  <c r="Q83" i="4"/>
  <c r="N84" i="4"/>
  <c r="J26" i="9" l="1"/>
  <c r="K26" i="9"/>
  <c r="L26" i="9"/>
  <c r="F27" i="10"/>
  <c r="E28" i="10" s="1"/>
  <c r="G39" i="10"/>
  <c r="H28" i="10"/>
  <c r="J28" i="10" s="1"/>
  <c r="L27" i="10"/>
  <c r="M27" i="10"/>
  <c r="F26" i="9"/>
  <c r="E27" i="9" s="1"/>
  <c r="O25" i="9"/>
  <c r="O26" i="10"/>
  <c r="N27" i="10"/>
  <c r="Q27" i="10" s="1"/>
  <c r="N26" i="10"/>
  <c r="Q26" i="10" s="1"/>
  <c r="F28" i="10" l="1"/>
  <c r="G40" i="10"/>
  <c r="H29" i="10"/>
  <c r="J29" i="10" s="1"/>
  <c r="E29" i="10"/>
  <c r="F27" i="9"/>
  <c r="G28" i="9" s="1"/>
  <c r="I28" i="9" s="1"/>
  <c r="J28" i="9" s="1"/>
  <c r="N28" i="9" s="1"/>
  <c r="E28" i="9"/>
  <c r="K28" i="10"/>
  <c r="G27" i="9"/>
  <c r="I27" i="9" s="1"/>
  <c r="M29" i="10"/>
  <c r="M28" i="10"/>
  <c r="P26" i="10"/>
  <c r="P27" i="10"/>
  <c r="L28" i="10"/>
  <c r="N26" i="9"/>
  <c r="M26" i="9"/>
  <c r="P26" i="9" s="1"/>
  <c r="F28" i="9" l="1"/>
  <c r="E29" i="9" s="1"/>
  <c r="G29" i="9"/>
  <c r="I29" i="9" s="1"/>
  <c r="J29" i="9" s="1"/>
  <c r="N29" i="9" s="1"/>
  <c r="J27" i="9"/>
  <c r="K28" i="9"/>
  <c r="K27" i="9"/>
  <c r="L27" i="9"/>
  <c r="K29" i="9"/>
  <c r="L28" i="9"/>
  <c r="O28" i="10"/>
  <c r="N28" i="10"/>
  <c r="Q28" i="10" s="1"/>
  <c r="O26" i="9"/>
  <c r="K29" i="10"/>
  <c r="O29" i="10" s="1"/>
  <c r="L29" i="10"/>
  <c r="F29" i="10"/>
  <c r="G41" i="10"/>
  <c r="H30" i="10"/>
  <c r="J30" i="10" s="1"/>
  <c r="E30" i="10"/>
  <c r="F29" i="9" l="1"/>
  <c r="E30" i="9" s="1"/>
  <c r="P29" i="10"/>
  <c r="P28" i="10"/>
  <c r="L29" i="9"/>
  <c r="N27" i="9"/>
  <c r="M28" i="9"/>
  <c r="P28" i="9" s="1"/>
  <c r="M29" i="9"/>
  <c r="P29" i="9" s="1"/>
  <c r="M27" i="9"/>
  <c r="P27" i="9" s="1"/>
  <c r="G42" i="10"/>
  <c r="F30" i="10"/>
  <c r="H31" i="10"/>
  <c r="J31" i="10" s="1"/>
  <c r="E31" i="10"/>
  <c r="K30" i="10"/>
  <c r="L30" i="10"/>
  <c r="M30" i="10"/>
  <c r="L31" i="10"/>
  <c r="M31" i="10"/>
  <c r="N29" i="10"/>
  <c r="Q29" i="10" s="1"/>
  <c r="F30" i="9" l="1"/>
  <c r="E31" i="9"/>
  <c r="G31" i="9"/>
  <c r="I31" i="9" s="1"/>
  <c r="J31" i="9" s="1"/>
  <c r="N31" i="9" s="1"/>
  <c r="N31" i="10"/>
  <c r="Q31" i="10" s="1"/>
  <c r="K31" i="10"/>
  <c r="N30" i="10"/>
  <c r="Q30" i="10" s="1"/>
  <c r="G30" i="9"/>
  <c r="I30" i="9" s="1"/>
  <c r="O30" i="10"/>
  <c r="G43" i="10"/>
  <c r="F31" i="10"/>
  <c r="H32" i="10"/>
  <c r="J32" i="10" s="1"/>
  <c r="E32" i="10"/>
  <c r="O28" i="9"/>
  <c r="O27" i="9"/>
  <c r="O29" i="9"/>
  <c r="K32" i="10" l="1"/>
  <c r="M32" i="10"/>
  <c r="F32" i="10"/>
  <c r="G44" i="10"/>
  <c r="H33" i="10"/>
  <c r="J33" i="10" s="1"/>
  <c r="E33" i="10"/>
  <c r="L32" i="10"/>
  <c r="P30" i="10"/>
  <c r="P31" i="10"/>
  <c r="F31" i="9"/>
  <c r="E32" i="9"/>
  <c r="G32" i="9"/>
  <c r="I32" i="9" s="1"/>
  <c r="J32" i="9" s="1"/>
  <c r="N32" i="9" s="1"/>
  <c r="J30" i="9"/>
  <c r="K31" i="9"/>
  <c r="K30" i="9"/>
  <c r="L31" i="9"/>
  <c r="L30" i="9"/>
  <c r="O31" i="10"/>
  <c r="K32" i="9"/>
  <c r="F33" i="10"/>
  <c r="E34" i="10" s="1"/>
  <c r="G45" i="10"/>
  <c r="H34" i="10"/>
  <c r="J34" i="10" s="1"/>
  <c r="K33" i="10"/>
  <c r="M33" i="10"/>
  <c r="L32" i="9"/>
  <c r="L33" i="10"/>
  <c r="N30" i="9"/>
  <c r="M30" i="9"/>
  <c r="P30" i="9" s="1"/>
  <c r="M31" i="9"/>
  <c r="P31" i="9" s="1"/>
  <c r="M32" i="9"/>
  <c r="P32" i="9" s="1"/>
  <c r="O32" i="10"/>
  <c r="N32" i="10"/>
  <c r="Q32" i="10" s="1"/>
  <c r="F32" i="9"/>
  <c r="E33" i="9" s="1"/>
  <c r="G33" i="9"/>
  <c r="I33" i="9" s="1"/>
  <c r="F33" i="9" l="1"/>
  <c r="E34" i="9" s="1"/>
  <c r="G34" i="9"/>
  <c r="I34" i="9" s="1"/>
  <c r="G46" i="10"/>
  <c r="F34" i="10"/>
  <c r="E35" i="10" s="1"/>
  <c r="H35" i="10"/>
  <c r="J35" i="10" s="1"/>
  <c r="K34" i="10"/>
  <c r="L34" i="10"/>
  <c r="M34" i="10"/>
  <c r="J33" i="9"/>
  <c r="K33" i="9"/>
  <c r="L33" i="9"/>
  <c r="O32" i="9"/>
  <c r="O30" i="9"/>
  <c r="O31" i="9"/>
  <c r="O33" i="10"/>
  <c r="N33" i="10"/>
  <c r="Q33" i="10" s="1"/>
  <c r="P32" i="10"/>
  <c r="F35" i="10" l="1"/>
  <c r="G47" i="10"/>
  <c r="H36" i="10"/>
  <c r="J36" i="10" s="1"/>
  <c r="E36" i="10"/>
  <c r="F34" i="9"/>
  <c r="G35" i="9" s="1"/>
  <c r="I35" i="9" s="1"/>
  <c r="E35" i="9"/>
  <c r="O34" i="10"/>
  <c r="N34" i="10"/>
  <c r="Q34" i="10" s="1"/>
  <c r="K35" i="10"/>
  <c r="L35" i="10"/>
  <c r="M35" i="10"/>
  <c r="J34" i="9"/>
  <c r="K34" i="9"/>
  <c r="L34" i="9"/>
  <c r="N33" i="9"/>
  <c r="O33" i="9" s="1"/>
  <c r="M33" i="9"/>
  <c r="P33" i="9" s="1"/>
  <c r="P33" i="10"/>
  <c r="J35" i="9" l="1"/>
  <c r="L35" i="9"/>
  <c r="K35" i="9"/>
  <c r="O35" i="10"/>
  <c r="P35" i="10" s="1"/>
  <c r="N35" i="10"/>
  <c r="Q35" i="10" s="1"/>
  <c r="E36" i="7"/>
  <c r="N34" i="9"/>
  <c r="O34" i="9" s="1"/>
  <c r="M34" i="9"/>
  <c r="P34" i="9" s="1"/>
  <c r="K36" i="10"/>
  <c r="L36" i="10"/>
  <c r="M36" i="10"/>
  <c r="F36" i="10"/>
  <c r="E37" i="10" s="1"/>
  <c r="G48" i="10"/>
  <c r="H37" i="10"/>
  <c r="J37" i="10" s="1"/>
  <c r="F35" i="9"/>
  <c r="G36" i="9" s="1"/>
  <c r="I36" i="9" s="1"/>
  <c r="E36" i="9"/>
  <c r="P34" i="10"/>
  <c r="F37" i="10" l="1"/>
  <c r="G49" i="10"/>
  <c r="H38" i="10"/>
  <c r="J38" i="10" s="1"/>
  <c r="E38" i="10"/>
  <c r="J36" i="9"/>
  <c r="L36" i="9"/>
  <c r="K36" i="9"/>
  <c r="K37" i="10"/>
  <c r="M37" i="10"/>
  <c r="L37" i="10"/>
  <c r="E37" i="9"/>
  <c r="G37" i="9"/>
  <c r="I37" i="9" s="1"/>
  <c r="F36" i="9"/>
  <c r="E37" i="7"/>
  <c r="F37" i="7"/>
  <c r="H37" i="7" s="1"/>
  <c r="O36" i="10"/>
  <c r="P36" i="10" s="1"/>
  <c r="N36" i="10"/>
  <c r="Q36" i="10" s="1"/>
  <c r="N35" i="9"/>
  <c r="O35" i="9" s="1"/>
  <c r="M35" i="9"/>
  <c r="P35" i="9" s="1"/>
  <c r="F37" i="9" l="1"/>
  <c r="E38" i="9" s="1"/>
  <c r="G50" i="10"/>
  <c r="F38" i="10"/>
  <c r="E39" i="10" s="1"/>
  <c r="H39" i="10"/>
  <c r="J39" i="10" s="1"/>
  <c r="I37" i="7"/>
  <c r="K37" i="7"/>
  <c r="J37" i="7"/>
  <c r="K38" i="10"/>
  <c r="L38" i="10"/>
  <c r="M38" i="10"/>
  <c r="F38" i="7" s="1"/>
  <c r="H38" i="7" s="1"/>
  <c r="E38" i="7"/>
  <c r="J37" i="9"/>
  <c r="L37" i="9"/>
  <c r="K37" i="9"/>
  <c r="N36" i="9"/>
  <c r="O36" i="9" s="1"/>
  <c r="M36" i="9"/>
  <c r="P36" i="9" s="1"/>
  <c r="O37" i="10"/>
  <c r="P37" i="10" s="1"/>
  <c r="N37" i="10"/>
  <c r="Q37" i="10" s="1"/>
  <c r="F39" i="10" l="1"/>
  <c r="G51" i="10"/>
  <c r="H40" i="10"/>
  <c r="J40" i="10" s="1"/>
  <c r="E40" i="10"/>
  <c r="F38" i="9"/>
  <c r="E39" i="9"/>
  <c r="G39" i="9"/>
  <c r="I39" i="9" s="1"/>
  <c r="M37" i="7"/>
  <c r="N37" i="7" s="1"/>
  <c r="L37" i="7"/>
  <c r="O37" i="7" s="1"/>
  <c r="E39" i="7"/>
  <c r="F39" i="7" s="1"/>
  <c r="H39" i="7" s="1"/>
  <c r="I38" i="7"/>
  <c r="J38" i="7"/>
  <c r="K38" i="7"/>
  <c r="O38" i="10"/>
  <c r="P38" i="10" s="1"/>
  <c r="N38" i="10"/>
  <c r="Q38" i="10" s="1"/>
  <c r="K39" i="10"/>
  <c r="M39" i="10"/>
  <c r="L39" i="10"/>
  <c r="G38" i="9"/>
  <c r="I38" i="9" s="1"/>
  <c r="N37" i="9"/>
  <c r="O37" i="9" s="1"/>
  <c r="M37" i="9"/>
  <c r="P37" i="9" s="1"/>
  <c r="F39" i="9" l="1"/>
  <c r="E40" i="9" s="1"/>
  <c r="G40" i="9"/>
  <c r="I40" i="9" s="1"/>
  <c r="J38" i="9"/>
  <c r="K38" i="9"/>
  <c r="L38" i="9"/>
  <c r="I39" i="7"/>
  <c r="J39" i="7"/>
  <c r="K39" i="7"/>
  <c r="K40" i="10"/>
  <c r="M40" i="10"/>
  <c r="L40" i="10"/>
  <c r="J39" i="9"/>
  <c r="L39" i="9"/>
  <c r="K39" i="9"/>
  <c r="G52" i="10"/>
  <c r="F40" i="10"/>
  <c r="H41" i="10" s="1"/>
  <c r="J41" i="10" s="1"/>
  <c r="E41" i="10"/>
  <c r="E40" i="7"/>
  <c r="F40" i="7"/>
  <c r="H40" i="7" s="1"/>
  <c r="M38" i="7"/>
  <c r="N38" i="7" s="1"/>
  <c r="L38" i="7"/>
  <c r="O38" i="7" s="1"/>
  <c r="O39" i="10"/>
  <c r="P39" i="10" s="1"/>
  <c r="N39" i="10"/>
  <c r="Q39" i="10" s="1"/>
  <c r="K41" i="10" l="1"/>
  <c r="M41" i="10"/>
  <c r="L41" i="10"/>
  <c r="E41" i="9"/>
  <c r="F40" i="9"/>
  <c r="G41" i="9"/>
  <c r="I41" i="9" s="1"/>
  <c r="M39" i="7" s="1"/>
  <c r="N39" i="7" s="1"/>
  <c r="L39" i="7"/>
  <c r="O39" i="7" s="1"/>
  <c r="I40" i="7"/>
  <c r="J40" i="7"/>
  <c r="K40" i="7"/>
  <c r="G53" i="10"/>
  <c r="F41" i="10"/>
  <c r="H42" i="10" s="1"/>
  <c r="J42" i="10" s="1"/>
  <c r="E42" i="10"/>
  <c r="J40" i="9"/>
  <c r="K40" i="9"/>
  <c r="L40" i="9"/>
  <c r="E41" i="7"/>
  <c r="F41" i="7" s="1"/>
  <c r="H41" i="7" s="1"/>
  <c r="N38" i="9"/>
  <c r="O38" i="9" s="1"/>
  <c r="M38" i="9"/>
  <c r="P38" i="9" s="1"/>
  <c r="O40" i="10"/>
  <c r="P40" i="10" s="1"/>
  <c r="N40" i="10"/>
  <c r="Q40" i="10" s="1"/>
  <c r="N39" i="9"/>
  <c r="M39" i="9"/>
  <c r="P39" i="9" s="1"/>
  <c r="K42" i="10" l="1"/>
  <c r="M42" i="10"/>
  <c r="L42" i="10"/>
  <c r="J41" i="9"/>
  <c r="K41" i="9"/>
  <c r="L41" i="9"/>
  <c r="I41" i="7" s="1"/>
  <c r="K41" i="7"/>
  <c r="J41" i="7"/>
  <c r="G54" i="10"/>
  <c r="F42" i="10"/>
  <c r="H43" i="10"/>
  <c r="J43" i="10" s="1"/>
  <c r="E43" i="10"/>
  <c r="E42" i="9"/>
  <c r="G42" i="9"/>
  <c r="I42" i="9" s="1"/>
  <c r="F41" i="9"/>
  <c r="O39" i="9"/>
  <c r="M40" i="7" s="1"/>
  <c r="N40" i="7" s="1"/>
  <c r="L40" i="7"/>
  <c r="O40" i="7" s="1"/>
  <c r="F42" i="7"/>
  <c r="H42" i="7" s="1"/>
  <c r="E42" i="7"/>
  <c r="N40" i="9"/>
  <c r="O40" i="9" s="1"/>
  <c r="M40" i="9"/>
  <c r="P40" i="9" s="1"/>
  <c r="O41" i="10"/>
  <c r="P41" i="10" s="1"/>
  <c r="N41" i="10"/>
  <c r="Q41" i="10" s="1"/>
  <c r="J42" i="9" l="1"/>
  <c r="K42" i="9"/>
  <c r="L42" i="9"/>
  <c r="F42" i="9"/>
  <c r="E43" i="9"/>
  <c r="G43" i="9"/>
  <c r="I43" i="9" s="1"/>
  <c r="M41" i="7" s="1"/>
  <c r="N41" i="7" s="1"/>
  <c r="L41" i="7"/>
  <c r="O41" i="7" s="1"/>
  <c r="F43" i="10"/>
  <c r="G55" i="10"/>
  <c r="H44" i="10"/>
  <c r="J44" i="10" s="1"/>
  <c r="E44" i="10"/>
  <c r="K43" i="10"/>
  <c r="L43" i="10"/>
  <c r="M43" i="10"/>
  <c r="E43" i="7"/>
  <c r="F43" i="7" s="1"/>
  <c r="H43" i="7" s="1"/>
  <c r="I42" i="7" s="1"/>
  <c r="J42" i="7"/>
  <c r="K42" i="7"/>
  <c r="N41" i="9"/>
  <c r="O41" i="9" s="1"/>
  <c r="M41" i="9"/>
  <c r="P41" i="9" s="1"/>
  <c r="O42" i="10"/>
  <c r="P42" i="10" s="1"/>
  <c r="N42" i="10"/>
  <c r="Q42" i="10" s="1"/>
  <c r="J43" i="9" l="1"/>
  <c r="K43" i="9"/>
  <c r="L43" i="9"/>
  <c r="F43" i="9"/>
  <c r="G44" i="9" s="1"/>
  <c r="I44" i="9" s="1"/>
  <c r="F44" i="10"/>
  <c r="H45" i="10" s="1"/>
  <c r="J45" i="10" s="1"/>
  <c r="G56" i="10"/>
  <c r="K44" i="10"/>
  <c r="L44" i="10"/>
  <c r="M44" i="10"/>
  <c r="M42" i="7" s="1"/>
  <c r="N42" i="7" s="1"/>
  <c r="L42" i="7"/>
  <c r="O42" i="7" s="1"/>
  <c r="I43" i="7"/>
  <c r="J43" i="7"/>
  <c r="K43" i="7"/>
  <c r="O43" i="10"/>
  <c r="P43" i="10" s="1"/>
  <c r="N43" i="10"/>
  <c r="Q43" i="10" s="1"/>
  <c r="E44" i="7"/>
  <c r="F44" i="7"/>
  <c r="H44" i="7" s="1"/>
  <c r="N42" i="9"/>
  <c r="O42" i="9" s="1"/>
  <c r="M42" i="9"/>
  <c r="P42" i="9" s="1"/>
  <c r="J44" i="9" l="1"/>
  <c r="K44" i="9"/>
  <c r="L44" i="9"/>
  <c r="K45" i="10"/>
  <c r="M45" i="10"/>
  <c r="L45" i="10"/>
  <c r="I44" i="7" s="1"/>
  <c r="K44" i="7"/>
  <c r="J44" i="7"/>
  <c r="E45" i="7"/>
  <c r="F45" i="7" s="1"/>
  <c r="H45" i="7" s="1"/>
  <c r="E44" i="9"/>
  <c r="E45" i="10"/>
  <c r="O44" i="10"/>
  <c r="P44" i="10" s="1"/>
  <c r="N44" i="10"/>
  <c r="Q44" i="10" s="1"/>
  <c r="M43" i="7" s="1"/>
  <c r="N43" i="7" s="1"/>
  <c r="L43" i="7"/>
  <c r="O43" i="7" s="1"/>
  <c r="N43" i="9"/>
  <c r="O43" i="9" s="1"/>
  <c r="M43" i="9"/>
  <c r="P43" i="9" s="1"/>
  <c r="M44" i="7" l="1"/>
  <c r="N44" i="7" s="1"/>
  <c r="L44" i="7"/>
  <c r="O44" i="7" s="1"/>
  <c r="F45" i="10"/>
  <c r="G57" i="10"/>
  <c r="H46" i="10"/>
  <c r="J46" i="10" s="1"/>
  <c r="E46" i="10"/>
  <c r="E45" i="9"/>
  <c r="G45" i="9"/>
  <c r="I45" i="9" s="1"/>
  <c r="F44" i="9"/>
  <c r="I45" i="7" s="1"/>
  <c r="J45" i="7"/>
  <c r="K45" i="7"/>
  <c r="O45" i="10"/>
  <c r="P45" i="10" s="1"/>
  <c r="N45" i="10"/>
  <c r="Q45" i="10" s="1"/>
  <c r="E46" i="7"/>
  <c r="F46" i="7"/>
  <c r="H46" i="7" s="1"/>
  <c r="N44" i="9"/>
  <c r="O44" i="9" s="1"/>
  <c r="M44" i="9"/>
  <c r="P44" i="9" s="1"/>
  <c r="I46" i="7" l="1"/>
  <c r="K46" i="7"/>
  <c r="J46" i="7"/>
  <c r="J45" i="9"/>
  <c r="L45" i="9"/>
  <c r="K45" i="9"/>
  <c r="E47" i="7"/>
  <c r="F47" i="7"/>
  <c r="H47" i="7" s="1"/>
  <c r="F45" i="9"/>
  <c r="E46" i="9" s="1"/>
  <c r="G58" i="10"/>
  <c r="F46" i="10"/>
  <c r="H47" i="10"/>
  <c r="J47" i="10" s="1"/>
  <c r="E47" i="10"/>
  <c r="K46" i="10"/>
  <c r="L46" i="10"/>
  <c r="M46" i="10"/>
  <c r="M45" i="7" s="1"/>
  <c r="N45" i="7" s="1"/>
  <c r="L45" i="7"/>
  <c r="O45" i="7" s="1"/>
  <c r="F46" i="9" l="1"/>
  <c r="G47" i="9"/>
  <c r="I47" i="9" s="1"/>
  <c r="E47" i="9"/>
  <c r="F47" i="10"/>
  <c r="G59" i="10"/>
  <c r="H48" i="10"/>
  <c r="J48" i="10" s="1"/>
  <c r="E48" i="10"/>
  <c r="I47" i="7"/>
  <c r="J47" i="7"/>
  <c r="K47" i="7"/>
  <c r="G46" i="9"/>
  <c r="I46" i="9" s="1"/>
  <c r="K47" i="10"/>
  <c r="L47" i="10"/>
  <c r="M47" i="10"/>
  <c r="E48" i="7"/>
  <c r="F48" i="7"/>
  <c r="H48" i="7" s="1"/>
  <c r="N45" i="9"/>
  <c r="O45" i="9" s="1"/>
  <c r="M45" i="9"/>
  <c r="P45" i="9" s="1"/>
  <c r="O46" i="10"/>
  <c r="P46" i="10" s="1"/>
  <c r="N46" i="10"/>
  <c r="Q46" i="10" s="1"/>
  <c r="M46" i="7" s="1"/>
  <c r="N46" i="7" s="1"/>
  <c r="L46" i="7"/>
  <c r="O46" i="7" s="1"/>
  <c r="M47" i="7" l="1"/>
  <c r="N47" i="7" s="1"/>
  <c r="L47" i="7"/>
  <c r="O47" i="7" s="1"/>
  <c r="J46" i="9"/>
  <c r="K46" i="9"/>
  <c r="L46" i="9"/>
  <c r="F47" i="9"/>
  <c r="G48" i="9" s="1"/>
  <c r="I48" i="9" s="1"/>
  <c r="E48" i="9"/>
  <c r="F48" i="10"/>
  <c r="G60" i="10"/>
  <c r="H49" i="10"/>
  <c r="J49" i="10" s="1"/>
  <c r="E49" i="10"/>
  <c r="J47" i="9"/>
  <c r="K47" i="9"/>
  <c r="L47" i="9"/>
  <c r="E49" i="7"/>
  <c r="F49" i="7" s="1"/>
  <c r="H49" i="7" s="1"/>
  <c r="K48" i="10"/>
  <c r="L48" i="10"/>
  <c r="M48" i="10"/>
  <c r="O47" i="10"/>
  <c r="P47" i="10" s="1"/>
  <c r="N47" i="10"/>
  <c r="Q47" i="10" s="1"/>
  <c r="I48" i="7"/>
  <c r="J48" i="7"/>
  <c r="K48" i="7"/>
  <c r="J48" i="9" l="1"/>
  <c r="L48" i="9"/>
  <c r="K48" i="9"/>
  <c r="F48" i="9"/>
  <c r="E49" i="9" s="1"/>
  <c r="G49" i="9"/>
  <c r="I49" i="9" s="1"/>
  <c r="N46" i="9"/>
  <c r="O46" i="9" s="1"/>
  <c r="M46" i="9"/>
  <c r="P46" i="9" s="1"/>
  <c r="O48" i="10"/>
  <c r="P48" i="10" s="1"/>
  <c r="N48" i="10"/>
  <c r="Q48" i="10" s="1"/>
  <c r="I49" i="7" s="1"/>
  <c r="J49" i="7"/>
  <c r="K49" i="7"/>
  <c r="M48" i="7" s="1"/>
  <c r="N48" i="7" s="1"/>
  <c r="L48" i="7"/>
  <c r="O48" i="7" s="1"/>
  <c r="N47" i="9"/>
  <c r="O47" i="9" s="1"/>
  <c r="M47" i="9"/>
  <c r="P47" i="9" s="1"/>
  <c r="F49" i="10"/>
  <c r="G61" i="10"/>
  <c r="H50" i="10"/>
  <c r="J50" i="10" s="1"/>
  <c r="E50" i="10"/>
  <c r="K49" i="10"/>
  <c r="M49" i="10"/>
  <c r="L49" i="10"/>
  <c r="F50" i="7" s="1"/>
  <c r="H50" i="7" s="1"/>
  <c r="E50" i="7"/>
  <c r="F49" i="9" l="1"/>
  <c r="E50" i="9" s="1"/>
  <c r="O49" i="10"/>
  <c r="P49" i="10" s="1"/>
  <c r="N49" i="10"/>
  <c r="Q49" i="10" s="1"/>
  <c r="J49" i="9"/>
  <c r="K49" i="9"/>
  <c r="L49" i="9"/>
  <c r="M49" i="7" s="1"/>
  <c r="N49" i="7" s="1"/>
  <c r="L49" i="7"/>
  <c r="O49" i="7" s="1"/>
  <c r="F51" i="7" s="1"/>
  <c r="H51" i="7" s="1"/>
  <c r="E51" i="7"/>
  <c r="I50" i="7" s="1"/>
  <c r="J50" i="7"/>
  <c r="K50" i="7"/>
  <c r="G62" i="10"/>
  <c r="F50" i="10"/>
  <c r="H51" i="10" s="1"/>
  <c r="J51" i="10" s="1"/>
  <c r="E51" i="10"/>
  <c r="K50" i="10"/>
  <c r="L50" i="10"/>
  <c r="M50" i="10"/>
  <c r="N48" i="9"/>
  <c r="O48" i="9" s="1"/>
  <c r="M48" i="9"/>
  <c r="P48" i="9" s="1"/>
  <c r="K51" i="10" l="1"/>
  <c r="M51" i="10"/>
  <c r="L51" i="10"/>
  <c r="F50" i="9"/>
  <c r="E51" i="9"/>
  <c r="G51" i="9"/>
  <c r="I51" i="9" s="1"/>
  <c r="M50" i="7" s="1"/>
  <c r="N50" i="7" s="1"/>
  <c r="L50" i="7"/>
  <c r="O50" i="7" s="1"/>
  <c r="O50" i="10"/>
  <c r="P50" i="10" s="1"/>
  <c r="N50" i="10"/>
  <c r="Q50" i="10" s="1"/>
  <c r="I51" i="7" s="1"/>
  <c r="J51" i="7"/>
  <c r="K51" i="7"/>
  <c r="E52" i="7"/>
  <c r="F52" i="7" s="1"/>
  <c r="H52" i="7" s="1"/>
  <c r="G50" i="9"/>
  <c r="I50" i="9" s="1"/>
  <c r="N49" i="9"/>
  <c r="O49" i="9" s="1"/>
  <c r="M49" i="9"/>
  <c r="P49" i="9" s="1"/>
  <c r="F51" i="10"/>
  <c r="G63" i="10"/>
  <c r="H52" i="10"/>
  <c r="J52" i="10" s="1"/>
  <c r="E52" i="10"/>
  <c r="J50" i="9" l="1"/>
  <c r="L50" i="9"/>
  <c r="K50" i="9"/>
  <c r="I52" i="7" s="1"/>
  <c r="K52" i="7"/>
  <c r="J52" i="7"/>
  <c r="J51" i="9"/>
  <c r="L51" i="9"/>
  <c r="K51" i="9"/>
  <c r="M51" i="7" s="1"/>
  <c r="N51" i="7" s="1"/>
  <c r="L51" i="7"/>
  <c r="O51" i="7" s="1"/>
  <c r="G64" i="10"/>
  <c r="F52" i="10"/>
  <c r="H53" i="10" s="1"/>
  <c r="J53" i="10" s="1"/>
  <c r="K52" i="10"/>
  <c r="L52" i="10"/>
  <c r="M52" i="10"/>
  <c r="F51" i="9"/>
  <c r="E52" i="9" s="1"/>
  <c r="G52" i="9"/>
  <c r="I52" i="9" s="1"/>
  <c r="E53" i="7"/>
  <c r="F53" i="7" s="1"/>
  <c r="H53" i="7" s="1"/>
  <c r="O51" i="10"/>
  <c r="P51" i="10" s="1"/>
  <c r="N51" i="10"/>
  <c r="Q51" i="10" s="1"/>
  <c r="K53" i="10" l="1"/>
  <c r="M53" i="10"/>
  <c r="L53" i="10"/>
  <c r="F52" i="9"/>
  <c r="E53" i="9" s="1"/>
  <c r="I53" i="7" s="1"/>
  <c r="J53" i="7"/>
  <c r="K53" i="7"/>
  <c r="E53" i="10"/>
  <c r="F54" i="7" s="1"/>
  <c r="H54" i="7" s="1"/>
  <c r="E54" i="7"/>
  <c r="N51" i="9"/>
  <c r="O51" i="9" s="1"/>
  <c r="M51" i="9"/>
  <c r="P51" i="9" s="1"/>
  <c r="J52" i="9"/>
  <c r="K52" i="9"/>
  <c r="L52" i="9"/>
  <c r="M52" i="7" s="1"/>
  <c r="N52" i="7" s="1"/>
  <c r="L52" i="7"/>
  <c r="O52" i="7" s="1"/>
  <c r="O52" i="10"/>
  <c r="P52" i="10" s="1"/>
  <c r="N52" i="10"/>
  <c r="Q52" i="10" s="1"/>
  <c r="N50" i="9"/>
  <c r="O50" i="9" s="1"/>
  <c r="M50" i="9"/>
  <c r="P50" i="9" s="1"/>
  <c r="F53" i="9" l="1"/>
  <c r="E54" i="9" s="1"/>
  <c r="N52" i="9"/>
  <c r="O52" i="9" s="1"/>
  <c r="M52" i="9"/>
  <c r="P52" i="9" s="1"/>
  <c r="M53" i="7"/>
  <c r="N53" i="7" s="1"/>
  <c r="L53" i="7"/>
  <c r="O53" i="7" s="1"/>
  <c r="I54" i="7" s="1"/>
  <c r="J54" i="7"/>
  <c r="K54" i="7"/>
  <c r="G53" i="9"/>
  <c r="I53" i="9" s="1"/>
  <c r="F53" i="10"/>
  <c r="E54" i="10" s="1"/>
  <c r="G65" i="10"/>
  <c r="H54" i="10"/>
  <c r="J54" i="10" s="1"/>
  <c r="E55" i="7"/>
  <c r="F55" i="7" s="1"/>
  <c r="H55" i="7" s="1"/>
  <c r="O53" i="10"/>
  <c r="P53" i="10" s="1"/>
  <c r="N53" i="10"/>
  <c r="Q53" i="10" s="1"/>
  <c r="G66" i="10" l="1"/>
  <c r="F54" i="10"/>
  <c r="H55" i="10"/>
  <c r="J55" i="10" s="1"/>
  <c r="E55" i="10"/>
  <c r="F54" i="9"/>
  <c r="E55" i="9" s="1"/>
  <c r="G55" i="9"/>
  <c r="I55" i="9" s="1"/>
  <c r="E56" i="7"/>
  <c r="F56" i="7" s="1"/>
  <c r="H56" i="7" s="1"/>
  <c r="M54" i="7" s="1"/>
  <c r="N54" i="7" s="1"/>
  <c r="L54" i="7"/>
  <c r="O54" i="7" s="1"/>
  <c r="J53" i="9"/>
  <c r="L53" i="9"/>
  <c r="K53" i="9"/>
  <c r="G54" i="9"/>
  <c r="I54" i="9" s="1"/>
  <c r="K54" i="10"/>
  <c r="L54" i="10"/>
  <c r="M54" i="10"/>
  <c r="I55" i="7"/>
  <c r="J55" i="7"/>
  <c r="K55" i="7"/>
  <c r="F55" i="9" l="1"/>
  <c r="G56" i="9" s="1"/>
  <c r="I56" i="9" s="1"/>
  <c r="E56" i="9"/>
  <c r="J55" i="9"/>
  <c r="K55" i="9"/>
  <c r="L55" i="9"/>
  <c r="O54" i="10"/>
  <c r="P54" i="10" s="1"/>
  <c r="N54" i="10"/>
  <c r="Q54" i="10" s="1"/>
  <c r="E57" i="7"/>
  <c r="F57" i="7" s="1"/>
  <c r="H57" i="7" s="1"/>
  <c r="J54" i="9"/>
  <c r="K54" i="9"/>
  <c r="L54" i="9"/>
  <c r="N53" i="9"/>
  <c r="O53" i="9" s="1"/>
  <c r="M53" i="9"/>
  <c r="P53" i="9" s="1"/>
  <c r="K55" i="10"/>
  <c r="L55" i="10"/>
  <c r="M55" i="10"/>
  <c r="M55" i="7" s="1"/>
  <c r="N55" i="7" s="1"/>
  <c r="L55" i="7"/>
  <c r="O55" i="7" s="1"/>
  <c r="G67" i="10"/>
  <c r="F55" i="10"/>
  <c r="H56" i="10" s="1"/>
  <c r="J56" i="10" s="1"/>
  <c r="I56" i="7"/>
  <c r="J56" i="7"/>
  <c r="K56" i="7"/>
  <c r="K56" i="10" l="1"/>
  <c r="M56" i="10"/>
  <c r="L56" i="10"/>
  <c r="J56" i="9"/>
  <c r="L56" i="9"/>
  <c r="K56" i="9"/>
  <c r="E56" i="10"/>
  <c r="O55" i="10"/>
  <c r="P55" i="10" s="1"/>
  <c r="N55" i="10"/>
  <c r="Q55" i="10" s="1"/>
  <c r="N54" i="9"/>
  <c r="O54" i="9" s="1"/>
  <c r="M54" i="9"/>
  <c r="P54" i="9" s="1"/>
  <c r="E57" i="9"/>
  <c r="F56" i="9"/>
  <c r="G57" i="9"/>
  <c r="I57" i="9" s="1"/>
  <c r="N55" i="9"/>
  <c r="O55" i="9" s="1"/>
  <c r="M55" i="9"/>
  <c r="P55" i="9" s="1"/>
  <c r="I57" i="7" s="1"/>
  <c r="J57" i="7"/>
  <c r="K57" i="7"/>
  <c r="M56" i="7" s="1"/>
  <c r="N56" i="7" s="1"/>
  <c r="L56" i="7"/>
  <c r="O56" i="7" s="1"/>
  <c r="F58" i="7"/>
  <c r="H58" i="7" s="1"/>
  <c r="E58" i="7"/>
  <c r="J57" i="9" l="1"/>
  <c r="K57" i="9"/>
  <c r="L57" i="9"/>
  <c r="I58" i="7" s="1"/>
  <c r="K58" i="7"/>
  <c r="J58" i="7"/>
  <c r="E59" i="7"/>
  <c r="F59" i="7" s="1"/>
  <c r="H59" i="7" s="1"/>
  <c r="F57" i="9"/>
  <c r="E58" i="9" s="1"/>
  <c r="M57" i="7"/>
  <c r="N57" i="7" s="1"/>
  <c r="L57" i="7"/>
  <c r="O57" i="7" s="1"/>
  <c r="G68" i="10"/>
  <c r="F56" i="10"/>
  <c r="E57" i="10" s="1"/>
  <c r="H57" i="10"/>
  <c r="J57" i="10" s="1"/>
  <c r="N56" i="9"/>
  <c r="O56" i="9" s="1"/>
  <c r="M56" i="9"/>
  <c r="P56" i="9" s="1"/>
  <c r="O56" i="10"/>
  <c r="P56" i="10" s="1"/>
  <c r="N56" i="10"/>
  <c r="Q56" i="10" s="1"/>
  <c r="F57" i="10" l="1"/>
  <c r="G69" i="10"/>
  <c r="H58" i="10"/>
  <c r="J58" i="10" s="1"/>
  <c r="E58" i="10"/>
  <c r="F58" i="9"/>
  <c r="G59" i="9" s="1"/>
  <c r="I59" i="9" s="1"/>
  <c r="E59" i="9"/>
  <c r="K57" i="10"/>
  <c r="M57" i="10"/>
  <c r="L57" i="10"/>
  <c r="I59" i="7" s="1"/>
  <c r="K59" i="7"/>
  <c r="J59" i="7"/>
  <c r="E60" i="7"/>
  <c r="F60" i="7" s="1"/>
  <c r="H60" i="7" s="1"/>
  <c r="G58" i="9"/>
  <c r="I58" i="9" s="1"/>
  <c r="M58" i="7" s="1"/>
  <c r="N58" i="7" s="1"/>
  <c r="L58" i="7"/>
  <c r="O58" i="7" s="1"/>
  <c r="N57" i="9"/>
  <c r="O57" i="9" s="1"/>
  <c r="M57" i="9"/>
  <c r="P57" i="9" s="1"/>
  <c r="J59" i="9" l="1"/>
  <c r="K59" i="9"/>
  <c r="L59" i="9"/>
  <c r="F59" i="9"/>
  <c r="E60" i="9"/>
  <c r="G60" i="9"/>
  <c r="I60" i="9" s="1"/>
  <c r="O57" i="10"/>
  <c r="P57" i="10" s="1"/>
  <c r="N57" i="10"/>
  <c r="Q57" i="10" s="1"/>
  <c r="I60" i="7" s="1"/>
  <c r="K60" i="7"/>
  <c r="J60" i="7"/>
  <c r="M59" i="7" s="1"/>
  <c r="N59" i="7" s="1"/>
  <c r="L59" i="7"/>
  <c r="O59" i="7" s="1"/>
  <c r="K58" i="10"/>
  <c r="M58" i="10"/>
  <c r="L58" i="10"/>
  <c r="E61" i="7"/>
  <c r="F61" i="7" s="1"/>
  <c r="H61" i="7" s="1"/>
  <c r="G70" i="10"/>
  <c r="F58" i="10"/>
  <c r="E59" i="10" s="1"/>
  <c r="H59" i="10"/>
  <c r="J59" i="10" s="1"/>
  <c r="J58" i="9"/>
  <c r="L58" i="9"/>
  <c r="K58" i="9"/>
  <c r="F59" i="10" l="1"/>
  <c r="G71" i="10"/>
  <c r="H60" i="10"/>
  <c r="J60" i="10" s="1"/>
  <c r="E60" i="10"/>
  <c r="N58" i="9"/>
  <c r="O58" i="9" s="1"/>
  <c r="M58" i="9"/>
  <c r="P58" i="9" s="1"/>
  <c r="O58" i="10"/>
  <c r="P58" i="10" s="1"/>
  <c r="N58" i="10"/>
  <c r="Q58" i="10" s="1"/>
  <c r="I61" i="7" s="1"/>
  <c r="J61" i="7"/>
  <c r="K61" i="7"/>
  <c r="K59" i="10"/>
  <c r="M59" i="10"/>
  <c r="L59" i="10"/>
  <c r="J60" i="9"/>
  <c r="L60" i="9"/>
  <c r="K60" i="9"/>
  <c r="F60" i="9"/>
  <c r="E61" i="9" s="1"/>
  <c r="E62" i="7"/>
  <c r="F62" i="7" s="1"/>
  <c r="H62" i="7" s="1"/>
  <c r="M60" i="7"/>
  <c r="N60" i="7" s="1"/>
  <c r="L60" i="7"/>
  <c r="O60" i="7" s="1"/>
  <c r="N59" i="9"/>
  <c r="M59" i="9"/>
  <c r="P59" i="9" s="1"/>
  <c r="F61" i="9" l="1"/>
  <c r="E62" i="9" s="1"/>
  <c r="N60" i="9"/>
  <c r="O60" i="9" s="1"/>
  <c r="M60" i="9"/>
  <c r="P60" i="9" s="1"/>
  <c r="I62" i="7" s="1"/>
  <c r="J62" i="7"/>
  <c r="K62" i="7" s="1"/>
  <c r="E63" i="7"/>
  <c r="F63" i="7" s="1"/>
  <c r="H63" i="7" s="1"/>
  <c r="G61" i="9"/>
  <c r="I61" i="9" s="1"/>
  <c r="K60" i="10"/>
  <c r="L60" i="10"/>
  <c r="M60" i="10"/>
  <c r="O59" i="10"/>
  <c r="P59" i="10" s="1"/>
  <c r="N59" i="10"/>
  <c r="Q59" i="10" s="1"/>
  <c r="O59" i="9"/>
  <c r="M61" i="7" s="1"/>
  <c r="N61" i="7" s="1"/>
  <c r="L61" i="7"/>
  <c r="O61" i="7" s="1"/>
  <c r="F60" i="10"/>
  <c r="H61" i="10" s="1"/>
  <c r="J61" i="10" s="1"/>
  <c r="G72" i="10"/>
  <c r="E61" i="10"/>
  <c r="K61" i="10" l="1"/>
  <c r="M61" i="10"/>
  <c r="L61" i="10"/>
  <c r="F62" i="9"/>
  <c r="G63" i="9" s="1"/>
  <c r="I63" i="9" s="1"/>
  <c r="M62" i="7" s="1"/>
  <c r="N62" i="7" s="1"/>
  <c r="L62" i="7"/>
  <c r="O62" i="7" s="1"/>
  <c r="J61" i="9"/>
  <c r="L61" i="9"/>
  <c r="K61" i="9"/>
  <c r="F61" i="10"/>
  <c r="G73" i="10"/>
  <c r="H62" i="10"/>
  <c r="J62" i="10" s="1"/>
  <c r="E62" i="10"/>
  <c r="O60" i="10"/>
  <c r="P60" i="10" s="1"/>
  <c r="N60" i="10"/>
  <c r="Q60" i="10" s="1"/>
  <c r="I63" i="7" s="1"/>
  <c r="K63" i="7"/>
  <c r="J63" i="7"/>
  <c r="G62" i="9"/>
  <c r="I62" i="9" s="1"/>
  <c r="E64" i="7"/>
  <c r="F64" i="7" s="1"/>
  <c r="H64" i="7" s="1"/>
  <c r="J63" i="9" l="1"/>
  <c r="K63" i="9"/>
  <c r="L63" i="9"/>
  <c r="J62" i="9"/>
  <c r="K62" i="9"/>
  <c r="L62" i="9"/>
  <c r="E63" i="9"/>
  <c r="E65" i="7"/>
  <c r="F65" i="7" s="1"/>
  <c r="H65" i="7" s="1"/>
  <c r="M63" i="7" s="1"/>
  <c r="N63" i="7" s="1"/>
  <c r="L63" i="7"/>
  <c r="O63" i="7" s="1"/>
  <c r="I64" i="7"/>
  <c r="J64" i="7"/>
  <c r="K64" i="7"/>
  <c r="K62" i="10"/>
  <c r="L62" i="10"/>
  <c r="M62" i="10"/>
  <c r="N61" i="9"/>
  <c r="O61" i="9" s="1"/>
  <c r="M61" i="9"/>
  <c r="P61" i="9" s="1"/>
  <c r="G74" i="10"/>
  <c r="F62" i="10"/>
  <c r="H63" i="10" s="1"/>
  <c r="J63" i="10" s="1"/>
  <c r="O61" i="10"/>
  <c r="P61" i="10" s="1"/>
  <c r="N61" i="10"/>
  <c r="Q61" i="10" s="1"/>
  <c r="K63" i="10" l="1"/>
  <c r="M63" i="10"/>
  <c r="L63" i="10"/>
  <c r="E63" i="10"/>
  <c r="O62" i="10"/>
  <c r="P62" i="10" s="1"/>
  <c r="N62" i="10"/>
  <c r="Q62" i="10" s="1"/>
  <c r="G64" i="9"/>
  <c r="I64" i="9" s="1"/>
  <c r="E64" i="9"/>
  <c r="F63" i="9"/>
  <c r="I65" i="7" s="1"/>
  <c r="K65" i="7"/>
  <c r="J65" i="7"/>
  <c r="M64" i="7" s="1"/>
  <c r="N64" i="7" s="1"/>
  <c r="L64" i="7"/>
  <c r="O64" i="7" s="1"/>
  <c r="N62" i="9"/>
  <c r="O62" i="9" s="1"/>
  <c r="M62" i="9"/>
  <c r="P62" i="9" s="1"/>
  <c r="F66" i="7"/>
  <c r="H66" i="7" s="1"/>
  <c r="E66" i="7"/>
  <c r="N63" i="9"/>
  <c r="M63" i="9"/>
  <c r="P63" i="9" s="1"/>
  <c r="F64" i="9" l="1"/>
  <c r="E65" i="9" s="1"/>
  <c r="G65" i="9"/>
  <c r="I65" i="9" s="1"/>
  <c r="J64" i="9"/>
  <c r="K64" i="9"/>
  <c r="L64" i="9"/>
  <c r="O63" i="9"/>
  <c r="F67" i="7" s="1"/>
  <c r="H67" i="7" s="1"/>
  <c r="E67" i="7"/>
  <c r="M65" i="7" s="1"/>
  <c r="N65" i="7" s="1"/>
  <c r="L65" i="7"/>
  <c r="O65" i="7" s="1"/>
  <c r="I66" i="7" s="1"/>
  <c r="J66" i="7"/>
  <c r="K66" i="7"/>
  <c r="F63" i="10"/>
  <c r="H64" i="10" s="1"/>
  <c r="J64" i="10" s="1"/>
  <c r="G75" i="10"/>
  <c r="O63" i="10"/>
  <c r="P63" i="10" s="1"/>
  <c r="N63" i="10"/>
  <c r="Q63" i="10" s="1"/>
  <c r="K64" i="10" l="1"/>
  <c r="M64" i="10"/>
  <c r="L64" i="10"/>
  <c r="E66" i="9"/>
  <c r="F65" i="9"/>
  <c r="G66" i="9"/>
  <c r="I66" i="9" s="1"/>
  <c r="I67" i="7" s="1"/>
  <c r="K67" i="7"/>
  <c r="J67" i="7"/>
  <c r="M66" i="7" s="1"/>
  <c r="N66" i="7" s="1"/>
  <c r="L66" i="7"/>
  <c r="O66" i="7" s="1"/>
  <c r="J65" i="9"/>
  <c r="L65" i="9"/>
  <c r="K65" i="9"/>
  <c r="N64" i="9"/>
  <c r="O64" i="9" s="1"/>
  <c r="M64" i="9"/>
  <c r="P64" i="9" s="1"/>
  <c r="E64" i="10"/>
  <c r="E68" i="7"/>
  <c r="F68" i="7" s="1"/>
  <c r="H68" i="7" s="1"/>
  <c r="M67" i="7" l="1"/>
  <c r="N67" i="7" s="1"/>
  <c r="L67" i="7"/>
  <c r="O67" i="7" s="1"/>
  <c r="I68" i="7" s="1"/>
  <c r="K68" i="7"/>
  <c r="J68" i="7"/>
  <c r="J66" i="9"/>
  <c r="L66" i="9"/>
  <c r="K66" i="9"/>
  <c r="N65" i="9"/>
  <c r="O65" i="9" s="1"/>
  <c r="M65" i="9"/>
  <c r="P65" i="9" s="1"/>
  <c r="F66" i="9"/>
  <c r="E67" i="9"/>
  <c r="G67" i="9"/>
  <c r="I67" i="9" s="1"/>
  <c r="F64" i="10"/>
  <c r="E65" i="10" s="1"/>
  <c r="G76" i="10"/>
  <c r="E69" i="7"/>
  <c r="F69" i="7" s="1"/>
  <c r="H69" i="7" s="1"/>
  <c r="O64" i="10"/>
  <c r="P64" i="10" s="1"/>
  <c r="N64" i="10"/>
  <c r="Q64" i="10" s="1"/>
  <c r="G77" i="10" l="1"/>
  <c r="F65" i="10"/>
  <c r="H66" i="10"/>
  <c r="J66" i="10" s="1"/>
  <c r="E66" i="10"/>
  <c r="N66" i="9"/>
  <c r="O66" i="9" s="1"/>
  <c r="M66" i="9"/>
  <c r="P66" i="9" s="1"/>
  <c r="H65" i="10"/>
  <c r="J65" i="10" s="1"/>
  <c r="I69" i="7" s="1"/>
  <c r="K69" i="7"/>
  <c r="J69" i="7"/>
  <c r="M68" i="7" s="1"/>
  <c r="N68" i="7" s="1"/>
  <c r="L68" i="7"/>
  <c r="O68" i="7" s="1"/>
  <c r="F70" i="7" s="1"/>
  <c r="H70" i="7" s="1"/>
  <c r="E70" i="7"/>
  <c r="J67" i="9"/>
  <c r="L67" i="9"/>
  <c r="K67" i="9"/>
  <c r="F67" i="9"/>
  <c r="E68" i="9" s="1"/>
  <c r="G68" i="9"/>
  <c r="I68" i="9" s="1"/>
  <c r="F68" i="9" l="1"/>
  <c r="E69" i="9" s="1"/>
  <c r="G69" i="9"/>
  <c r="I69" i="9" s="1"/>
  <c r="I70" i="7" s="1"/>
  <c r="J70" i="7"/>
  <c r="K70" i="7"/>
  <c r="J68" i="9"/>
  <c r="K68" i="9"/>
  <c r="L68" i="9"/>
  <c r="N67" i="9"/>
  <c r="O67" i="9" s="1"/>
  <c r="M67" i="9"/>
  <c r="P67" i="9" s="1"/>
  <c r="E71" i="7"/>
  <c r="F71" i="7" s="1"/>
  <c r="H71" i="7" s="1"/>
  <c r="K65" i="10"/>
  <c r="M65" i="10"/>
  <c r="L65" i="10"/>
  <c r="K66" i="10"/>
  <c r="M66" i="10"/>
  <c r="L66" i="10"/>
  <c r="G78" i="10"/>
  <c r="F66" i="10"/>
  <c r="E67" i="10" s="1"/>
  <c r="H67" i="10"/>
  <c r="J67" i="10" s="1"/>
  <c r="M69" i="7"/>
  <c r="N69" i="7" s="1"/>
  <c r="L69" i="7"/>
  <c r="O69" i="7" s="1"/>
  <c r="F67" i="10" l="1"/>
  <c r="G79" i="10"/>
  <c r="H68" i="10"/>
  <c r="J68" i="10" s="1"/>
  <c r="E68" i="10"/>
  <c r="F69" i="9"/>
  <c r="E70" i="9" s="1"/>
  <c r="N68" i="9"/>
  <c r="O68" i="9" s="1"/>
  <c r="M68" i="9"/>
  <c r="P68" i="9" s="1"/>
  <c r="K67" i="10"/>
  <c r="L67" i="10"/>
  <c r="M67" i="10"/>
  <c r="E72" i="7"/>
  <c r="F72" i="7" s="1"/>
  <c r="H72" i="7" s="1"/>
  <c r="J69" i="9"/>
  <c r="L69" i="9"/>
  <c r="K69" i="9"/>
  <c r="O65" i="10"/>
  <c r="P65" i="10" s="1"/>
  <c r="N65" i="10"/>
  <c r="Q65" i="10" s="1"/>
  <c r="I71" i="7" s="1"/>
  <c r="J71" i="7"/>
  <c r="K71" i="7"/>
  <c r="M70" i="7" s="1"/>
  <c r="N70" i="7" s="1"/>
  <c r="L70" i="7"/>
  <c r="O70" i="7" s="1"/>
  <c r="O66" i="10"/>
  <c r="P66" i="10" s="1"/>
  <c r="N66" i="10"/>
  <c r="Q66" i="10" s="1"/>
  <c r="F70" i="9" l="1"/>
  <c r="G71" i="9" s="1"/>
  <c r="I71" i="9" s="1"/>
  <c r="E71" i="9"/>
  <c r="N69" i="9"/>
  <c r="O69" i="9" s="1"/>
  <c r="M69" i="9"/>
  <c r="P69" i="9" s="1"/>
  <c r="G70" i="9"/>
  <c r="I70" i="9" s="1"/>
  <c r="K68" i="10"/>
  <c r="L68" i="10"/>
  <c r="M68" i="10"/>
  <c r="E73" i="7"/>
  <c r="F73" i="7" s="1"/>
  <c r="H73" i="7" s="1"/>
  <c r="G80" i="10"/>
  <c r="F68" i="10"/>
  <c r="H69" i="10"/>
  <c r="J69" i="10" s="1"/>
  <c r="E69" i="10"/>
  <c r="O67" i="10"/>
  <c r="P67" i="10" s="1"/>
  <c r="N67" i="10"/>
  <c r="Q67" i="10" s="1"/>
  <c r="I72" i="7"/>
  <c r="K72" i="7"/>
  <c r="J72" i="7"/>
  <c r="M71" i="7" s="1"/>
  <c r="N71" i="7" s="1"/>
  <c r="L71" i="7"/>
  <c r="O71" i="7" s="1"/>
  <c r="J71" i="9" l="1"/>
  <c r="L71" i="9"/>
  <c r="K71" i="9"/>
  <c r="K69" i="10"/>
  <c r="M69" i="10"/>
  <c r="L69" i="10"/>
  <c r="F69" i="10"/>
  <c r="H70" i="10" s="1"/>
  <c r="J70" i="10" s="1"/>
  <c r="G81" i="10"/>
  <c r="J70" i="9"/>
  <c r="K70" i="9"/>
  <c r="L70" i="9"/>
  <c r="M72" i="7" s="1"/>
  <c r="N72" i="7" s="1"/>
  <c r="L72" i="7"/>
  <c r="O72" i="7" s="1"/>
  <c r="I73" i="7" s="1"/>
  <c r="J73" i="7"/>
  <c r="K73" i="7"/>
  <c r="F71" i="9"/>
  <c r="G72" i="9"/>
  <c r="I72" i="9" s="1"/>
  <c r="E72" i="9"/>
  <c r="F74" i="7" s="1"/>
  <c r="H74" i="7" s="1"/>
  <c r="E74" i="7"/>
  <c r="O68" i="10"/>
  <c r="P68" i="10" s="1"/>
  <c r="N68" i="10"/>
  <c r="Q68" i="10" s="1"/>
  <c r="K70" i="10" l="1"/>
  <c r="L70" i="10"/>
  <c r="M70" i="10"/>
  <c r="I74" i="7" s="1"/>
  <c r="J74" i="7"/>
  <c r="K74" i="7"/>
  <c r="J72" i="9"/>
  <c r="K72" i="9"/>
  <c r="L72" i="9"/>
  <c r="N70" i="9"/>
  <c r="O70" i="9" s="1"/>
  <c r="M70" i="9"/>
  <c r="P70" i="9" s="1"/>
  <c r="E73" i="9"/>
  <c r="G73" i="9"/>
  <c r="I73" i="9" s="1"/>
  <c r="F72" i="9"/>
  <c r="O69" i="10"/>
  <c r="P69" i="10" s="1"/>
  <c r="N69" i="10"/>
  <c r="Q69" i="10" s="1"/>
  <c r="E70" i="10"/>
  <c r="E75" i="7"/>
  <c r="F75" i="7"/>
  <c r="H75" i="7" s="1"/>
  <c r="L73" i="7"/>
  <c r="O73" i="7" s="1"/>
  <c r="N71" i="9"/>
  <c r="O71" i="9" s="1"/>
  <c r="M71" i="9"/>
  <c r="P71" i="9" s="1"/>
  <c r="N72" i="9" l="1"/>
  <c r="O72" i="9" s="1"/>
  <c r="M72" i="9"/>
  <c r="P72" i="9" s="1"/>
  <c r="J73" i="9"/>
  <c r="K73" i="9"/>
  <c r="L73" i="9"/>
  <c r="G74" i="9"/>
  <c r="I74" i="9" s="1"/>
  <c r="F73" i="9"/>
  <c r="E74" i="9" s="1"/>
  <c r="I75" i="7" s="1"/>
  <c r="K75" i="7"/>
  <c r="J75" i="7"/>
  <c r="M74" i="7" s="1"/>
  <c r="N74" i="7" s="1"/>
  <c r="L74" i="7"/>
  <c r="O74" i="7" s="1"/>
  <c r="G82" i="10"/>
  <c r="F70" i="10"/>
  <c r="E71" i="10" s="1"/>
  <c r="H71" i="10"/>
  <c r="J71" i="10" s="1"/>
  <c r="E76" i="7"/>
  <c r="F76" i="7"/>
  <c r="H76" i="7" s="1"/>
  <c r="O70" i="10"/>
  <c r="P70" i="10" s="1"/>
  <c r="N70" i="10"/>
  <c r="Q70" i="10" s="1"/>
  <c r="F74" i="9" l="1"/>
  <c r="G75" i="9"/>
  <c r="I75" i="9" s="1"/>
  <c r="E75" i="9"/>
  <c r="F71" i="10"/>
  <c r="E72" i="10" s="1"/>
  <c r="G83" i="10"/>
  <c r="H72" i="10"/>
  <c r="J72" i="10" s="1"/>
  <c r="K71" i="10"/>
  <c r="L71" i="10"/>
  <c r="M71" i="10"/>
  <c r="J74" i="9"/>
  <c r="K74" i="9"/>
  <c r="L74" i="9"/>
  <c r="I76" i="7" s="1"/>
  <c r="J76" i="7"/>
  <c r="K76" i="7"/>
  <c r="N73" i="9"/>
  <c r="O73" i="9" s="1"/>
  <c r="M73" i="9"/>
  <c r="P73" i="9" s="1"/>
  <c r="E77" i="7"/>
  <c r="F77" i="7" s="1"/>
  <c r="H77" i="7" s="1"/>
  <c r="M75" i="7" s="1"/>
  <c r="N75" i="7" s="1"/>
  <c r="L75" i="7"/>
  <c r="O75" i="7" s="1"/>
  <c r="G84" i="10" l="1"/>
  <c r="F72" i="10"/>
  <c r="H73" i="10"/>
  <c r="J73" i="10" s="1"/>
  <c r="E73" i="10"/>
  <c r="M76" i="7"/>
  <c r="N76" i="7" s="1"/>
  <c r="L76" i="7"/>
  <c r="O76" i="7" s="1"/>
  <c r="G76" i="9"/>
  <c r="I76" i="9" s="1"/>
  <c r="E76" i="9"/>
  <c r="F75" i="9"/>
  <c r="N74" i="9"/>
  <c r="O74" i="9" s="1"/>
  <c r="M74" i="9"/>
  <c r="P74" i="9" s="1"/>
  <c r="J75" i="9"/>
  <c r="L75" i="9"/>
  <c r="K75" i="9"/>
  <c r="K72" i="10"/>
  <c r="M72" i="10"/>
  <c r="L72" i="10"/>
  <c r="I77" i="7" s="1"/>
  <c r="J77" i="7"/>
  <c r="K77" i="7"/>
  <c r="E78" i="7"/>
  <c r="F78" i="7"/>
  <c r="H78" i="7" s="1"/>
  <c r="O71" i="10"/>
  <c r="P71" i="10" s="1"/>
  <c r="N71" i="10"/>
  <c r="Q71" i="10" s="1"/>
  <c r="O72" i="10" l="1"/>
  <c r="P72" i="10" s="1"/>
  <c r="N72" i="10"/>
  <c r="Q72" i="10" s="1"/>
  <c r="N75" i="9"/>
  <c r="O75" i="9" s="1"/>
  <c r="M75" i="9"/>
  <c r="P75" i="9" s="1"/>
  <c r="I78" i="7" s="1"/>
  <c r="J78" i="7"/>
  <c r="K78" i="7"/>
  <c r="J76" i="9"/>
  <c r="K76" i="9"/>
  <c r="L76" i="9"/>
  <c r="K73" i="10"/>
  <c r="M73" i="10"/>
  <c r="L73" i="10"/>
  <c r="E79" i="7"/>
  <c r="F79" i="7"/>
  <c r="H79" i="7" s="1"/>
  <c r="F73" i="10"/>
  <c r="H74" i="10" s="1"/>
  <c r="J74" i="10" s="1"/>
  <c r="G85" i="10"/>
  <c r="M77" i="7" s="1"/>
  <c r="N77" i="7" s="1"/>
  <c r="L77" i="7"/>
  <c r="O77" i="7" s="1"/>
  <c r="E77" i="9"/>
  <c r="F76" i="9"/>
  <c r="G77" i="9"/>
  <c r="I77" i="9" s="1"/>
  <c r="K74" i="10" l="1"/>
  <c r="M74" i="10"/>
  <c r="L74" i="10"/>
  <c r="F77" i="9"/>
  <c r="E78" i="9"/>
  <c r="G78" i="9"/>
  <c r="I78" i="9" s="1"/>
  <c r="J77" i="9"/>
  <c r="K77" i="9"/>
  <c r="L77" i="9"/>
  <c r="N76" i="9"/>
  <c r="O76" i="9" s="1"/>
  <c r="M76" i="9"/>
  <c r="P76" i="9" s="1"/>
  <c r="I79" i="7"/>
  <c r="K79" i="7"/>
  <c r="J79" i="7"/>
  <c r="M78" i="7" s="1"/>
  <c r="N78" i="7" s="1"/>
  <c r="L78" i="7"/>
  <c r="O78" i="7" s="1"/>
  <c r="E74" i="10"/>
  <c r="O73" i="10"/>
  <c r="P73" i="10" s="1"/>
  <c r="N73" i="10"/>
  <c r="Q73" i="10" s="1"/>
  <c r="E80" i="7"/>
  <c r="F80" i="7"/>
  <c r="H80" i="7" s="1"/>
  <c r="N77" i="9" l="1"/>
  <c r="O77" i="9" s="1"/>
  <c r="M77" i="9"/>
  <c r="P77" i="9" s="1"/>
  <c r="I80" i="7" s="1"/>
  <c r="J80" i="7"/>
  <c r="K80" i="7"/>
  <c r="E81" i="7"/>
  <c r="F81" i="7" s="1"/>
  <c r="H81" i="7" s="1"/>
  <c r="J78" i="9"/>
  <c r="K78" i="9"/>
  <c r="L78" i="9"/>
  <c r="F78" i="9"/>
  <c r="G79" i="9" s="1"/>
  <c r="I79" i="9" s="1"/>
  <c r="M79" i="7" s="1"/>
  <c r="N79" i="7" s="1"/>
  <c r="L79" i="7"/>
  <c r="O79" i="7" s="1"/>
  <c r="F74" i="10"/>
  <c r="H75" i="10" s="1"/>
  <c r="J75" i="10" s="1"/>
  <c r="G86" i="10"/>
  <c r="O74" i="10"/>
  <c r="P74" i="10" s="1"/>
  <c r="N74" i="10"/>
  <c r="Q74" i="10" s="1"/>
  <c r="K75" i="10" l="1"/>
  <c r="L75" i="10"/>
  <c r="M75" i="10"/>
  <c r="J79" i="9"/>
  <c r="L79" i="9"/>
  <c r="K79" i="9"/>
  <c r="N78" i="9"/>
  <c r="O78" i="9" s="1"/>
  <c r="M78" i="9"/>
  <c r="P78" i="9" s="1"/>
  <c r="I81" i="7" s="1"/>
  <c r="J81" i="7"/>
  <c r="K81" i="7"/>
  <c r="E79" i="9"/>
  <c r="E75" i="10"/>
  <c r="M80" i="7" s="1"/>
  <c r="N80" i="7" s="1"/>
  <c r="L80" i="7"/>
  <c r="O80" i="7" s="1"/>
  <c r="F82" i="7"/>
  <c r="H82" i="7" s="1"/>
  <c r="E82" i="7"/>
  <c r="I82" i="7" l="1"/>
  <c r="K82" i="7"/>
  <c r="J82" i="7"/>
  <c r="F79" i="9"/>
  <c r="E80" i="9" s="1"/>
  <c r="N79" i="9"/>
  <c r="O79" i="9" s="1"/>
  <c r="M79" i="9"/>
  <c r="P79" i="9" s="1"/>
  <c r="G87" i="10"/>
  <c r="F75" i="10"/>
  <c r="H76" i="10" s="1"/>
  <c r="J76" i="10" s="1"/>
  <c r="E76" i="10"/>
  <c r="F83" i="7"/>
  <c r="H83" i="7" s="1"/>
  <c r="E83" i="7"/>
  <c r="M81" i="7" s="1"/>
  <c r="N81" i="7" s="1"/>
  <c r="L81" i="7"/>
  <c r="O81" i="7" s="1"/>
  <c r="O75" i="10"/>
  <c r="P75" i="10" s="1"/>
  <c r="N75" i="10"/>
  <c r="Q75" i="10" s="1"/>
  <c r="K76" i="10" l="1"/>
  <c r="M76" i="10"/>
  <c r="L76" i="10"/>
  <c r="F80" i="9"/>
  <c r="G81" i="9" s="1"/>
  <c r="I81" i="9" s="1"/>
  <c r="F85" i="7" s="1"/>
  <c r="F93" i="7" s="1"/>
  <c r="F86" i="7" s="1"/>
  <c r="F94" i="7" s="1"/>
  <c r="F88" i="7" s="1"/>
  <c r="F84" i="7"/>
  <c r="F89" i="7" s="1"/>
  <c r="F92" i="7" s="1"/>
  <c r="F95" i="7" s="1"/>
  <c r="F90" i="7" s="1"/>
  <c r="F87" i="7"/>
  <c r="F91" i="7" s="1"/>
  <c r="I83" i="7" s="1"/>
  <c r="F96" i="7" s="1"/>
  <c r="K83" i="7"/>
  <c r="J83" i="7"/>
  <c r="G80" i="9"/>
  <c r="I80" i="9" s="1"/>
  <c r="G88" i="10"/>
  <c r="F76" i="10"/>
  <c r="H77" i="10" s="1"/>
  <c r="J77" i="10" s="1"/>
  <c r="M82" i="7" s="1"/>
  <c r="N82" i="7" s="1"/>
  <c r="L82" i="7"/>
  <c r="O82" i="7" s="1"/>
  <c r="K77" i="10" l="1"/>
  <c r="L77" i="10"/>
  <c r="M77" i="10"/>
  <c r="J81" i="9"/>
  <c r="K81" i="9"/>
  <c r="L81" i="9"/>
  <c r="M83" i="7" s="1"/>
  <c r="N83" i="7" s="1"/>
  <c r="L83" i="7"/>
  <c r="J80" i="9"/>
  <c r="K80" i="9"/>
  <c r="L80" i="9"/>
  <c r="E81" i="9"/>
  <c r="E77" i="10"/>
  <c r="O76" i="10"/>
  <c r="P76" i="10" s="1"/>
  <c r="N76" i="10"/>
  <c r="Q76" i="10" s="1"/>
  <c r="F77" i="10" l="1"/>
  <c r="G89" i="10"/>
  <c r="H78" i="10"/>
  <c r="J78" i="10" s="1"/>
  <c r="E78" i="10"/>
  <c r="F81" i="9"/>
  <c r="G82" i="9" s="1"/>
  <c r="I82" i="9" s="1"/>
  <c r="E82" i="9"/>
  <c r="N81" i="9"/>
  <c r="O81" i="9" s="1"/>
  <c r="M81" i="9"/>
  <c r="P81" i="9" s="1"/>
  <c r="N80" i="9"/>
  <c r="O80" i="9" s="1"/>
  <c r="M80" i="9"/>
  <c r="P80" i="9" s="1"/>
  <c r="O83" i="7" s="1"/>
  <c r="L84" i="7"/>
  <c r="O77" i="10"/>
  <c r="P77" i="10" s="1"/>
  <c r="N77" i="10"/>
  <c r="Q77" i="10" s="1"/>
  <c r="J82" i="9" l="1"/>
  <c r="L82" i="9"/>
  <c r="K82" i="9"/>
  <c r="K78" i="10"/>
  <c r="L78" i="10"/>
  <c r="M78" i="10"/>
  <c r="F82" i="9"/>
  <c r="E83" i="9" s="1"/>
  <c r="G83" i="9"/>
  <c r="I83" i="9" s="1"/>
  <c r="G90" i="10"/>
  <c r="F78" i="10"/>
  <c r="E79" i="10" s="1"/>
  <c r="H79" i="10"/>
  <c r="J79" i="10" s="1"/>
  <c r="F83" i="9" l="1"/>
  <c r="G87" i="9" s="1"/>
  <c r="F79" i="10"/>
  <c r="E80" i="10" s="1"/>
  <c r="G91" i="10"/>
  <c r="J83" i="9"/>
  <c r="L83" i="9"/>
  <c r="K83" i="9"/>
  <c r="K79" i="10"/>
  <c r="M79" i="10"/>
  <c r="L79" i="10"/>
  <c r="O78" i="10"/>
  <c r="P78" i="10" s="1"/>
  <c r="N78" i="10"/>
  <c r="Q78" i="10" s="1"/>
  <c r="N82" i="9"/>
  <c r="O82" i="9" s="1"/>
  <c r="M82" i="9"/>
  <c r="P82" i="9" s="1"/>
  <c r="F80" i="10" l="1"/>
  <c r="G92" i="10"/>
  <c r="H81" i="10"/>
  <c r="J81" i="10" s="1"/>
  <c r="E81" i="10"/>
  <c r="H80" i="10"/>
  <c r="J80" i="10" s="1"/>
  <c r="G84" i="9"/>
  <c r="G93" i="9"/>
  <c r="G86" i="9"/>
  <c r="G88" i="9"/>
  <c r="G89" i="9"/>
  <c r="O79" i="10"/>
  <c r="P79" i="10" s="1"/>
  <c r="N79" i="10"/>
  <c r="Q79" i="10" s="1"/>
  <c r="G90" i="9"/>
  <c r="N83" i="9"/>
  <c r="O83" i="9" s="1"/>
  <c r="M83" i="9"/>
  <c r="G85" i="9"/>
  <c r="G95" i="9"/>
  <c r="G94" i="9"/>
  <c r="G91" i="9"/>
  <c r="G92" i="9"/>
  <c r="P83" i="9" l="1"/>
  <c r="M84" i="9"/>
  <c r="K81" i="10"/>
  <c r="M81" i="10"/>
  <c r="L81" i="10"/>
  <c r="F81" i="10"/>
  <c r="E82" i="10" s="1"/>
  <c r="G93" i="10"/>
  <c r="K80" i="10"/>
  <c r="M80" i="10"/>
  <c r="L80" i="10"/>
  <c r="G94" i="10" l="1"/>
  <c r="F82" i="10"/>
  <c r="H83" i="10"/>
  <c r="J83" i="10" s="1"/>
  <c r="E83" i="10"/>
  <c r="H82" i="10"/>
  <c r="J82" i="10" s="1"/>
  <c r="O80" i="10"/>
  <c r="P80" i="10" s="1"/>
  <c r="N80" i="10"/>
  <c r="Q80" i="10" s="1"/>
  <c r="O81" i="10"/>
  <c r="P81" i="10" s="1"/>
  <c r="N81" i="10"/>
  <c r="Q81" i="10" s="1"/>
  <c r="K82" i="10" l="1"/>
  <c r="L82" i="10"/>
  <c r="M82" i="10"/>
  <c r="G95" i="10"/>
  <c r="F83" i="10"/>
  <c r="E84" i="10" s="1"/>
  <c r="H84" i="10"/>
  <c r="J84" i="10" s="1"/>
  <c r="K83" i="10"/>
  <c r="M83" i="10"/>
  <c r="L83" i="10"/>
  <c r="G96" i="10" l="1"/>
  <c r="F84" i="10"/>
  <c r="O83" i="10"/>
  <c r="P83" i="10" s="1"/>
  <c r="N83" i="10"/>
  <c r="Q83" i="10" s="1"/>
  <c r="K84" i="10"/>
  <c r="M84" i="10"/>
  <c r="L84" i="10"/>
  <c r="O82" i="10"/>
  <c r="P82" i="10" s="1"/>
  <c r="N82" i="10"/>
  <c r="Q82" i="10" s="1"/>
  <c r="G97" i="10" l="1"/>
  <c r="O84" i="10"/>
  <c r="P84" i="10" s="1"/>
  <c r="N84" i="10"/>
  <c r="I85" i="10" l="1"/>
  <c r="H85" i="10" s="1"/>
  <c r="I86" i="10"/>
  <c r="H86" i="10" s="1"/>
  <c r="I87" i="10"/>
  <c r="H87" i="10" s="1"/>
  <c r="I88" i="10"/>
  <c r="H88" i="10" s="1"/>
  <c r="I89" i="10"/>
  <c r="H89" i="10" s="1"/>
  <c r="I90" i="10"/>
  <c r="H90" i="10" s="1"/>
  <c r="I91" i="10"/>
  <c r="H91" i="10" s="1"/>
  <c r="I92" i="10"/>
  <c r="H92" i="10" s="1"/>
  <c r="I93" i="10"/>
  <c r="H93" i="10" s="1"/>
  <c r="I94" i="10"/>
  <c r="H94" i="10" s="1"/>
  <c r="I95" i="10"/>
  <c r="H95" i="10" s="1"/>
  <c r="Q84" i="10"/>
  <c r="N85" i="10"/>
  <c r="I96" i="10"/>
  <c r="H96" i="10" s="1"/>
  <c r="F95" i="11"/>
  <c r="F94" i="11"/>
  <c r="F93" i="11"/>
  <c r="F92" i="11"/>
  <c r="F91" i="11"/>
  <c r="F90" i="11"/>
  <c r="F89" i="11"/>
  <c r="F88" i="11"/>
  <c r="F87" i="11"/>
  <c r="F86" i="11"/>
  <c r="F85" i="11"/>
  <c r="L84" i="11"/>
  <c r="F84" i="11"/>
  <c r="O83" i="11"/>
  <c r="N83" i="11"/>
  <c r="M83" i="11"/>
  <c r="L83" i="11"/>
  <c r="K83" i="11"/>
  <c r="J83" i="11"/>
  <c r="I83" i="11"/>
  <c r="H83" i="11"/>
  <c r="F83" i="11"/>
  <c r="E83" i="11"/>
  <c r="O82" i="11"/>
  <c r="N82" i="11"/>
  <c r="M82" i="11"/>
  <c r="L82" i="11"/>
  <c r="K82" i="11"/>
  <c r="J82" i="11"/>
  <c r="I82" i="11"/>
  <c r="H82" i="11"/>
  <c r="F82" i="11"/>
  <c r="E82" i="11"/>
  <c r="O81" i="11"/>
  <c r="N81" i="11"/>
  <c r="M81" i="11"/>
  <c r="L81" i="11"/>
  <c r="K81" i="11"/>
  <c r="J81" i="11"/>
  <c r="I81" i="11"/>
  <c r="H81" i="11"/>
  <c r="F81" i="11"/>
  <c r="E81" i="11"/>
  <c r="O80" i="11"/>
  <c r="N80" i="11"/>
  <c r="M80" i="11"/>
  <c r="L80" i="11"/>
  <c r="K80" i="11"/>
  <c r="J80" i="11"/>
  <c r="I80" i="11"/>
  <c r="H80" i="11"/>
  <c r="F80" i="11"/>
  <c r="E80" i="11"/>
  <c r="O79" i="11"/>
  <c r="N79" i="11"/>
  <c r="M79" i="11"/>
  <c r="L79" i="11"/>
  <c r="K79" i="11"/>
  <c r="J79" i="11"/>
  <c r="I79" i="11"/>
  <c r="H79" i="11"/>
  <c r="F79" i="11"/>
  <c r="E79" i="11"/>
  <c r="O78" i="11"/>
  <c r="N78" i="11"/>
  <c r="M78" i="11"/>
  <c r="L78" i="11"/>
  <c r="K78" i="11"/>
  <c r="J78" i="11"/>
  <c r="I78" i="11"/>
  <c r="H78" i="11"/>
  <c r="F78" i="11"/>
  <c r="E78" i="11"/>
  <c r="O77" i="11"/>
  <c r="N77" i="11"/>
  <c r="M77" i="11"/>
  <c r="L77" i="11"/>
  <c r="K77" i="11"/>
  <c r="J77" i="11"/>
  <c r="I77" i="11"/>
  <c r="H77" i="11"/>
  <c r="F77" i="11"/>
  <c r="E77" i="11"/>
  <c r="O76" i="11"/>
  <c r="N76" i="11"/>
  <c r="M76" i="11"/>
  <c r="L76" i="11"/>
  <c r="K76" i="11"/>
  <c r="J76" i="11"/>
  <c r="I76" i="11"/>
  <c r="H76" i="11"/>
  <c r="F76" i="11"/>
  <c r="E76" i="11"/>
  <c r="O75" i="11"/>
  <c r="N75" i="11"/>
  <c r="M75" i="11"/>
  <c r="L75" i="11"/>
  <c r="K75" i="11"/>
  <c r="J75" i="11"/>
  <c r="I75" i="11"/>
  <c r="H75" i="11"/>
  <c r="F75" i="11"/>
  <c r="E75" i="11"/>
  <c r="O74" i="11"/>
  <c r="N74" i="11"/>
  <c r="M74" i="11"/>
  <c r="L74" i="11"/>
  <c r="K74" i="11"/>
  <c r="J74" i="11"/>
  <c r="I74" i="11"/>
  <c r="H74" i="11"/>
  <c r="F74" i="11"/>
  <c r="E74" i="11"/>
  <c r="O73" i="11"/>
  <c r="N73" i="11"/>
  <c r="M73" i="11"/>
  <c r="L73" i="11"/>
  <c r="K73" i="11"/>
  <c r="J73" i="11"/>
  <c r="I73" i="11"/>
  <c r="H73" i="11"/>
  <c r="F73" i="11"/>
  <c r="E73" i="11"/>
  <c r="O72" i="11"/>
  <c r="N72" i="11"/>
  <c r="M72" i="11"/>
  <c r="L72" i="11"/>
  <c r="K72" i="11"/>
  <c r="J72" i="11"/>
  <c r="I72" i="11"/>
  <c r="H72" i="11"/>
  <c r="F72" i="11"/>
  <c r="E72" i="11"/>
  <c r="O71" i="11"/>
  <c r="N71" i="11"/>
  <c r="M71" i="11"/>
  <c r="L71" i="11"/>
  <c r="K71" i="11"/>
  <c r="J71" i="11"/>
  <c r="I71" i="11"/>
  <c r="H71" i="11"/>
  <c r="F71" i="11"/>
  <c r="E71" i="11"/>
  <c r="O70" i="11"/>
  <c r="N70" i="11"/>
  <c r="M70" i="11"/>
  <c r="L70" i="11"/>
  <c r="K70" i="11"/>
  <c r="J70" i="11"/>
  <c r="I70" i="11"/>
  <c r="H70" i="11"/>
  <c r="F70" i="11"/>
  <c r="E70" i="11"/>
  <c r="O69" i="11"/>
  <c r="N69" i="11"/>
  <c r="M69" i="11"/>
  <c r="L69" i="11"/>
  <c r="K69" i="11"/>
  <c r="J69" i="11"/>
  <c r="I69" i="11"/>
  <c r="H69" i="11"/>
  <c r="F69" i="11"/>
  <c r="E69" i="11"/>
  <c r="O68" i="11"/>
  <c r="N68" i="11"/>
  <c r="M68" i="11"/>
  <c r="L68" i="11"/>
  <c r="K68" i="11"/>
  <c r="J68" i="11"/>
  <c r="I68" i="11"/>
  <c r="H68" i="11"/>
  <c r="F68" i="11"/>
  <c r="E68" i="11"/>
  <c r="O67" i="11"/>
  <c r="N67" i="11"/>
  <c r="M67" i="11"/>
  <c r="L67" i="11"/>
  <c r="K67" i="11"/>
  <c r="J67" i="11"/>
  <c r="I67" i="11"/>
  <c r="H67" i="11"/>
  <c r="F67" i="11"/>
  <c r="E67" i="11"/>
  <c r="O66" i="11"/>
  <c r="N66" i="11"/>
  <c r="M66" i="11"/>
  <c r="L66" i="11"/>
  <c r="K66" i="11"/>
  <c r="J66" i="11"/>
  <c r="I66" i="11"/>
  <c r="H66" i="11"/>
  <c r="F66" i="11"/>
  <c r="E66" i="11"/>
  <c r="O65" i="11"/>
  <c r="N65" i="11"/>
  <c r="M65" i="11"/>
  <c r="L65" i="11"/>
  <c r="K65" i="11"/>
  <c r="J65" i="11"/>
  <c r="I65" i="11"/>
  <c r="H65" i="11"/>
  <c r="F65" i="11"/>
  <c r="E65" i="11"/>
  <c r="O64" i="11"/>
  <c r="N64" i="11"/>
  <c r="M64" i="11"/>
  <c r="L64" i="11"/>
  <c r="K64" i="11"/>
  <c r="J64" i="11"/>
  <c r="I64" i="11"/>
  <c r="H64" i="11"/>
  <c r="F64" i="11"/>
  <c r="E64" i="11"/>
  <c r="O63" i="11"/>
  <c r="N63" i="11"/>
  <c r="M63" i="11"/>
  <c r="L63" i="11"/>
  <c r="K63" i="11"/>
  <c r="J63" i="11"/>
  <c r="I63" i="11"/>
  <c r="H63" i="11"/>
  <c r="F63" i="11"/>
  <c r="E63" i="11"/>
  <c r="O62" i="11"/>
  <c r="N62" i="11"/>
  <c r="M62" i="11"/>
  <c r="L62" i="11"/>
  <c r="K62" i="11"/>
  <c r="J62" i="11"/>
  <c r="I62" i="11"/>
  <c r="H62" i="11"/>
  <c r="F62" i="11"/>
  <c r="E62" i="11"/>
  <c r="O61" i="11"/>
  <c r="N61" i="11"/>
  <c r="M61" i="11"/>
  <c r="L61" i="11"/>
  <c r="K61" i="11"/>
  <c r="J61" i="11"/>
  <c r="I61" i="11"/>
  <c r="H61" i="11"/>
  <c r="F61" i="11"/>
  <c r="E61" i="11"/>
  <c r="O60" i="11"/>
  <c r="N60" i="11"/>
  <c r="M60" i="11"/>
  <c r="L60" i="11"/>
  <c r="K60" i="11"/>
  <c r="J60" i="11"/>
  <c r="I60" i="11"/>
  <c r="H60" i="11"/>
  <c r="F60" i="11"/>
  <c r="E60" i="11"/>
  <c r="O59" i="11"/>
  <c r="N59" i="11"/>
  <c r="M59" i="11"/>
  <c r="L59" i="11"/>
  <c r="K59" i="11"/>
  <c r="J59" i="11"/>
  <c r="I59" i="11"/>
  <c r="H59" i="11"/>
  <c r="F59" i="11"/>
  <c r="E59" i="11"/>
  <c r="O58" i="11"/>
  <c r="N58" i="11"/>
  <c r="M58" i="11"/>
  <c r="L58" i="11"/>
  <c r="K58" i="11"/>
  <c r="J58" i="11"/>
  <c r="I58" i="11"/>
  <c r="H58" i="11"/>
  <c r="F58" i="11"/>
  <c r="E58" i="11"/>
  <c r="O57" i="11"/>
  <c r="N57" i="11"/>
  <c r="M57" i="11"/>
  <c r="L57" i="11"/>
  <c r="K57" i="11"/>
  <c r="J57" i="11"/>
  <c r="I57" i="11"/>
  <c r="H57" i="11"/>
  <c r="F57" i="11"/>
  <c r="E57" i="11"/>
  <c r="O56" i="11"/>
  <c r="N56" i="11"/>
  <c r="M56" i="11"/>
  <c r="L56" i="11"/>
  <c r="K56" i="11"/>
  <c r="J56" i="11"/>
  <c r="I56" i="11"/>
  <c r="H56" i="11"/>
  <c r="F56" i="11"/>
  <c r="E56" i="11"/>
  <c r="O55" i="11"/>
  <c r="N55" i="11"/>
  <c r="M55" i="11"/>
  <c r="L55" i="11"/>
  <c r="K55" i="11"/>
  <c r="J55" i="11"/>
  <c r="I55" i="11"/>
  <c r="H55" i="11"/>
  <c r="F55" i="11"/>
  <c r="E55" i="11"/>
  <c r="O54" i="11"/>
  <c r="N54" i="11"/>
  <c r="M54" i="11"/>
  <c r="L54" i="11"/>
  <c r="K54" i="11"/>
  <c r="J54" i="11"/>
  <c r="I54" i="11"/>
  <c r="H54" i="11"/>
  <c r="F54" i="11"/>
  <c r="E54" i="11"/>
  <c r="O53" i="11"/>
  <c r="N53" i="11"/>
  <c r="M53" i="11"/>
  <c r="L53" i="11"/>
  <c r="K53" i="11"/>
  <c r="J53" i="11"/>
  <c r="I53" i="11"/>
  <c r="H53" i="11"/>
  <c r="F53" i="11"/>
  <c r="E53" i="11"/>
  <c r="O52" i="11"/>
  <c r="N52" i="11"/>
  <c r="M52" i="11"/>
  <c r="L52" i="11"/>
  <c r="K52" i="11"/>
  <c r="J52" i="11"/>
  <c r="I52" i="11"/>
  <c r="H52" i="11"/>
  <c r="F52" i="11"/>
  <c r="E52" i="11"/>
  <c r="O51" i="11"/>
  <c r="N51" i="11"/>
  <c r="M51" i="11"/>
  <c r="L51" i="11"/>
  <c r="K51" i="11"/>
  <c r="J51" i="11"/>
  <c r="I51" i="11"/>
  <c r="H51" i="11"/>
  <c r="F51" i="11"/>
  <c r="E51" i="11"/>
  <c r="O50" i="11"/>
  <c r="N50" i="11"/>
  <c r="M50" i="11"/>
  <c r="L50" i="11"/>
  <c r="K50" i="11"/>
  <c r="J50" i="11"/>
  <c r="I50" i="11"/>
  <c r="H50" i="11"/>
  <c r="F50" i="11"/>
  <c r="E50" i="11"/>
  <c r="O49" i="11"/>
  <c r="N49" i="11"/>
  <c r="M49" i="11"/>
  <c r="L49" i="11"/>
  <c r="K49" i="11"/>
  <c r="J49" i="11"/>
  <c r="I49" i="11"/>
  <c r="H49" i="11"/>
  <c r="F49" i="11"/>
  <c r="E49" i="11"/>
  <c r="O48" i="11"/>
  <c r="N48" i="11"/>
  <c r="M48" i="11"/>
  <c r="L48" i="11"/>
  <c r="K48" i="11"/>
  <c r="J48" i="11"/>
  <c r="I48" i="11"/>
  <c r="H48" i="11"/>
  <c r="F48" i="11"/>
  <c r="E48" i="11"/>
  <c r="O47" i="11"/>
  <c r="N47" i="11"/>
  <c r="M47" i="11"/>
  <c r="L47" i="11"/>
  <c r="K47" i="11"/>
  <c r="J47" i="11"/>
  <c r="I47" i="11"/>
  <c r="H47" i="11"/>
  <c r="F47" i="11"/>
  <c r="E47" i="11"/>
  <c r="O46" i="11"/>
  <c r="N46" i="11"/>
  <c r="M46" i="11"/>
  <c r="L46" i="11"/>
  <c r="K46" i="11"/>
  <c r="J46" i="11"/>
  <c r="I46" i="11"/>
  <c r="H46" i="11"/>
  <c r="F46" i="11"/>
  <c r="E46" i="11"/>
  <c r="O45" i="11"/>
  <c r="N45" i="11"/>
  <c r="M45" i="11"/>
  <c r="L45" i="11"/>
  <c r="K45" i="11"/>
  <c r="J45" i="11"/>
  <c r="I45" i="11"/>
  <c r="H45" i="11"/>
  <c r="F45" i="11"/>
  <c r="E45" i="11"/>
  <c r="O44" i="11"/>
  <c r="N44" i="11"/>
  <c r="M44" i="11"/>
  <c r="L44" i="11"/>
  <c r="K44" i="11"/>
  <c r="J44" i="11"/>
  <c r="I44" i="11"/>
  <c r="H44" i="11"/>
  <c r="F44" i="11"/>
  <c r="E44" i="11"/>
  <c r="O43" i="11"/>
  <c r="N43" i="11"/>
  <c r="M43" i="11"/>
  <c r="L43" i="11"/>
  <c r="K43" i="11"/>
  <c r="J43" i="11"/>
  <c r="I43" i="11"/>
  <c r="H43" i="11"/>
  <c r="F43" i="11"/>
  <c r="E43" i="11"/>
  <c r="O42" i="11"/>
  <c r="N42" i="11"/>
  <c r="M42" i="11"/>
  <c r="L42" i="11"/>
  <c r="K42" i="11"/>
  <c r="J42" i="11"/>
  <c r="I42" i="11"/>
  <c r="H42" i="11"/>
  <c r="F42" i="11"/>
  <c r="E42" i="11"/>
  <c r="O41" i="11"/>
  <c r="N41" i="11"/>
  <c r="M41" i="11"/>
  <c r="L41" i="11"/>
  <c r="K41" i="11"/>
  <c r="J41" i="11"/>
  <c r="I41" i="11"/>
  <c r="H41" i="11"/>
  <c r="F41" i="11"/>
  <c r="E41" i="11"/>
  <c r="O40" i="11"/>
  <c r="N40" i="11"/>
  <c r="M40" i="11"/>
  <c r="L40" i="11"/>
  <c r="K40" i="11"/>
  <c r="J40" i="11"/>
  <c r="I40" i="11"/>
  <c r="H40" i="11"/>
  <c r="F40" i="11"/>
  <c r="E40" i="11"/>
  <c r="O39" i="11"/>
  <c r="N39" i="11"/>
  <c r="M39" i="11"/>
  <c r="L39" i="11"/>
  <c r="K39" i="11"/>
  <c r="J39" i="11"/>
  <c r="I39" i="11"/>
  <c r="H39" i="11"/>
  <c r="F39" i="11"/>
  <c r="E39" i="11"/>
  <c r="O38" i="11"/>
  <c r="N38" i="11"/>
  <c r="M38" i="11"/>
  <c r="L38" i="11"/>
  <c r="K38" i="11"/>
  <c r="J38" i="11"/>
  <c r="I38" i="11"/>
  <c r="H38" i="11"/>
  <c r="F38" i="11"/>
  <c r="E38" i="11"/>
  <c r="O37" i="11"/>
  <c r="N37" i="11"/>
  <c r="M37" i="11"/>
  <c r="L37" i="11"/>
  <c r="K37" i="11"/>
  <c r="J37" i="11"/>
  <c r="I37" i="11"/>
  <c r="H37" i="11"/>
  <c r="F37" i="11"/>
  <c r="E37" i="11"/>
  <c r="O36" i="11"/>
  <c r="N36" i="11"/>
  <c r="M36" i="11"/>
  <c r="L36" i="11"/>
  <c r="K36" i="11"/>
  <c r="J36" i="11"/>
  <c r="I36" i="11"/>
  <c r="H36" i="11"/>
  <c r="F36" i="11"/>
  <c r="E36" i="11"/>
  <c r="O35" i="11"/>
  <c r="N35" i="11"/>
  <c r="M35" i="11"/>
  <c r="L35" i="11"/>
  <c r="K35" i="11"/>
  <c r="J35" i="11"/>
  <c r="I35" i="11"/>
  <c r="H35" i="11"/>
  <c r="F35" i="11"/>
  <c r="E35" i="11"/>
  <c r="O34" i="11"/>
  <c r="N34" i="11"/>
  <c r="M34" i="11"/>
  <c r="L34" i="11"/>
  <c r="K34" i="11"/>
  <c r="J34" i="11"/>
  <c r="I34" i="11"/>
  <c r="H34" i="11"/>
  <c r="F34" i="11"/>
  <c r="E34" i="11"/>
  <c r="O33" i="11"/>
  <c r="N33" i="11"/>
  <c r="M33" i="11"/>
  <c r="L33" i="11"/>
  <c r="K33" i="11"/>
  <c r="J33" i="11"/>
  <c r="I33" i="11"/>
  <c r="H33" i="11"/>
  <c r="F33" i="11"/>
  <c r="E33" i="11"/>
  <c r="O32" i="11"/>
  <c r="N32" i="11"/>
  <c r="M32" i="11"/>
  <c r="L32" i="11"/>
  <c r="K32" i="11"/>
  <c r="J32" i="11"/>
  <c r="I32" i="11"/>
  <c r="H32" i="11"/>
  <c r="F32" i="11"/>
  <c r="E32" i="11"/>
  <c r="O31" i="11"/>
  <c r="N31" i="11"/>
  <c r="M31" i="11"/>
  <c r="L31" i="11"/>
  <c r="K31" i="11"/>
  <c r="J31" i="11"/>
  <c r="I31" i="11"/>
  <c r="H31" i="11"/>
  <c r="F31" i="11"/>
  <c r="E31" i="11"/>
  <c r="O30" i="11"/>
  <c r="N30" i="11"/>
  <c r="M30" i="11"/>
  <c r="L30" i="11"/>
  <c r="K30" i="11"/>
  <c r="J30" i="11"/>
  <c r="I30" i="11"/>
  <c r="H30" i="11"/>
  <c r="F30" i="11"/>
  <c r="E30" i="11"/>
  <c r="O29" i="11"/>
  <c r="N29" i="11"/>
  <c r="M29" i="11"/>
  <c r="L29" i="11"/>
  <c r="K29" i="11"/>
  <c r="J29" i="11"/>
  <c r="I29" i="11"/>
  <c r="H29" i="11"/>
  <c r="F29" i="11"/>
  <c r="E29" i="11"/>
  <c r="O28" i="11"/>
  <c r="N28" i="11"/>
  <c r="M28" i="11"/>
  <c r="L28" i="11"/>
  <c r="K28" i="11"/>
  <c r="J28" i="11"/>
  <c r="I28" i="11"/>
  <c r="H28" i="11"/>
  <c r="F28" i="11"/>
  <c r="E28" i="11"/>
  <c r="O27" i="11"/>
  <c r="N27" i="11"/>
  <c r="M27" i="11"/>
  <c r="L27" i="11"/>
  <c r="K27" i="11"/>
  <c r="J27" i="11"/>
  <c r="I27" i="11"/>
  <c r="H27" i="11"/>
  <c r="F27" i="11"/>
  <c r="E27" i="11"/>
  <c r="O26" i="11"/>
  <c r="N26" i="11"/>
  <c r="M26" i="11"/>
  <c r="L26" i="11"/>
  <c r="K26" i="11"/>
  <c r="J26" i="11"/>
  <c r="I26" i="11"/>
  <c r="H26" i="11"/>
  <c r="F26" i="11"/>
  <c r="E26" i="11"/>
  <c r="O25" i="11"/>
  <c r="N25" i="11"/>
  <c r="M25" i="11"/>
  <c r="L25" i="11"/>
  <c r="K25" i="11"/>
  <c r="J25" i="11"/>
  <c r="I25" i="11"/>
  <c r="H25" i="11"/>
  <c r="F25" i="11"/>
  <c r="E25" i="11"/>
  <c r="O24" i="11"/>
  <c r="N24" i="11"/>
  <c r="M24" i="11"/>
  <c r="L24" i="11"/>
  <c r="K24" i="11"/>
  <c r="J24" i="11"/>
  <c r="I24" i="11"/>
  <c r="H24" i="11"/>
  <c r="F24" i="11"/>
  <c r="E24" i="11"/>
  <c r="E23" i="11"/>
  <c r="F16" i="11"/>
  <c r="E16" i="11"/>
  <c r="D16" i="11"/>
  <c r="C16" i="11"/>
  <c r="B16" i="11"/>
  <c r="N73" i="7"/>
  <c r="M73" i="7"/>
</calcChain>
</file>

<file path=xl/comments1.xml><?xml version="1.0" encoding="utf-8"?>
<comments xmlns="http://schemas.openxmlformats.org/spreadsheetml/2006/main">
  <authors>
    <author>TALLURI</author>
  </authors>
  <commentList>
    <comment ref="F21" authorId="0">
      <text>
        <r>
          <rPr>
            <sz val="8"/>
            <color indexed="81"/>
            <rFont val="Tahoma"/>
            <family val="2"/>
          </rPr>
          <t xml:space="preserve">
Used solver to get the optimal value for alpha. Minimize MAD by restricting alpha to be less than equal to .4</t>
        </r>
      </text>
    </comment>
  </commentList>
</comments>
</file>

<file path=xl/comments2.xml><?xml version="1.0" encoding="utf-8"?>
<comments xmlns="http://schemas.openxmlformats.org/spreadsheetml/2006/main">
  <authors>
    <author>TALLURI</author>
  </authors>
  <commentList>
    <comment ref="F19" authorId="0">
      <text>
        <r>
          <rPr>
            <sz val="8"/>
            <color indexed="81"/>
            <rFont val="Tahoma"/>
            <family val="2"/>
          </rPr>
          <t xml:space="preserve">
Note that the values of the smoothing constants alpha and beta are obtained by treating them as changing variables and minimizing the MAD value in solver subject to the constraint that their values are less than equal to .4</t>
        </r>
      </text>
    </comment>
  </commentList>
</comments>
</file>

<file path=xl/comments3.xml><?xml version="1.0" encoding="utf-8"?>
<comments xmlns="http://schemas.openxmlformats.org/spreadsheetml/2006/main">
  <authors>
    <author>TALLURI</author>
  </authors>
  <commentList>
    <comment ref="G19" authorId="0">
      <text>
        <r>
          <rPr>
            <sz val="8"/>
            <color indexed="81"/>
            <rFont val="Tahoma"/>
            <family val="2"/>
          </rPr>
          <t xml:space="preserve">
Note that the values of the smoothing constants alpha, beta, and gamma are obtained by treating them as changing variables and minimizing the MAD value in solver subject to the constraint that their values are less than equal to .4</t>
        </r>
      </text>
    </comment>
    <comment ref="T40" authorId="0">
      <text>
        <r>
          <rPr>
            <b/>
            <sz val="8"/>
            <color indexed="81"/>
            <rFont val="Tahoma"/>
            <family val="2"/>
          </rPr>
          <t>TALLURI:</t>
        </r>
        <r>
          <rPr>
            <sz val="8"/>
            <color indexed="81"/>
            <rFont val="Tahoma"/>
            <family val="2"/>
          </rPr>
          <t xml:space="preserve">
y-intercept</t>
        </r>
      </text>
    </comment>
    <comment ref="T41" authorId="0">
      <text>
        <r>
          <rPr>
            <b/>
            <sz val="8"/>
            <color indexed="81"/>
            <rFont val="Tahoma"/>
            <family val="2"/>
          </rPr>
          <t>TALLURI:</t>
        </r>
        <r>
          <rPr>
            <sz val="8"/>
            <color indexed="81"/>
            <rFont val="Tahoma"/>
            <family val="2"/>
          </rPr>
          <t xml:space="preserve">
slope</t>
        </r>
      </text>
    </comment>
  </commentList>
</comments>
</file>

<file path=xl/sharedStrings.xml><?xml version="1.0" encoding="utf-8"?>
<sst xmlns="http://schemas.openxmlformats.org/spreadsheetml/2006/main" count="677" uniqueCount="77">
  <si>
    <t>Sales</t>
  </si>
  <si>
    <t>JAN</t>
  </si>
  <si>
    <t>FEB</t>
  </si>
  <si>
    <t>MAR</t>
  </si>
  <si>
    <t>APR</t>
  </si>
  <si>
    <t>MAY</t>
  </si>
  <si>
    <t>JUN</t>
  </si>
  <si>
    <t>JUL</t>
  </si>
  <si>
    <t>AUG</t>
  </si>
  <si>
    <t>SEP</t>
  </si>
  <si>
    <t>OCT</t>
  </si>
  <si>
    <t>NOV</t>
  </si>
  <si>
    <t>DEC</t>
  </si>
  <si>
    <t>Total</t>
  </si>
  <si>
    <t>Year</t>
  </si>
  <si>
    <t>Month</t>
  </si>
  <si>
    <t>Forecast</t>
  </si>
  <si>
    <t>bias</t>
  </si>
  <si>
    <t>MSE</t>
  </si>
  <si>
    <t>MAD</t>
  </si>
  <si>
    <t>Percent Error</t>
  </si>
  <si>
    <t>MAPE</t>
  </si>
  <si>
    <t>TS</t>
  </si>
  <si>
    <t xml:space="preserve">p = 12 </t>
  </si>
  <si>
    <t>(even)</t>
  </si>
  <si>
    <t>Desaesonalized Demand Regression</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</si>
  <si>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</si>
  <si>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</si>
  <si>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</si>
  <si>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</si>
  <si>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</si>
  <si>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</si>
  <si>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</si>
  <si>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</si>
  <si>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</si>
  <si>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</si>
  <si>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</si>
  <si>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</si>
  <si>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</si>
  <si>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</si>
  <si>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</si>
  <si>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Coefficients</t>
  </si>
  <si>
    <t>t Stat</t>
  </si>
  <si>
    <t>P-value</t>
  </si>
  <si>
    <t>Lower 95%</t>
  </si>
  <si>
    <t>Upper 95%</t>
  </si>
  <si>
    <t>Lower 95.0%</t>
  </si>
  <si>
    <t>Upper 95.0%</t>
  </si>
  <si>
    <t>Intercept</t>
  </si>
  <si>
    <t>X Variable 1</t>
  </si>
  <si>
    <t>Average of Seasonal Factor St</t>
  </si>
  <si>
    <t>Forecasts</t>
  </si>
  <si>
    <t>Estimate of standard deviation of forecast error:</t>
  </si>
  <si>
    <t>Period</t>
  </si>
  <si>
    <r>
      <t>Deseasonalized Demand D</t>
    </r>
    <r>
      <rPr>
        <vertAlign val="subscript"/>
        <sz val="10"/>
        <rFont val="Arial"/>
        <family val="2"/>
      </rPr>
      <t>t</t>
    </r>
  </si>
  <si>
    <r>
      <t xml:space="preserve"> D</t>
    </r>
    <r>
      <rPr>
        <vertAlign val="subscript"/>
        <sz val="10"/>
        <rFont val="Arial"/>
        <family val="2"/>
      </rPr>
      <t xml:space="preserve">t </t>
    </r>
    <r>
      <rPr>
        <sz val="10"/>
        <rFont val="Arial"/>
        <family val="2"/>
      </rPr>
      <t>(based on regression)</t>
    </r>
  </si>
  <si>
    <r>
      <t>Seasonal Factor S</t>
    </r>
    <r>
      <rPr>
        <vertAlign val="subscript"/>
        <sz val="10"/>
        <rFont val="Arial"/>
        <family val="2"/>
      </rPr>
      <t>t</t>
    </r>
  </si>
  <si>
    <r>
      <t>E</t>
    </r>
    <r>
      <rPr>
        <vertAlign val="subscript"/>
        <sz val="10"/>
        <rFont val="Arial"/>
        <family val="2"/>
      </rPr>
      <t>t</t>
    </r>
  </si>
  <si>
    <r>
      <t>A</t>
    </r>
    <r>
      <rPr>
        <vertAlign val="subscript"/>
        <sz val="10"/>
        <rFont val="Arial"/>
        <family val="2"/>
      </rPr>
      <t>t</t>
    </r>
  </si>
  <si>
    <t>Winter's Model</t>
  </si>
  <si>
    <t>Simple Exponential Smoothing</t>
  </si>
  <si>
    <t>Moving Average</t>
  </si>
  <si>
    <t>Level</t>
  </si>
  <si>
    <t>Using a 12 period moving Average</t>
  </si>
  <si>
    <t>Exponential Smoothing</t>
  </si>
  <si>
    <t xml:space="preserve">Alpha = </t>
  </si>
  <si>
    <t>Trend</t>
  </si>
  <si>
    <t>Smoothing Constants</t>
  </si>
  <si>
    <t>Beta =</t>
  </si>
  <si>
    <t>Static Method</t>
  </si>
  <si>
    <t>Avg. Seasonal Factors</t>
  </si>
  <si>
    <t>Gamma =</t>
  </si>
  <si>
    <t>Holts Model</t>
  </si>
  <si>
    <r>
      <t>Demand D</t>
    </r>
    <r>
      <rPr>
        <b/>
        <vertAlign val="subscript"/>
        <sz val="10"/>
        <rFont val="Arial"/>
        <family val="2"/>
      </rPr>
      <t>t</t>
    </r>
  </si>
  <si>
    <t>Winter's model seems to result in lowest forecast error</t>
  </si>
  <si>
    <t>Deseasonalized Demand Regression</t>
  </si>
  <si>
    <t>renormalized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</si>
</sst>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7" x14ac:knownFonts="1">
    <font>
      <sz val="10"/>
      <name val="Arial"/>
    </font>
    <font>
      <b/>
      <u/>
      <sz val="10"/>
      <name val="Arial"/>
      <family val="2"/>
    </font>
    <font>
      <b/>
      <sz val="10"/>
      <name val="Arial"/>
      <family val="2"/>
    </font>
    <font>
      <sz val="10"/>
      <name val="Arial"/>
      <family val="2"/>
    </font>
    <font>
      <vertAlign val="subscript"/>
      <sz val="10"/>
      <name val="Arial"/>
      <family val="2"/>
    </font>
    <font>
      <i/>
      <sz val="10"/>
      <name val="Arial"/>
      <family val="2"/>
    </font>
    <font>
      <sz val="8"/>
      <name val="Arial"/>
      <family val="2"/>
    </font>
    <font>
      <b/>
      <sz val="10"/>
      <color indexed="10"/>
      <name val="Arial"/>
      <family val="2"/>
    </font>
    <font>
      <b/>
      <sz val="10"/>
      <color indexed="9"/>
      <name val="Arial"/>
      <family val="2"/>
    </font>
    <font>
      <b/>
      <u/>
      <sz val="16"/>
      <name val="Arial"/>
      <family val="2"/>
    </font>
    <font>
      <b/>
      <vertAlign val="subscript"/>
      <sz val="10"/>
      <name val="Arial"/>
      <family val="2"/>
    </font>
    <font>
      <b/>
      <u/>
      <sz val="10"/>
      <color indexed="10"/>
      <name val="Arial"/>
      <family val="2"/>
    </font>
    <font>
      <b/>
      <u/>
      <sz val="12"/>
      <name val="Arial"/>
      <family val="2"/>
    </font>
    <font>
      <b/>
      <u/>
      <sz val="11"/>
      <name val="Arial"/>
      <family val="2"/>
    </font>
    <font>
      <sz val="8"/>
      <color indexed="81"/>
      <name val="Tahoma"/>
      <family val="2"/>
    </font>
    <font>
      <b/>
      <sz val="8"/>
      <color indexed="81"/>
      <name val="Tahoma"/>
      <family val="2"/>
    </font>
    <font>
      <sz val="10"/>
      <color indexed="12"/>
      <name val="Arial"/>
      <family val="2"/>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0"/>
        <bgColor indexed="64"/>
      </patternFill>
    </fill>
    <fill>
      <patternFill patternType="solid">
        <fgColor indexed="46"/>
        <bgColor indexed="64"/>
      </patternFill>
    </fill>
    <fill>
      <patternFill patternType="solid">
        <fgColor indexed="47"/>
        <bgColor indexed="64"/>
      </patternFill>
    </fill>
    <fill>
      <patternFill patternType="solid">
        <fgColor indexed="42"/>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12">
    <xf numFmtId="0" fontId="0" fillId="0" borderId="0" xfId="0"/>
    <xf numFmtId="0" fontId="0" fillId="0" borderId="0" xfId="0" applyAlignment="1">
      <alignment horizontal="left"/>
    </xf>
    <xf numFmtId="0" fontId="0" fillId="0" borderId="0" xfId="0" applyAlignment="1">
      <alignment horizontal="center"/>
    </xf>
    <xf numFmtId="2" fontId="0" fillId="0" borderId="0" xfId="0" applyNumberFormat="1"/>
    <xf numFmtId="0" fontId="2" fillId="0" borderId="0" xfId="0" applyFont="1"/>
    <xf numFmtId="0" fontId="3" fillId="0" borderId="1" xfId="0" applyFont="1" applyBorder="1" applyAlignment="1">
      <alignment horizontal="center" wrapText="1"/>
    </xf>
    <xf numFmtId="0" fontId="3" fillId="0" borderId="1" xfId="0" applyFont="1" applyFill="1" applyBorder="1" applyAlignment="1">
      <alignment horizontal="center" wrapText="1"/>
    </xf>
    <xf numFmtId="0" fontId="0" fillId="0" borderId="1" xfId="0" applyBorder="1" applyAlignment="1">
      <alignment horizontal="center" wrapText="1"/>
    </xf>
    <xf numFmtId="0" fontId="0" fillId="0" borderId="0" xfId="0" applyBorder="1" applyAlignment="1">
      <alignment horizontal="center" wrapText="1"/>
    </xf>
    <xf numFmtId="2" fontId="3" fillId="0" borderId="1" xfId="0" applyNumberFormat="1" applyFont="1" applyBorder="1" applyAlignment="1">
      <alignment horizontal="center" wrapText="1"/>
    </xf>
    <xf numFmtId="0" fontId="0" fillId="0" borderId="0" xfId="0" applyAlignment="1">
      <alignment horizontal="center" wrapText="1"/>
    </xf>
    <xf numFmtId="0" fontId="5" fillId="0" borderId="2" xfId="0" applyFont="1" applyFill="1" applyBorder="1" applyAlignment="1">
      <alignment horizontal="centerContinuous"/>
    </xf>
    <xf numFmtId="0" fontId="0" fillId="0" borderId="0" xfId="0" applyFill="1" applyBorder="1" applyAlignment="1"/>
    <xf numFmtId="0" fontId="0" fillId="0" borderId="3" xfId="0" applyFill="1" applyBorder="1" applyAlignment="1"/>
    <xf numFmtId="0" fontId="5" fillId="0" borderId="2" xfId="0" applyFont="1" applyFill="1" applyBorder="1" applyAlignment="1">
      <alignment horizontal="center"/>
    </xf>
    <xf numFmtId="0" fontId="0" fillId="0" borderId="4" xfId="0" applyFill="1" applyBorder="1"/>
    <xf numFmtId="164" fontId="0" fillId="0" borderId="4" xfId="0" applyNumberFormat="1" applyFill="1" applyBorder="1" applyAlignment="1">
      <alignment horizontal="center"/>
    </xf>
    <xf numFmtId="164" fontId="0" fillId="0" borderId="5" xfId="0" applyNumberFormat="1" applyFill="1" applyBorder="1" applyAlignment="1">
      <alignment horizontal="center"/>
    </xf>
    <xf numFmtId="164" fontId="0" fillId="0" borderId="6" xfId="0" applyNumberFormat="1" applyFill="1" applyBorder="1" applyAlignment="1">
      <alignment horizontal="center"/>
    </xf>
    <xf numFmtId="1" fontId="0" fillId="0" borderId="0" xfId="0" applyNumberFormat="1" applyFill="1" applyBorder="1" applyAlignment="1">
      <alignment horizontal="center"/>
    </xf>
    <xf numFmtId="1" fontId="6" fillId="0" borderId="0" xfId="0" applyNumberFormat="1" applyFont="1" applyFill="1" applyBorder="1" applyAlignment="1">
      <alignment horizontal="right"/>
    </xf>
    <xf numFmtId="1" fontId="0" fillId="0" borderId="7" xfId="0" applyNumberFormat="1" applyFill="1" applyBorder="1" applyAlignment="1">
      <alignment horizontal="center"/>
    </xf>
    <xf numFmtId="2" fontId="0" fillId="0" borderId="0" xfId="0" applyNumberFormat="1" applyFill="1" applyBorder="1" applyAlignment="1">
      <alignment horizontal="center"/>
    </xf>
    <xf numFmtId="0" fontId="0" fillId="0" borderId="0" xfId="0" applyFill="1"/>
    <xf numFmtId="1" fontId="0" fillId="2" borderId="8" xfId="0" applyNumberFormat="1" applyFill="1" applyBorder="1" applyAlignment="1">
      <alignment horizontal="center"/>
    </xf>
    <xf numFmtId="1" fontId="0" fillId="2" borderId="9" xfId="0" applyNumberFormat="1" applyFill="1" applyBorder="1" applyAlignment="1">
      <alignment horizontal="center"/>
    </xf>
    <xf numFmtId="0" fontId="0" fillId="0" borderId="0" xfId="0" applyFill="1" applyAlignment="1">
      <alignment horizontal="center"/>
    </xf>
    <xf numFmtId="2" fontId="0" fillId="0" borderId="0" xfId="0" applyNumberFormat="1" applyFill="1"/>
    <xf numFmtId="0" fontId="3" fillId="2" borderId="8" xfId="0" applyFont="1" applyFill="1" applyBorder="1" applyAlignment="1">
      <alignment horizontal="center"/>
    </xf>
    <xf numFmtId="1" fontId="3" fillId="2" borderId="8" xfId="0" applyNumberFormat="1" applyFont="1" applyFill="1" applyBorder="1" applyAlignment="1">
      <alignment horizontal="center"/>
    </xf>
    <xf numFmtId="2" fontId="3" fillId="2" borderId="8" xfId="0" applyNumberFormat="1" applyFont="1" applyFill="1" applyBorder="1" applyAlignment="1">
      <alignment horizontal="center"/>
    </xf>
    <xf numFmtId="2" fontId="0" fillId="2" borderId="8" xfId="0" applyNumberFormat="1" applyFill="1" applyBorder="1" applyAlignment="1">
      <alignment horizontal="center"/>
    </xf>
    <xf numFmtId="0" fontId="3" fillId="2" borderId="9" xfId="0" applyFont="1" applyFill="1" applyBorder="1" applyAlignment="1">
      <alignment horizontal="center"/>
    </xf>
    <xf numFmtId="1" fontId="3" fillId="2" borderId="9" xfId="0" applyNumberFormat="1" applyFont="1" applyFill="1" applyBorder="1" applyAlignment="1">
      <alignment horizontal="center"/>
    </xf>
    <xf numFmtId="2" fontId="3" fillId="2" borderId="9" xfId="0" applyNumberFormat="1" applyFont="1" applyFill="1" applyBorder="1" applyAlignment="1">
      <alignment horizontal="center"/>
    </xf>
    <xf numFmtId="2" fontId="0" fillId="2" borderId="9" xfId="0" applyNumberFormat="1" applyFill="1" applyBorder="1" applyAlignment="1">
      <alignment horizontal="center"/>
    </xf>
    <xf numFmtId="0" fontId="3" fillId="3" borderId="8" xfId="0" applyFont="1" applyFill="1" applyBorder="1" applyAlignment="1">
      <alignment horizontal="center"/>
    </xf>
    <xf numFmtId="1" fontId="3" fillId="3" borderId="8" xfId="0" applyNumberFormat="1" applyFont="1" applyFill="1" applyBorder="1" applyAlignment="1">
      <alignment horizontal="center"/>
    </xf>
    <xf numFmtId="2" fontId="3" fillId="3" borderId="8" xfId="0" applyNumberFormat="1" applyFont="1" applyFill="1" applyBorder="1" applyAlignment="1">
      <alignment horizontal="center"/>
    </xf>
    <xf numFmtId="1" fontId="0" fillId="3" borderId="8" xfId="0" applyNumberFormat="1" applyFill="1" applyBorder="1" applyAlignment="1">
      <alignment horizontal="center"/>
    </xf>
    <xf numFmtId="2" fontId="0" fillId="3" borderId="8" xfId="0" applyNumberFormat="1" applyFill="1" applyBorder="1" applyAlignment="1">
      <alignment horizontal="center"/>
    </xf>
    <xf numFmtId="0" fontId="1" fillId="0" borderId="0" xfId="0" applyFont="1" applyFill="1"/>
    <xf numFmtId="0" fontId="0" fillId="0" borderId="10" xfId="0" applyFill="1" applyBorder="1"/>
    <xf numFmtId="0" fontId="0" fillId="0" borderId="11" xfId="0" applyFill="1" applyBorder="1"/>
    <xf numFmtId="0" fontId="0" fillId="0" borderId="12" xfId="0" applyFill="1" applyBorder="1"/>
    <xf numFmtId="0" fontId="7" fillId="0" borderId="0" xfId="0" applyFont="1"/>
    <xf numFmtId="0" fontId="0" fillId="0" borderId="0" xfId="0" applyFill="1" applyBorder="1"/>
    <xf numFmtId="0" fontId="1" fillId="0" borderId="0" xfId="0" applyFont="1" applyFill="1" applyBorder="1"/>
    <xf numFmtId="0" fontId="5" fillId="0" borderId="0" xfId="0" applyFont="1" applyFill="1" applyBorder="1" applyAlignment="1">
      <alignment horizontal="centerContinuous"/>
    </xf>
    <xf numFmtId="0" fontId="5" fillId="0" borderId="0" xfId="0" applyFont="1" applyFill="1" applyBorder="1" applyAlignment="1">
      <alignment horizontal="center"/>
    </xf>
    <xf numFmtId="164" fontId="0" fillId="0" borderId="0" xfId="0" applyNumberFormat="1" applyFill="1" applyBorder="1" applyAlignment="1">
      <alignment horizontal="center"/>
    </xf>
    <xf numFmtId="2" fontId="0" fillId="2" borderId="13" xfId="0" applyNumberFormat="1" applyFill="1" applyBorder="1" applyAlignment="1">
      <alignment horizontal="center"/>
    </xf>
    <xf numFmtId="0" fontId="3" fillId="0" borderId="8" xfId="0" applyFont="1" applyBorder="1" applyAlignment="1">
      <alignment horizontal="center" wrapText="1"/>
    </xf>
    <xf numFmtId="0" fontId="3" fillId="0" borderId="8" xfId="0" applyFont="1" applyFill="1" applyBorder="1" applyAlignment="1">
      <alignment horizontal="center" wrapText="1"/>
    </xf>
    <xf numFmtId="0" fontId="0" fillId="0" borderId="8" xfId="0" applyBorder="1" applyAlignment="1">
      <alignment horizontal="center" wrapText="1"/>
    </xf>
    <xf numFmtId="2" fontId="3" fillId="0" borderId="8" xfId="0" applyNumberFormat="1" applyFont="1" applyBorder="1" applyAlignment="1">
      <alignment horizontal="center" wrapText="1"/>
    </xf>
    <xf numFmtId="1" fontId="3" fillId="0" borderId="8" xfId="0" applyNumberFormat="1" applyFont="1" applyBorder="1" applyAlignment="1">
      <alignment horizontal="center" wrapText="1"/>
    </xf>
    <xf numFmtId="0" fontId="2" fillId="0" borderId="0" xfId="0" applyFont="1" applyFill="1"/>
    <xf numFmtId="0" fontId="8" fillId="4" borderId="0" xfId="0" applyFont="1" applyFill="1" applyAlignment="1">
      <alignment horizontal="center"/>
    </xf>
    <xf numFmtId="0" fontId="0" fillId="0" borderId="0" xfId="0" applyFill="1" applyBorder="1" applyAlignment="1">
      <alignment horizontal="center" wrapText="1"/>
    </xf>
    <xf numFmtId="164" fontId="0" fillId="0" borderId="13" xfId="0" applyNumberFormat="1" applyFill="1" applyBorder="1"/>
    <xf numFmtId="164" fontId="0" fillId="0" borderId="8" xfId="0" applyNumberFormat="1" applyFill="1" applyBorder="1"/>
    <xf numFmtId="164" fontId="0" fillId="0" borderId="9" xfId="0" applyNumberFormat="1" applyFill="1" applyBorder="1"/>
    <xf numFmtId="0" fontId="0" fillId="0" borderId="0" xfId="0" applyFill="1" applyBorder="1" applyAlignment="1">
      <alignment horizontal="center"/>
    </xf>
    <xf numFmtId="1" fontId="0" fillId="0" borderId="0" xfId="0" applyNumberFormat="1" applyFill="1"/>
    <xf numFmtId="164" fontId="0" fillId="0" borderId="0" xfId="0" applyNumberFormat="1" applyFill="1"/>
    <xf numFmtId="164" fontId="0" fillId="0" borderId="0" xfId="0" applyNumberFormat="1" applyFill="1" applyBorder="1"/>
    <xf numFmtId="0" fontId="9" fillId="0" borderId="0" xfId="0" applyFont="1"/>
    <xf numFmtId="0" fontId="2" fillId="5" borderId="14" xfId="0" applyFont="1" applyFill="1" applyBorder="1"/>
    <xf numFmtId="0" fontId="2" fillId="5" borderId="15" xfId="0" applyFont="1" applyFill="1" applyBorder="1" applyAlignment="1">
      <alignment horizontal="center"/>
    </xf>
    <xf numFmtId="0" fontId="2" fillId="5" borderId="17" xfId="0" applyFont="1" applyFill="1" applyBorder="1"/>
    <xf numFmtId="0" fontId="0" fillId="5" borderId="0" xfId="0" applyFill="1" applyBorder="1" applyAlignment="1">
      <alignment horizontal="center"/>
    </xf>
    <xf numFmtId="0" fontId="0" fillId="5" borderId="18"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2" fillId="0" borderId="0" xfId="0" applyFont="1" applyFill="1" applyBorder="1"/>
    <xf numFmtId="0" fontId="8" fillId="0" borderId="0" xfId="0" applyFont="1" applyFill="1" applyAlignment="1">
      <alignment horizontal="center"/>
    </xf>
    <xf numFmtId="0" fontId="9" fillId="0" borderId="0" xfId="0" applyFont="1" applyAlignment="1"/>
    <xf numFmtId="0" fontId="2" fillId="0" borderId="1" xfId="0" applyFont="1" applyFill="1" applyBorder="1" applyAlignment="1">
      <alignment horizontal="center" wrapText="1"/>
    </xf>
    <xf numFmtId="0" fontId="2" fillId="2" borderId="8" xfId="0" applyFont="1" applyFill="1" applyBorder="1" applyAlignment="1">
      <alignment horizontal="center"/>
    </xf>
    <xf numFmtId="0" fontId="2" fillId="3" borderId="8" xfId="0" applyFont="1" applyFill="1" applyBorder="1" applyAlignment="1">
      <alignment horizontal="center"/>
    </xf>
    <xf numFmtId="0" fontId="2" fillId="2" borderId="9" xfId="0" applyFont="1" applyFill="1" applyBorder="1" applyAlignment="1">
      <alignment horizontal="center"/>
    </xf>
    <xf numFmtId="0" fontId="3" fillId="6" borderId="0" xfId="0" applyFont="1" applyFill="1" applyBorder="1" applyAlignment="1"/>
    <xf numFmtId="0" fontId="3" fillId="6" borderId="3" xfId="0" applyFont="1" applyFill="1" applyBorder="1" applyAlignment="1"/>
    <xf numFmtId="0" fontId="3" fillId="5" borderId="1" xfId="0" applyFont="1" applyFill="1" applyBorder="1" applyAlignment="1">
      <alignment horizontal="center" wrapText="1"/>
    </xf>
    <xf numFmtId="0" fontId="2" fillId="5" borderId="1" xfId="0" applyFont="1" applyFill="1" applyBorder="1" applyAlignment="1">
      <alignment horizontal="center" wrapText="1"/>
    </xf>
    <xf numFmtId="0" fontId="2" fillId="0" borderId="8" xfId="0" applyFont="1" applyFill="1" applyBorder="1" applyAlignment="1">
      <alignment horizontal="center" wrapText="1"/>
    </xf>
    <xf numFmtId="0" fontId="11" fillId="7" borderId="0" xfId="0" applyFont="1" applyFill="1" applyAlignment="1">
      <alignment horizontal="center"/>
    </xf>
    <xf numFmtId="1" fontId="7" fillId="7" borderId="13" xfId="0" applyNumberFormat="1" applyFont="1" applyFill="1" applyBorder="1" applyAlignment="1">
      <alignment horizontal="center"/>
    </xf>
    <xf numFmtId="1" fontId="7" fillId="7" borderId="8" xfId="0" applyNumberFormat="1" applyFont="1" applyFill="1" applyBorder="1" applyAlignment="1">
      <alignment horizontal="center"/>
    </xf>
    <xf numFmtId="1" fontId="7" fillId="7" borderId="9" xfId="0" applyNumberFormat="1" applyFont="1" applyFill="1" applyBorder="1" applyAlignment="1">
      <alignment horizontal="center"/>
    </xf>
    <xf numFmtId="0" fontId="2" fillId="7" borderId="13" xfId="0" applyFont="1" applyFill="1" applyBorder="1" applyAlignment="1">
      <alignment horizontal="center"/>
    </xf>
    <xf numFmtId="0" fontId="2" fillId="7" borderId="8" xfId="0" applyFont="1" applyFill="1" applyBorder="1" applyAlignment="1">
      <alignment horizontal="center"/>
    </xf>
    <xf numFmtId="0" fontId="2" fillId="7" borderId="0" xfId="0" applyFont="1" applyFill="1" applyAlignment="1">
      <alignment horizontal="center"/>
    </xf>
    <xf numFmtId="0" fontId="2" fillId="7" borderId="9" xfId="0" applyFont="1" applyFill="1" applyBorder="1" applyAlignment="1">
      <alignment horizontal="center"/>
    </xf>
    <xf numFmtId="0" fontId="0" fillId="7" borderId="13" xfId="0" applyFill="1" applyBorder="1" applyAlignment="1">
      <alignment horizontal="center"/>
    </xf>
    <xf numFmtId="0" fontId="3" fillId="7" borderId="8" xfId="0" applyFont="1" applyFill="1" applyBorder="1" applyAlignment="1">
      <alignment horizontal="center"/>
    </xf>
    <xf numFmtId="0" fontId="0" fillId="7" borderId="0" xfId="0" applyFill="1" applyAlignment="1">
      <alignment horizontal="center"/>
    </xf>
    <xf numFmtId="0" fontId="1" fillId="7" borderId="0" xfId="0" applyFont="1" applyFill="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3" fillId="7" borderId="9" xfId="0" applyFont="1" applyFill="1" applyBorder="1" applyAlignment="1">
      <alignment horizontal="center"/>
    </xf>
    <xf numFmtId="0" fontId="12" fillId="0" borderId="0" xfId="0" applyFont="1" applyFill="1"/>
    <xf numFmtId="2" fontId="0" fillId="7" borderId="0" xfId="0" applyNumberFormat="1" applyFill="1" applyAlignment="1">
      <alignment horizontal="center"/>
    </xf>
    <xf numFmtId="0" fontId="13" fillId="0" borderId="0" xfId="0" applyFont="1" applyFill="1"/>
    <xf numFmtId="1" fontId="16" fillId="0" borderId="7" xfId="0" applyNumberFormat="1" applyFont="1" applyFill="1" applyBorder="1" applyAlignment="1">
      <alignment horizontal="center"/>
    </xf>
    <xf numFmtId="1" fontId="16" fillId="0" borderId="0" xfId="0" applyNumberFormat="1" applyFont="1" applyFill="1" applyBorder="1" applyAlignment="1">
      <alignment horizontal="center"/>
    </xf>
    <xf numFmtId="2" fontId="0" fillId="0" borderId="0" xfId="0" applyNumberFormat="1" applyAlignment="1">
      <alignment horizontal="center"/>
    </xf>
    <xf numFmtId="164" fontId="2" fillId="8" borderId="0" xfId="0" applyNumberFormat="1" applyFont="1" applyFill="1" applyBorder="1" applyAlignment="1">
      <alignment horizontal="center"/>
    </xf>
    <xf numFmtId="164" fontId="2" fillId="7" borderId="13" xfId="0" applyNumberFormat="1" applyFont="1" applyFill="1" applyBorder="1" applyAlignment="1">
      <alignment horizontal="center"/>
    </xf>
    <xf numFmtId="164" fontId="2" fillId="7" borderId="8" xfId="0" applyNumberFormat="1" applyFont="1" applyFill="1" applyBorder="1" applyAlignment="1">
      <alignment horizontal="center"/>
    </xf>
    <xf numFmtId="164" fontId="2" fillId="7" borderId="9" xfId="0" applyNumberFormat="1" applyFont="1" applyFill="1" applyBorder="1" applyAlignment="1">
      <alignment horizontal="center"/>
    </xf>
  </cellXfs>
  <cellStyles count="1">
    <cellStyle name="Normal" xfId="0" builtinId="0"/>
  </cellStyles>
  <dxfs count="30">
    <dxf>
      <fill>
        <patternFill patternType="none"/>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patternType="solid">
          <bgColor indexed="9"/>
        </patternFill>
      </fill>
    </dxf>
    <dxf>
      <fill>
        <patternFill>
          <bgColor indexed="22"/>
        </patternFill>
      </fill>
    </dxf>
    <dxf>
      <fill>
        <patternFill>
          <bgColor indexed="22"/>
        </patternFill>
      </fill>
    </dxf>
    <dxf>
      <fill>
        <patternFill>
          <bgColor indexed="22"/>
        </patternFill>
      </fill>
    </dxf>
    <dxf>
      <fill>
        <patternFill patternType="solid">
          <bgColor indexed="40"/>
        </patternFill>
      </fill>
    </dxf>
    <dxf>
      <fill>
        <patternFill patternType="solid">
          <bgColor indexed="40"/>
        </patternFill>
      </fill>
    </dxf>
    <dxf>
      <fill>
        <patternFill patternType="solid">
          <bgColor indexed="40"/>
        </patternFill>
      </fill>
    </dxf>
    <dxf>
      <fill>
        <patternFill patternType="solid">
          <bgColor indexed="40"/>
        </patternFill>
      </fill>
    </dxf>
    <dxf>
      <alignment horizontal="center" readingOrder="0"/>
    </dxf>
    <dxf>
      <numFmt numFmtId="164" formatCode="0.000"/>
    </dxf>
    <dxf>
      <numFmt numFmtId="165" formatCode="0.0000"/>
    </dxf>
    <dxf>
      <numFmt numFmtId="166" formatCode="0.00000"/>
    </dxf>
    <dxf>
      <numFmt numFmtId="167" formatCode="0.000000"/>
    </dxf>
    <dxf>
      <numFmt numFmtId="168" formatCode="0.0000000"/>
    </dxf>
    <dxf>
      <numFmt numFmtId="169" formatCode="0.00000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Comparison between Demand and Forecast</a:t>
            </a:r>
          </a:p>
        </c:rich>
      </c:tx>
      <c:layout>
        <c:manualLayout>
          <c:xMode val="edge"/>
          <c:yMode val="edge"/>
          <c:x val="0.27652762062862224"/>
          <c:y val="3.0211513787875493E-2"/>
        </c:manualLayout>
      </c:layout>
      <c:overlay val="0"/>
      <c:spPr>
        <a:noFill/>
        <a:ln w="25400">
          <a:noFill/>
        </a:ln>
      </c:spPr>
    </c:title>
    <c:autoTitleDeleted val="0"/>
    <c:plotArea>
      <c:layout>
        <c:manualLayout>
          <c:layoutTarget val="inner"/>
          <c:xMode val="edge"/>
          <c:yMode val="edge"/>
          <c:x val="8.4673186161477343E-2"/>
          <c:y val="0.1435046904924086"/>
          <c:w val="0.77492042524997629"/>
          <c:h val="0.77039360159082504"/>
        </c:manualLayout>
      </c:layout>
      <c:lineChart>
        <c:grouping val="standard"/>
        <c:varyColors val="0"/>
        <c:ser>
          <c:idx val="0"/>
          <c:order val="0"/>
          <c:tx>
            <c:v>demand</c:v>
          </c:tx>
          <c:spPr>
            <a:ln w="12700">
              <a:solidFill>
                <a:srgbClr val="000080"/>
              </a:solidFill>
              <a:prstDash val="solid"/>
            </a:ln>
          </c:spPr>
          <c:marker>
            <c:symbol val="diamond"/>
            <c:size val="5"/>
            <c:spPr>
              <a:solidFill>
                <a:srgbClr val="000080"/>
              </a:solidFill>
              <a:ln>
                <a:solidFill>
                  <a:srgbClr val="000080"/>
                </a:solidFill>
                <a:prstDash val="solid"/>
              </a:ln>
            </c:spPr>
          </c:marker>
          <c:val>
            <c:numRef>
              <c:f>'Static Method'!$D$24:$D$83</c:f>
              <c:numCache>
                <c:formatCode>General</c:formatCode>
                <c:ptCount val="60"/>
                <c:pt idx="0">
                  <c:v>2000</c:v>
                </c:pt>
                <c:pt idx="1">
                  <c:v>3000</c:v>
                </c:pt>
                <c:pt idx="2">
                  <c:v>3000</c:v>
                </c:pt>
                <c:pt idx="3">
                  <c:v>3000</c:v>
                </c:pt>
                <c:pt idx="4">
                  <c:v>4000</c:v>
                </c:pt>
                <c:pt idx="5">
                  <c:v>6000</c:v>
                </c:pt>
                <c:pt idx="6">
                  <c:v>7000</c:v>
                </c:pt>
                <c:pt idx="7">
                  <c:v>6000</c:v>
                </c:pt>
                <c:pt idx="8">
                  <c:v>10000</c:v>
                </c:pt>
                <c:pt idx="9">
                  <c:v>12000</c:v>
                </c:pt>
                <c:pt idx="10">
                  <c:v>14000</c:v>
                </c:pt>
                <c:pt idx="11">
                  <c:v>8000</c:v>
                </c:pt>
                <c:pt idx="12">
                  <c:v>3000</c:v>
                </c:pt>
                <c:pt idx="13">
                  <c:v>4000</c:v>
                </c:pt>
                <c:pt idx="14">
                  <c:v>3000</c:v>
                </c:pt>
                <c:pt idx="15">
                  <c:v>5000</c:v>
                </c:pt>
                <c:pt idx="16">
                  <c:v>5000</c:v>
                </c:pt>
                <c:pt idx="17">
                  <c:v>8000</c:v>
                </c:pt>
                <c:pt idx="18">
                  <c:v>3000</c:v>
                </c:pt>
                <c:pt idx="19">
                  <c:v>8000</c:v>
                </c:pt>
                <c:pt idx="20">
                  <c:v>12000</c:v>
                </c:pt>
                <c:pt idx="21">
                  <c:v>12000</c:v>
                </c:pt>
                <c:pt idx="22">
                  <c:v>16000</c:v>
                </c:pt>
                <c:pt idx="23">
                  <c:v>10000</c:v>
                </c:pt>
                <c:pt idx="24">
                  <c:v>2000</c:v>
                </c:pt>
                <c:pt idx="25">
                  <c:v>5000</c:v>
                </c:pt>
                <c:pt idx="26">
                  <c:v>5000</c:v>
                </c:pt>
                <c:pt idx="27">
                  <c:v>3000</c:v>
                </c:pt>
                <c:pt idx="28">
                  <c:v>4000</c:v>
                </c:pt>
                <c:pt idx="29">
                  <c:v>6000</c:v>
                </c:pt>
                <c:pt idx="30">
                  <c:v>7000</c:v>
                </c:pt>
                <c:pt idx="31">
                  <c:v>10000</c:v>
                </c:pt>
                <c:pt idx="32">
                  <c:v>15000</c:v>
                </c:pt>
                <c:pt idx="33">
                  <c:v>15000</c:v>
                </c:pt>
                <c:pt idx="34">
                  <c:v>18000</c:v>
                </c:pt>
                <c:pt idx="35">
                  <c:v>8000</c:v>
                </c:pt>
                <c:pt idx="36">
                  <c:v>5000</c:v>
                </c:pt>
                <c:pt idx="37">
                  <c:v>4000</c:v>
                </c:pt>
                <c:pt idx="38">
                  <c:v>4000</c:v>
                </c:pt>
                <c:pt idx="39">
                  <c:v>2000</c:v>
                </c:pt>
                <c:pt idx="40">
                  <c:v>5000</c:v>
                </c:pt>
                <c:pt idx="41">
                  <c:v>7000</c:v>
                </c:pt>
                <c:pt idx="42">
                  <c:v>10000</c:v>
                </c:pt>
                <c:pt idx="43">
                  <c:v>14000</c:v>
                </c:pt>
                <c:pt idx="44">
                  <c:v>16000</c:v>
                </c:pt>
                <c:pt idx="45">
                  <c:v>16000</c:v>
                </c:pt>
                <c:pt idx="46">
                  <c:v>20000</c:v>
                </c:pt>
                <c:pt idx="47">
                  <c:v>12000</c:v>
                </c:pt>
                <c:pt idx="48">
                  <c:v>5000</c:v>
                </c:pt>
                <c:pt idx="49">
                  <c:v>2000</c:v>
                </c:pt>
                <c:pt idx="50">
                  <c:v>3000</c:v>
                </c:pt>
                <c:pt idx="51">
                  <c:v>2000</c:v>
                </c:pt>
                <c:pt idx="52">
                  <c:v>7000</c:v>
                </c:pt>
                <c:pt idx="53">
                  <c:v>6000</c:v>
                </c:pt>
                <c:pt idx="54">
                  <c:v>8000</c:v>
                </c:pt>
                <c:pt idx="55">
                  <c:v>10000</c:v>
                </c:pt>
                <c:pt idx="56">
                  <c:v>20000</c:v>
                </c:pt>
                <c:pt idx="57">
                  <c:v>20000</c:v>
                </c:pt>
                <c:pt idx="58">
                  <c:v>22000</c:v>
                </c:pt>
                <c:pt idx="59">
                  <c:v>8000</c:v>
                </c:pt>
              </c:numCache>
            </c:numRef>
          </c:val>
          <c:smooth val="0"/>
        </c:ser>
        <c:ser>
          <c:idx val="1"/>
          <c:order val="1"/>
          <c:tx>
            <c:v>forecast</c:v>
          </c:tx>
          <c:spPr>
            <a:ln w="12700">
              <a:solidFill>
                <a:srgbClr val="FF00FF"/>
              </a:solidFill>
              <a:prstDash val="solid"/>
            </a:ln>
          </c:spPr>
          <c:marker>
            <c:symbol val="square"/>
            <c:size val="5"/>
            <c:spPr>
              <a:solidFill>
                <a:srgbClr val="FF00FF"/>
              </a:solidFill>
              <a:ln>
                <a:solidFill>
                  <a:srgbClr val="FF00FF"/>
                </a:solidFill>
                <a:prstDash val="solid"/>
              </a:ln>
            </c:spPr>
          </c:marker>
          <c:val>
            <c:numRef>
              <c:f>'Static Method'!$H$24:$H$95</c:f>
              <c:numCache>
                <c:formatCode>0</c:formatCode>
                <c:ptCount val="72"/>
                <c:pt idx="0">
                  <c:v>2588.4499246394294</c:v>
                </c:pt>
                <c:pt idx="1">
                  <c:v>2912.6473251781267</c:v>
                </c:pt>
                <c:pt idx="2">
                  <c:v>2871.9604542679253</c:v>
                </c:pt>
                <c:pt idx="3">
                  <c:v>2499.9982399114092</c:v>
                </c:pt>
                <c:pt idx="4">
                  <c:v>3944.414885023808</c:v>
                </c:pt>
                <c:pt idx="5">
                  <c:v>5355.6958629717747</c:v>
                </c:pt>
                <c:pt idx="6">
                  <c:v>5534.3376596267271</c:v>
                </c:pt>
                <c:pt idx="7">
                  <c:v>7550.6784685009907</c:v>
                </c:pt>
                <c:pt idx="8">
                  <c:v>11488.87589707732</c:v>
                </c:pt>
                <c:pt idx="9">
                  <c:v>11912.623965724744</c:v>
                </c:pt>
                <c:pt idx="10">
                  <c:v>14377.252362364457</c:v>
                </c:pt>
                <c:pt idx="11">
                  <c:v>7488.1150605929442</c:v>
                </c:pt>
                <c:pt idx="12">
                  <c:v>2948.0593321924757</c:v>
                </c:pt>
                <c:pt idx="13">
                  <c:v>3312.6658206674965</c:v>
                </c:pt>
                <c:pt idx="14">
                  <c:v>3261.9279496921486</c:v>
                </c:pt>
                <c:pt idx="15">
                  <c:v>2835.6609134950813</c:v>
                </c:pt>
                <c:pt idx="16">
                  <c:v>4468.1524207820976</c:v>
                </c:pt>
                <c:pt idx="17">
                  <c:v>6059.0401403511869</c:v>
                </c:pt>
                <c:pt idx="18">
                  <c:v>6253.2743739548123</c:v>
                </c:pt>
                <c:pt idx="19">
                  <c:v>8521.0428405838247</c:v>
                </c:pt>
                <c:pt idx="20">
                  <c:v>12949.707220950269</c:v>
                </c:pt>
                <c:pt idx="21">
                  <c:v>13411.454042671929</c:v>
                </c:pt>
                <c:pt idx="22">
                  <c:v>16167.409029055985</c:v>
                </c:pt>
                <c:pt idx="23">
                  <c:v>8410.9086976413073</c:v>
                </c:pt>
                <c:pt idx="24">
                  <c:v>3307.6687397455216</c:v>
                </c:pt>
                <c:pt idx="25">
                  <c:v>3712.6843161568668</c:v>
                </c:pt>
                <c:pt idx="26">
                  <c:v>3651.8954451163718</c:v>
                </c:pt>
                <c:pt idx="27">
                  <c:v>3171.3235870787535</c:v>
                </c:pt>
                <c:pt idx="28">
                  <c:v>4991.8899565403872</c:v>
                </c:pt>
                <c:pt idx="29">
                  <c:v>6762.3844177305991</c:v>
                </c:pt>
                <c:pt idx="30">
                  <c:v>6972.2110882828974</c:v>
                </c:pt>
                <c:pt idx="31">
                  <c:v>9491.4072126666561</c:v>
                </c:pt>
                <c:pt idx="32">
                  <c:v>14410.538544823219</c:v>
                </c:pt>
                <c:pt idx="33">
                  <c:v>14910.284119619109</c:v>
                </c:pt>
                <c:pt idx="34">
                  <c:v>17957.565695747511</c:v>
                </c:pt>
                <c:pt idx="35">
                  <c:v>9333.7023346896694</c:v>
                </c:pt>
                <c:pt idx="36">
                  <c:v>3667.278147298568</c:v>
                </c:pt>
                <c:pt idx="37">
                  <c:v>4112.7028116462361</c:v>
                </c:pt>
                <c:pt idx="38">
                  <c:v>4041.8629405405945</c:v>
                </c:pt>
                <c:pt idx="39">
                  <c:v>3506.9862606624265</c:v>
                </c:pt>
                <c:pt idx="40">
                  <c:v>5515.6274922986768</c:v>
                </c:pt>
                <c:pt idx="41">
                  <c:v>7465.7286951100123</c:v>
                </c:pt>
                <c:pt idx="42">
                  <c:v>7691.1478026109826</c:v>
                </c:pt>
                <c:pt idx="43">
                  <c:v>10461.771584749491</c:v>
                </c:pt>
                <c:pt idx="44">
                  <c:v>15871.369868696169</c:v>
                </c:pt>
                <c:pt idx="45">
                  <c:v>16409.114196566294</c:v>
                </c:pt>
                <c:pt idx="46">
                  <c:v>19747.722362439035</c:v>
                </c:pt>
                <c:pt idx="47">
                  <c:v>10256.495971738032</c:v>
                </c:pt>
                <c:pt idx="48">
                  <c:v>4026.8875548516139</c:v>
                </c:pt>
                <c:pt idx="49">
                  <c:v>4512.7213071356064</c:v>
                </c:pt>
                <c:pt idx="50">
                  <c:v>4431.8304359648182</c:v>
                </c:pt>
                <c:pt idx="51">
                  <c:v>3842.6489342460982</c:v>
                </c:pt>
                <c:pt idx="52">
                  <c:v>6039.3650280569655</c:v>
                </c:pt>
                <c:pt idx="53">
                  <c:v>8169.0729724894254</c:v>
                </c:pt>
                <c:pt idx="54">
                  <c:v>8410.0845169390686</c:v>
                </c:pt>
                <c:pt idx="55">
                  <c:v>11432.135956832324</c:v>
                </c:pt>
                <c:pt idx="56">
                  <c:v>17332.201192569122</c:v>
                </c:pt>
                <c:pt idx="57">
                  <c:v>17907.944273513476</c:v>
                </c:pt>
                <c:pt idx="58">
                  <c:v>21537.87902913056</c:v>
                </c:pt>
                <c:pt idx="59">
                  <c:v>11179.289608786394</c:v>
                </c:pt>
                <c:pt idx="60">
                  <c:v>4386.4969624046598</c:v>
                </c:pt>
                <c:pt idx="61">
                  <c:v>4912.7398026249757</c:v>
                </c:pt>
                <c:pt idx="62">
                  <c:v>4821.797931389041</c:v>
                </c:pt>
                <c:pt idx="63">
                  <c:v>4178.3116078297708</c:v>
                </c:pt>
                <c:pt idx="64">
                  <c:v>6563.1025638152551</c:v>
                </c:pt>
                <c:pt idx="65">
                  <c:v>8872.4172498688386</c:v>
                </c:pt>
                <c:pt idx="66">
                  <c:v>9129.0212312671538</c:v>
                </c:pt>
                <c:pt idx="67">
                  <c:v>12402.500328915157</c:v>
                </c:pt>
                <c:pt idx="68">
                  <c:v>18793.032516442072</c:v>
                </c:pt>
                <c:pt idx="69">
                  <c:v>19406.774350460659</c:v>
                </c:pt>
                <c:pt idx="70">
                  <c:v>23328.035695822087</c:v>
                </c:pt>
                <c:pt idx="71">
                  <c:v>12102.083245834756</c:v>
                </c:pt>
              </c:numCache>
            </c:numRef>
          </c:val>
          <c:smooth val="0"/>
        </c:ser>
        <c:dLbls>
          <c:showLegendKey val="0"/>
          <c:showVal val="0"/>
          <c:showCatName val="0"/>
          <c:showSerName val="0"/>
          <c:showPercent val="0"/>
          <c:showBubbleSize val="0"/>
        </c:dLbls>
        <c:marker val="1"/>
        <c:smooth val="0"/>
        <c:axId val="175133056"/>
        <c:axId val="175135360"/>
      </c:lineChart>
      <c:catAx>
        <c:axId val="175133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5135360"/>
        <c:crosses val="autoZero"/>
        <c:auto val="1"/>
        <c:lblAlgn val="ctr"/>
        <c:lblOffset val="100"/>
        <c:tickLblSkip val="3"/>
        <c:tickMarkSkip val="1"/>
        <c:noMultiLvlLbl val="0"/>
      </c:catAx>
      <c:valAx>
        <c:axId val="175135360"/>
        <c:scaling>
          <c:orientation val="minMax"/>
        </c:scaling>
        <c:delete val="0"/>
        <c:axPos val="l"/>
        <c:majorGridlines>
          <c:spPr>
            <a:ln w="3175">
              <a:solidFill>
                <a:srgbClr val="FFFFFF"/>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5133056"/>
        <c:crosses val="autoZero"/>
        <c:crossBetween val="between"/>
      </c:valAx>
      <c:spPr>
        <a:noFill/>
        <a:ln w="3175">
          <a:solidFill>
            <a:srgbClr val="000000"/>
          </a:solidFill>
          <a:prstDash val="solid"/>
        </a:ln>
      </c:spPr>
    </c:plotArea>
    <c:legend>
      <c:legendPos val="r"/>
      <c:layout>
        <c:manualLayout>
          <c:xMode val="edge"/>
          <c:yMode val="edge"/>
          <c:x val="0.87352717369119037"/>
          <c:y val="0.49093709905297667"/>
          <c:w val="0.11575574817012092"/>
          <c:h val="7.703936015908249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Comparison between Demand &amp; Forecast</a:t>
            </a:r>
          </a:p>
        </c:rich>
      </c:tx>
      <c:layout>
        <c:manualLayout>
          <c:xMode val="edge"/>
          <c:yMode val="edge"/>
          <c:x val="0.31022530329289427"/>
          <c:y val="2.7980580987324716E-2"/>
        </c:manualLayout>
      </c:layout>
      <c:overlay val="0"/>
      <c:spPr>
        <a:noFill/>
        <a:ln w="25400">
          <a:noFill/>
        </a:ln>
      </c:spPr>
    </c:title>
    <c:autoTitleDeleted val="0"/>
    <c:plotArea>
      <c:layout>
        <c:manualLayout>
          <c:layoutTarget val="inner"/>
          <c:xMode val="edge"/>
          <c:yMode val="edge"/>
          <c:x val="8.2322357019064124E-2"/>
          <c:y val="4.3795691980160423E-2"/>
          <c:w val="0.91074523396880402"/>
          <c:h val="0.78588936164398993"/>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MovingAverage!$D$25:$D$84</c:f>
              <c:numCache>
                <c:formatCode>General</c:formatCode>
                <c:ptCount val="60"/>
                <c:pt idx="0">
                  <c:v>2000</c:v>
                </c:pt>
                <c:pt idx="1">
                  <c:v>3000</c:v>
                </c:pt>
                <c:pt idx="2">
                  <c:v>3000</c:v>
                </c:pt>
                <c:pt idx="3">
                  <c:v>3000</c:v>
                </c:pt>
                <c:pt idx="4">
                  <c:v>4000</c:v>
                </c:pt>
                <c:pt idx="5">
                  <c:v>6000</c:v>
                </c:pt>
                <c:pt idx="6">
                  <c:v>7000</c:v>
                </c:pt>
                <c:pt idx="7">
                  <c:v>6000</c:v>
                </c:pt>
                <c:pt idx="8">
                  <c:v>10000</c:v>
                </c:pt>
                <c:pt idx="9">
                  <c:v>12000</c:v>
                </c:pt>
                <c:pt idx="10">
                  <c:v>14000</c:v>
                </c:pt>
                <c:pt idx="11">
                  <c:v>8000</c:v>
                </c:pt>
                <c:pt idx="12">
                  <c:v>3000</c:v>
                </c:pt>
                <c:pt idx="13">
                  <c:v>4000</c:v>
                </c:pt>
                <c:pt idx="14">
                  <c:v>3000</c:v>
                </c:pt>
                <c:pt idx="15">
                  <c:v>5000</c:v>
                </c:pt>
                <c:pt idx="16">
                  <c:v>5000</c:v>
                </c:pt>
                <c:pt idx="17">
                  <c:v>8000</c:v>
                </c:pt>
                <c:pt idx="18">
                  <c:v>3000</c:v>
                </c:pt>
                <c:pt idx="19">
                  <c:v>8000</c:v>
                </c:pt>
                <c:pt idx="20">
                  <c:v>12000</c:v>
                </c:pt>
                <c:pt idx="21">
                  <c:v>12000</c:v>
                </c:pt>
                <c:pt idx="22">
                  <c:v>16000</c:v>
                </c:pt>
                <c:pt idx="23">
                  <c:v>10000</c:v>
                </c:pt>
                <c:pt idx="24">
                  <c:v>2000</c:v>
                </c:pt>
                <c:pt idx="25">
                  <c:v>5000</c:v>
                </c:pt>
                <c:pt idx="26">
                  <c:v>5000</c:v>
                </c:pt>
                <c:pt idx="27">
                  <c:v>3000</c:v>
                </c:pt>
                <c:pt idx="28">
                  <c:v>4000</c:v>
                </c:pt>
                <c:pt idx="29">
                  <c:v>6000</c:v>
                </c:pt>
                <c:pt idx="30">
                  <c:v>7000</c:v>
                </c:pt>
                <c:pt idx="31">
                  <c:v>10000</c:v>
                </c:pt>
                <c:pt idx="32">
                  <c:v>15000</c:v>
                </c:pt>
                <c:pt idx="33">
                  <c:v>15000</c:v>
                </c:pt>
                <c:pt idx="34">
                  <c:v>18000</c:v>
                </c:pt>
                <c:pt idx="35">
                  <c:v>8000</c:v>
                </c:pt>
                <c:pt idx="36">
                  <c:v>5000</c:v>
                </c:pt>
                <c:pt idx="37">
                  <c:v>4000</c:v>
                </c:pt>
                <c:pt idx="38">
                  <c:v>4000</c:v>
                </c:pt>
                <c:pt idx="39">
                  <c:v>2000</c:v>
                </c:pt>
                <c:pt idx="40">
                  <c:v>5000</c:v>
                </c:pt>
                <c:pt idx="41">
                  <c:v>7000</c:v>
                </c:pt>
                <c:pt idx="42">
                  <c:v>10000</c:v>
                </c:pt>
                <c:pt idx="43">
                  <c:v>14000</c:v>
                </c:pt>
                <c:pt idx="44">
                  <c:v>16000</c:v>
                </c:pt>
                <c:pt idx="45">
                  <c:v>16000</c:v>
                </c:pt>
                <c:pt idx="46">
                  <c:v>20000</c:v>
                </c:pt>
                <c:pt idx="47">
                  <c:v>12000</c:v>
                </c:pt>
                <c:pt idx="48">
                  <c:v>5000</c:v>
                </c:pt>
                <c:pt idx="49">
                  <c:v>2000</c:v>
                </c:pt>
                <c:pt idx="50">
                  <c:v>3000</c:v>
                </c:pt>
                <c:pt idx="51">
                  <c:v>2000</c:v>
                </c:pt>
                <c:pt idx="52">
                  <c:v>7000</c:v>
                </c:pt>
                <c:pt idx="53">
                  <c:v>6000</c:v>
                </c:pt>
                <c:pt idx="54">
                  <c:v>8000</c:v>
                </c:pt>
                <c:pt idx="55">
                  <c:v>10000</c:v>
                </c:pt>
                <c:pt idx="56">
                  <c:v>20000</c:v>
                </c:pt>
                <c:pt idx="57">
                  <c:v>20000</c:v>
                </c:pt>
                <c:pt idx="58">
                  <c:v>22000</c:v>
                </c:pt>
                <c:pt idx="59">
                  <c:v>8000</c:v>
                </c:pt>
              </c:numCache>
            </c:numRef>
          </c:val>
          <c:smooth val="0"/>
        </c:ser>
        <c:ser>
          <c:idx val="1"/>
          <c:order val="1"/>
          <c:spPr>
            <a:ln w="12700">
              <a:solidFill>
                <a:srgbClr val="FF00FF"/>
              </a:solidFill>
              <a:prstDash val="solid"/>
            </a:ln>
          </c:spPr>
          <c:marker>
            <c:symbol val="square"/>
            <c:size val="5"/>
            <c:spPr>
              <a:solidFill>
                <a:srgbClr val="FF00FF"/>
              </a:solidFill>
              <a:ln>
                <a:solidFill>
                  <a:srgbClr val="FF00FF"/>
                </a:solidFill>
                <a:prstDash val="solid"/>
              </a:ln>
            </c:spPr>
          </c:marker>
          <c:val>
            <c:numRef>
              <c:f>MovingAverage!$F$25:$F$96</c:f>
              <c:numCache>
                <c:formatCode>0</c:formatCode>
                <c:ptCount val="72"/>
                <c:pt idx="12">
                  <c:v>6500</c:v>
                </c:pt>
                <c:pt idx="13">
                  <c:v>6583.333333333333</c:v>
                </c:pt>
                <c:pt idx="14">
                  <c:v>6666.666666666667</c:v>
                </c:pt>
                <c:pt idx="15">
                  <c:v>6666.666666666667</c:v>
                </c:pt>
                <c:pt idx="16">
                  <c:v>6833.333333333333</c:v>
                </c:pt>
                <c:pt idx="17">
                  <c:v>6916.666666666667</c:v>
                </c:pt>
                <c:pt idx="18">
                  <c:v>7083.333333333333</c:v>
                </c:pt>
                <c:pt idx="19">
                  <c:v>6750</c:v>
                </c:pt>
                <c:pt idx="20">
                  <c:v>6916.666666666667</c:v>
                </c:pt>
                <c:pt idx="21">
                  <c:v>7083.333333333333</c:v>
                </c:pt>
                <c:pt idx="22">
                  <c:v>7083.333333333333</c:v>
                </c:pt>
                <c:pt idx="23">
                  <c:v>7250</c:v>
                </c:pt>
                <c:pt idx="24">
                  <c:v>7416.666666666667</c:v>
                </c:pt>
                <c:pt idx="25">
                  <c:v>7333.333333333333</c:v>
                </c:pt>
                <c:pt idx="26">
                  <c:v>7416.666666666667</c:v>
                </c:pt>
                <c:pt idx="27">
                  <c:v>7583.333333333333</c:v>
                </c:pt>
                <c:pt idx="28">
                  <c:v>7416.666666666667</c:v>
                </c:pt>
                <c:pt idx="29">
                  <c:v>7333.333333333333</c:v>
                </c:pt>
                <c:pt idx="30">
                  <c:v>7166.666666666667</c:v>
                </c:pt>
                <c:pt idx="31">
                  <c:v>7500</c:v>
                </c:pt>
                <c:pt idx="32">
                  <c:v>7666.666666666667</c:v>
                </c:pt>
                <c:pt idx="33">
                  <c:v>7916.666666666667</c:v>
                </c:pt>
                <c:pt idx="34">
                  <c:v>8166.666666666667</c:v>
                </c:pt>
                <c:pt idx="35">
                  <c:v>8333.3333333333339</c:v>
                </c:pt>
                <c:pt idx="36">
                  <c:v>8166.666666666667</c:v>
                </c:pt>
                <c:pt idx="37">
                  <c:v>8416.6666666666661</c:v>
                </c:pt>
                <c:pt idx="38">
                  <c:v>8333.3333333333339</c:v>
                </c:pt>
                <c:pt idx="39">
                  <c:v>8250</c:v>
                </c:pt>
                <c:pt idx="40">
                  <c:v>8166.666666666667</c:v>
                </c:pt>
                <c:pt idx="41">
                  <c:v>8250</c:v>
                </c:pt>
                <c:pt idx="42">
                  <c:v>8333.3333333333339</c:v>
                </c:pt>
                <c:pt idx="43">
                  <c:v>8583.3333333333339</c:v>
                </c:pt>
                <c:pt idx="44">
                  <c:v>8916.6666666666661</c:v>
                </c:pt>
                <c:pt idx="45">
                  <c:v>9000</c:v>
                </c:pt>
                <c:pt idx="46">
                  <c:v>9083.3333333333339</c:v>
                </c:pt>
                <c:pt idx="47">
                  <c:v>9250</c:v>
                </c:pt>
                <c:pt idx="48">
                  <c:v>9583.3333333333339</c:v>
                </c:pt>
                <c:pt idx="49">
                  <c:v>9583.3333333333339</c:v>
                </c:pt>
                <c:pt idx="50">
                  <c:v>9416.6666666666661</c:v>
                </c:pt>
                <c:pt idx="51">
                  <c:v>9333.3333333333339</c:v>
                </c:pt>
                <c:pt idx="52">
                  <c:v>9333.3333333333339</c:v>
                </c:pt>
                <c:pt idx="53">
                  <c:v>9500</c:v>
                </c:pt>
                <c:pt idx="54">
                  <c:v>9416.6666666666661</c:v>
                </c:pt>
                <c:pt idx="55">
                  <c:v>9250</c:v>
                </c:pt>
                <c:pt idx="56">
                  <c:v>8916.6666666666661</c:v>
                </c:pt>
                <c:pt idx="57">
                  <c:v>9250</c:v>
                </c:pt>
                <c:pt idx="58">
                  <c:v>9583.3333333333339</c:v>
                </c:pt>
                <c:pt idx="59">
                  <c:v>9750</c:v>
                </c:pt>
                <c:pt idx="60">
                  <c:v>9416.6666666666661</c:v>
                </c:pt>
                <c:pt idx="61">
                  <c:v>9416.6666666666661</c:v>
                </c:pt>
                <c:pt idx="62">
                  <c:v>9416.6666666666661</c:v>
                </c:pt>
                <c:pt idx="63">
                  <c:v>9416.6666666666661</c:v>
                </c:pt>
                <c:pt idx="64">
                  <c:v>9416.6666666666661</c:v>
                </c:pt>
                <c:pt idx="65">
                  <c:v>9416.6666666666661</c:v>
                </c:pt>
                <c:pt idx="66">
                  <c:v>9416.6666666666661</c:v>
                </c:pt>
                <c:pt idx="67">
                  <c:v>9416.6666666666661</c:v>
                </c:pt>
                <c:pt idx="68">
                  <c:v>9416.6666666666661</c:v>
                </c:pt>
                <c:pt idx="69">
                  <c:v>9416.6666666666661</c:v>
                </c:pt>
                <c:pt idx="70">
                  <c:v>9416.6666666666661</c:v>
                </c:pt>
                <c:pt idx="71">
                  <c:v>9416.6666666666661</c:v>
                </c:pt>
              </c:numCache>
            </c:numRef>
          </c:val>
          <c:smooth val="0"/>
        </c:ser>
        <c:dLbls>
          <c:showLegendKey val="0"/>
          <c:showVal val="0"/>
          <c:showCatName val="0"/>
          <c:showSerName val="0"/>
          <c:showPercent val="0"/>
          <c:showBubbleSize val="0"/>
        </c:dLbls>
        <c:marker val="1"/>
        <c:smooth val="0"/>
        <c:axId val="203460608"/>
        <c:axId val="203463680"/>
      </c:lineChart>
      <c:catAx>
        <c:axId val="203460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3463680"/>
        <c:crosses val="autoZero"/>
        <c:auto val="1"/>
        <c:lblAlgn val="ctr"/>
        <c:lblOffset val="100"/>
        <c:tickLblSkip val="2"/>
        <c:tickMarkSkip val="1"/>
        <c:noMultiLvlLbl val="0"/>
      </c:catAx>
      <c:valAx>
        <c:axId val="20346368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3460608"/>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Comparison Between Demand and Forecast</a:t>
            </a:r>
          </a:p>
        </c:rich>
      </c:tx>
      <c:layout>
        <c:manualLayout>
          <c:xMode val="edge"/>
          <c:yMode val="edge"/>
          <c:x val="0.315092776161007"/>
          <c:y val="2.9100594884208943E-2"/>
        </c:manualLayout>
      </c:layout>
      <c:overlay val="0"/>
      <c:spPr>
        <a:noFill/>
        <a:ln w="25400">
          <a:noFill/>
        </a:ln>
      </c:spPr>
    </c:title>
    <c:autoTitleDeleted val="0"/>
    <c:plotArea>
      <c:layout>
        <c:manualLayout>
          <c:layoutTarget val="inner"/>
          <c:xMode val="edge"/>
          <c:yMode val="edge"/>
          <c:x val="6.97264126518755E-2"/>
          <c:y val="0.13095267697894025"/>
          <c:w val="0.91526949265816337"/>
          <c:h val="0.79365258775115299"/>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ExponentialSmoothing!$D$24:$D$98</c:f>
              <c:numCache>
                <c:formatCode>General</c:formatCode>
                <c:ptCount val="75"/>
                <c:pt idx="0">
                  <c:v>2000</c:v>
                </c:pt>
                <c:pt idx="1">
                  <c:v>3000</c:v>
                </c:pt>
                <c:pt idx="2">
                  <c:v>3000</c:v>
                </c:pt>
                <c:pt idx="3">
                  <c:v>3000</c:v>
                </c:pt>
                <c:pt idx="4">
                  <c:v>4000</c:v>
                </c:pt>
                <c:pt idx="5">
                  <c:v>6000</c:v>
                </c:pt>
                <c:pt idx="6">
                  <c:v>7000</c:v>
                </c:pt>
                <c:pt idx="7">
                  <c:v>6000</c:v>
                </c:pt>
                <c:pt idx="8">
                  <c:v>10000</c:v>
                </c:pt>
                <c:pt idx="9">
                  <c:v>12000</c:v>
                </c:pt>
                <c:pt idx="10">
                  <c:v>14000</c:v>
                </c:pt>
                <c:pt idx="11">
                  <c:v>8000</c:v>
                </c:pt>
                <c:pt idx="12">
                  <c:v>3000</c:v>
                </c:pt>
                <c:pt idx="13">
                  <c:v>4000</c:v>
                </c:pt>
                <c:pt idx="14">
                  <c:v>3000</c:v>
                </c:pt>
                <c:pt idx="15">
                  <c:v>5000</c:v>
                </c:pt>
                <c:pt idx="16">
                  <c:v>5000</c:v>
                </c:pt>
                <c:pt idx="17">
                  <c:v>8000</c:v>
                </c:pt>
                <c:pt idx="18">
                  <c:v>3000</c:v>
                </c:pt>
                <c:pt idx="19">
                  <c:v>8000</c:v>
                </c:pt>
                <c:pt idx="20">
                  <c:v>12000</c:v>
                </c:pt>
                <c:pt idx="21">
                  <c:v>12000</c:v>
                </c:pt>
                <c:pt idx="22">
                  <c:v>16000</c:v>
                </c:pt>
                <c:pt idx="23">
                  <c:v>10000</c:v>
                </c:pt>
                <c:pt idx="24">
                  <c:v>2000</c:v>
                </c:pt>
                <c:pt idx="25">
                  <c:v>5000</c:v>
                </c:pt>
                <c:pt idx="26">
                  <c:v>5000</c:v>
                </c:pt>
                <c:pt idx="27">
                  <c:v>3000</c:v>
                </c:pt>
                <c:pt idx="28">
                  <c:v>4000</c:v>
                </c:pt>
                <c:pt idx="29">
                  <c:v>6000</c:v>
                </c:pt>
                <c:pt idx="30">
                  <c:v>7000</c:v>
                </c:pt>
                <c:pt idx="31">
                  <c:v>10000</c:v>
                </c:pt>
                <c:pt idx="32">
                  <c:v>15000</c:v>
                </c:pt>
                <c:pt idx="33">
                  <c:v>15000</c:v>
                </c:pt>
                <c:pt idx="34">
                  <c:v>18000</c:v>
                </c:pt>
                <c:pt idx="35">
                  <c:v>8000</c:v>
                </c:pt>
                <c:pt idx="36">
                  <c:v>5000</c:v>
                </c:pt>
                <c:pt idx="37">
                  <c:v>4000</c:v>
                </c:pt>
                <c:pt idx="38">
                  <c:v>4000</c:v>
                </c:pt>
                <c:pt idx="39">
                  <c:v>2000</c:v>
                </c:pt>
                <c:pt idx="40">
                  <c:v>5000</c:v>
                </c:pt>
                <c:pt idx="41">
                  <c:v>7000</c:v>
                </c:pt>
                <c:pt idx="42">
                  <c:v>10000</c:v>
                </c:pt>
                <c:pt idx="43">
                  <c:v>14000</c:v>
                </c:pt>
                <c:pt idx="44">
                  <c:v>16000</c:v>
                </c:pt>
                <c:pt idx="45">
                  <c:v>16000</c:v>
                </c:pt>
                <c:pt idx="46">
                  <c:v>20000</c:v>
                </c:pt>
                <c:pt idx="47">
                  <c:v>12000</c:v>
                </c:pt>
                <c:pt idx="48">
                  <c:v>5000</c:v>
                </c:pt>
                <c:pt idx="49">
                  <c:v>2000</c:v>
                </c:pt>
                <c:pt idx="50">
                  <c:v>3000</c:v>
                </c:pt>
                <c:pt idx="51">
                  <c:v>2000</c:v>
                </c:pt>
                <c:pt idx="52">
                  <c:v>7000</c:v>
                </c:pt>
                <c:pt idx="53">
                  <c:v>6000</c:v>
                </c:pt>
                <c:pt idx="54">
                  <c:v>8000</c:v>
                </c:pt>
                <c:pt idx="55">
                  <c:v>10000</c:v>
                </c:pt>
                <c:pt idx="56">
                  <c:v>20000</c:v>
                </c:pt>
                <c:pt idx="57">
                  <c:v>20000</c:v>
                </c:pt>
                <c:pt idx="58">
                  <c:v>22000</c:v>
                </c:pt>
                <c:pt idx="59">
                  <c:v>8000</c:v>
                </c:pt>
              </c:numCache>
            </c:numRef>
          </c:val>
          <c:smooth val="0"/>
        </c:ser>
        <c:ser>
          <c:idx val="1"/>
          <c:order val="1"/>
          <c:spPr>
            <a:ln w="12700">
              <a:solidFill>
                <a:srgbClr val="FF00FF"/>
              </a:solidFill>
              <a:prstDash val="solid"/>
            </a:ln>
          </c:spPr>
          <c:marker>
            <c:symbol val="square"/>
            <c:size val="5"/>
            <c:spPr>
              <a:solidFill>
                <a:srgbClr val="FF00FF"/>
              </a:solidFill>
              <a:ln>
                <a:solidFill>
                  <a:srgbClr val="FF00FF"/>
                </a:solidFill>
                <a:prstDash val="solid"/>
              </a:ln>
            </c:spPr>
          </c:marker>
          <c:val>
            <c:numRef>
              <c:f>ExponentialSmoothing!$F$24:$F$95</c:f>
              <c:numCache>
                <c:formatCode>0</c:formatCode>
                <c:ptCount val="72"/>
                <c:pt idx="0">
                  <c:v>8216.6666666666661</c:v>
                </c:pt>
                <c:pt idx="1">
                  <c:v>5729.9999999999991</c:v>
                </c:pt>
                <c:pt idx="2">
                  <c:v>4638</c:v>
                </c:pt>
                <c:pt idx="3">
                  <c:v>3982.7999999999997</c:v>
                </c:pt>
                <c:pt idx="4">
                  <c:v>3589.68</c:v>
                </c:pt>
                <c:pt idx="5">
                  <c:v>3753.808</c:v>
                </c:pt>
                <c:pt idx="6">
                  <c:v>4652.2847999999994</c:v>
                </c:pt>
                <c:pt idx="7">
                  <c:v>5591.3708799999995</c:v>
                </c:pt>
                <c:pt idx="8">
                  <c:v>5754.8225279999997</c:v>
                </c:pt>
                <c:pt idx="9">
                  <c:v>7452.8935167999998</c:v>
                </c:pt>
                <c:pt idx="10">
                  <c:v>9271.7361100800008</c:v>
                </c:pt>
                <c:pt idx="11">
                  <c:v>11163.041666048</c:v>
                </c:pt>
                <c:pt idx="12">
                  <c:v>9897.8249996287996</c:v>
                </c:pt>
                <c:pt idx="13">
                  <c:v>7138.6949997772799</c:v>
                </c:pt>
                <c:pt idx="14">
                  <c:v>5883.2169998663676</c:v>
                </c:pt>
                <c:pt idx="15">
                  <c:v>4729.9301999198206</c:v>
                </c:pt>
                <c:pt idx="16">
                  <c:v>4837.9581199518925</c:v>
                </c:pt>
                <c:pt idx="17">
                  <c:v>4902.7748719711353</c:v>
                </c:pt>
                <c:pt idx="18">
                  <c:v>6141.6649231826814</c:v>
                </c:pt>
                <c:pt idx="19">
                  <c:v>4884.9989539096086</c:v>
                </c:pt>
                <c:pt idx="20">
                  <c:v>6130.9993723457646</c:v>
                </c:pt>
                <c:pt idx="21">
                  <c:v>8478.5996234074591</c:v>
                </c:pt>
                <c:pt idx="22">
                  <c:v>9887.159774044474</c:v>
                </c:pt>
                <c:pt idx="23">
                  <c:v>12332.295864426684</c:v>
                </c:pt>
                <c:pt idx="24">
                  <c:v>11399.377518656009</c:v>
                </c:pt>
                <c:pt idx="25">
                  <c:v>7639.6265111936054</c:v>
                </c:pt>
                <c:pt idx="26">
                  <c:v>6583.7759067161633</c:v>
                </c:pt>
                <c:pt idx="27">
                  <c:v>5950.2655440296976</c:v>
                </c:pt>
                <c:pt idx="28">
                  <c:v>4770.1593264178191</c:v>
                </c:pt>
                <c:pt idx="29">
                  <c:v>4462.0955958506911</c:v>
                </c:pt>
                <c:pt idx="30">
                  <c:v>5077.2573575104143</c:v>
                </c:pt>
                <c:pt idx="31">
                  <c:v>5846.3544145062478</c:v>
                </c:pt>
                <c:pt idx="32">
                  <c:v>7507.812648703748</c:v>
                </c:pt>
                <c:pt idx="33">
                  <c:v>10504.687589222249</c:v>
                </c:pt>
                <c:pt idx="34">
                  <c:v>12302.812553533349</c:v>
                </c:pt>
                <c:pt idx="35">
                  <c:v>14581.68753212001</c:v>
                </c:pt>
                <c:pt idx="36">
                  <c:v>11949.012519272006</c:v>
                </c:pt>
                <c:pt idx="37">
                  <c:v>9169.407511563204</c:v>
                </c:pt>
                <c:pt idx="38">
                  <c:v>7101.6445069379224</c:v>
                </c:pt>
                <c:pt idx="39">
                  <c:v>5860.9867041627531</c:v>
                </c:pt>
                <c:pt idx="40">
                  <c:v>4316.5920224976517</c:v>
                </c:pt>
                <c:pt idx="41">
                  <c:v>4589.9552134985915</c:v>
                </c:pt>
                <c:pt idx="42">
                  <c:v>5553.9731280991546</c:v>
                </c:pt>
                <c:pt idx="43">
                  <c:v>7332.3838768594924</c:v>
                </c:pt>
                <c:pt idx="44">
                  <c:v>9999.4303261156965</c:v>
                </c:pt>
                <c:pt idx="45">
                  <c:v>12399.658195669417</c:v>
                </c:pt>
                <c:pt idx="46">
                  <c:v>13839.79491740165</c:v>
                </c:pt>
                <c:pt idx="47">
                  <c:v>16303.87695044099</c:v>
                </c:pt>
                <c:pt idx="48">
                  <c:v>14582.326170264594</c:v>
                </c:pt>
                <c:pt idx="49">
                  <c:v>10749.395702158756</c:v>
                </c:pt>
                <c:pt idx="50">
                  <c:v>7249.6374212952533</c:v>
                </c:pt>
                <c:pt idx="51">
                  <c:v>5549.7824527771518</c:v>
                </c:pt>
                <c:pt idx="52">
                  <c:v>4129.8694716662903</c:v>
                </c:pt>
                <c:pt idx="53">
                  <c:v>5277.921682999774</c:v>
                </c:pt>
                <c:pt idx="54">
                  <c:v>5566.7530097998642</c:v>
                </c:pt>
                <c:pt idx="55">
                  <c:v>6540.0518058799189</c:v>
                </c:pt>
                <c:pt idx="56">
                  <c:v>7924.0310835279506</c:v>
                </c:pt>
                <c:pt idx="57">
                  <c:v>12754.418650116771</c:v>
                </c:pt>
                <c:pt idx="58">
                  <c:v>15652.651190070063</c:v>
                </c:pt>
                <c:pt idx="59">
                  <c:v>18191.590714042039</c:v>
                </c:pt>
                <c:pt idx="60">
                  <c:v>14114.954428425222</c:v>
                </c:pt>
                <c:pt idx="61">
                  <c:v>14114.954428425222</c:v>
                </c:pt>
                <c:pt idx="62">
                  <c:v>14114.954428425222</c:v>
                </c:pt>
                <c:pt idx="63">
                  <c:v>14114.954428425222</c:v>
                </c:pt>
                <c:pt idx="64">
                  <c:v>14114.954428425222</c:v>
                </c:pt>
                <c:pt idx="65">
                  <c:v>14114.954428425222</c:v>
                </c:pt>
                <c:pt idx="66">
                  <c:v>14114.954428425222</c:v>
                </c:pt>
                <c:pt idx="67">
                  <c:v>14114.954428425222</c:v>
                </c:pt>
                <c:pt idx="68">
                  <c:v>14114.954428425222</c:v>
                </c:pt>
                <c:pt idx="69">
                  <c:v>14114.954428425222</c:v>
                </c:pt>
                <c:pt idx="70">
                  <c:v>14114.954428425222</c:v>
                </c:pt>
                <c:pt idx="71">
                  <c:v>14114.954428425222</c:v>
                </c:pt>
              </c:numCache>
            </c:numRef>
          </c:val>
          <c:smooth val="0"/>
        </c:ser>
        <c:dLbls>
          <c:showLegendKey val="0"/>
          <c:showVal val="0"/>
          <c:showCatName val="0"/>
          <c:showSerName val="0"/>
          <c:showPercent val="0"/>
          <c:showBubbleSize val="0"/>
        </c:dLbls>
        <c:marker val="1"/>
        <c:smooth val="0"/>
        <c:axId val="73966336"/>
        <c:axId val="73968256"/>
      </c:lineChart>
      <c:catAx>
        <c:axId val="73966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3968256"/>
        <c:crosses val="autoZero"/>
        <c:auto val="1"/>
        <c:lblAlgn val="ctr"/>
        <c:lblOffset val="100"/>
        <c:tickLblSkip val="2"/>
        <c:tickMarkSkip val="1"/>
        <c:noMultiLvlLbl val="0"/>
      </c:catAx>
      <c:valAx>
        <c:axId val="739682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396633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Comparison Between Demand &amp; Forecast</a:t>
            </a:r>
          </a:p>
        </c:rich>
      </c:tx>
      <c:layout>
        <c:manualLayout>
          <c:xMode val="edge"/>
          <c:yMode val="edge"/>
          <c:x val="0.32260964870893938"/>
          <c:y val="2.8833611738484848E-2"/>
        </c:manualLayout>
      </c:layout>
      <c:overlay val="0"/>
      <c:spPr>
        <a:noFill/>
        <a:ln w="25400">
          <a:noFill/>
        </a:ln>
      </c:spPr>
    </c:title>
    <c:autoTitleDeleted val="0"/>
    <c:plotArea>
      <c:layout>
        <c:manualLayout>
          <c:layoutTarget val="inner"/>
          <c:xMode val="edge"/>
          <c:yMode val="edge"/>
          <c:x val="7.0598787390598924E-2"/>
          <c:y val="0.12975125282318184"/>
          <c:w val="0.91420961393142663"/>
          <c:h val="0.79554556023910483"/>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'Holt''sModel'!$D$24:$D$97</c:f>
              <c:numCache>
                <c:formatCode>General</c:formatCode>
                <c:ptCount val="74"/>
                <c:pt idx="0">
                  <c:v>2000</c:v>
                </c:pt>
                <c:pt idx="1">
                  <c:v>3000</c:v>
                </c:pt>
                <c:pt idx="2">
                  <c:v>3000</c:v>
                </c:pt>
                <c:pt idx="3">
                  <c:v>3000</c:v>
                </c:pt>
                <c:pt idx="4">
                  <c:v>4000</c:v>
                </c:pt>
                <c:pt idx="5">
                  <c:v>6000</c:v>
                </c:pt>
                <c:pt idx="6">
                  <c:v>7000</c:v>
                </c:pt>
                <c:pt idx="7">
                  <c:v>6000</c:v>
                </c:pt>
                <c:pt idx="8">
                  <c:v>10000</c:v>
                </c:pt>
                <c:pt idx="9">
                  <c:v>12000</c:v>
                </c:pt>
                <c:pt idx="10">
                  <c:v>14000</c:v>
                </c:pt>
                <c:pt idx="11">
                  <c:v>8000</c:v>
                </c:pt>
                <c:pt idx="12">
                  <c:v>3000</c:v>
                </c:pt>
                <c:pt idx="13">
                  <c:v>4000</c:v>
                </c:pt>
                <c:pt idx="14">
                  <c:v>3000</c:v>
                </c:pt>
                <c:pt idx="15">
                  <c:v>5000</c:v>
                </c:pt>
                <c:pt idx="16">
                  <c:v>5000</c:v>
                </c:pt>
                <c:pt idx="17">
                  <c:v>8000</c:v>
                </c:pt>
                <c:pt idx="18">
                  <c:v>3000</c:v>
                </c:pt>
                <c:pt idx="19">
                  <c:v>8000</c:v>
                </c:pt>
                <c:pt idx="20">
                  <c:v>12000</c:v>
                </c:pt>
                <c:pt idx="21">
                  <c:v>12000</c:v>
                </c:pt>
                <c:pt idx="22">
                  <c:v>16000</c:v>
                </c:pt>
                <c:pt idx="23">
                  <c:v>10000</c:v>
                </c:pt>
                <c:pt idx="24">
                  <c:v>2000</c:v>
                </c:pt>
                <c:pt idx="25">
                  <c:v>5000</c:v>
                </c:pt>
                <c:pt idx="26">
                  <c:v>5000</c:v>
                </c:pt>
                <c:pt idx="27">
                  <c:v>3000</c:v>
                </c:pt>
                <c:pt idx="28">
                  <c:v>4000</c:v>
                </c:pt>
                <c:pt idx="29">
                  <c:v>6000</c:v>
                </c:pt>
                <c:pt idx="30">
                  <c:v>7000</c:v>
                </c:pt>
                <c:pt idx="31">
                  <c:v>10000</c:v>
                </c:pt>
                <c:pt idx="32">
                  <c:v>15000</c:v>
                </c:pt>
                <c:pt idx="33">
                  <c:v>15000</c:v>
                </c:pt>
                <c:pt idx="34">
                  <c:v>18000</c:v>
                </c:pt>
                <c:pt idx="35">
                  <c:v>8000</c:v>
                </c:pt>
                <c:pt idx="36">
                  <c:v>5000</c:v>
                </c:pt>
                <c:pt idx="37">
                  <c:v>4000</c:v>
                </c:pt>
                <c:pt idx="38">
                  <c:v>4000</c:v>
                </c:pt>
                <c:pt idx="39">
                  <c:v>2000</c:v>
                </c:pt>
                <c:pt idx="40">
                  <c:v>5000</c:v>
                </c:pt>
                <c:pt idx="41">
                  <c:v>7000</c:v>
                </c:pt>
                <c:pt idx="42">
                  <c:v>10000</c:v>
                </c:pt>
                <c:pt idx="43">
                  <c:v>14000</c:v>
                </c:pt>
                <c:pt idx="44">
                  <c:v>16000</c:v>
                </c:pt>
                <c:pt idx="45">
                  <c:v>16000</c:v>
                </c:pt>
                <c:pt idx="46">
                  <c:v>20000</c:v>
                </c:pt>
                <c:pt idx="47">
                  <c:v>12000</c:v>
                </c:pt>
                <c:pt idx="48">
                  <c:v>5000</c:v>
                </c:pt>
                <c:pt idx="49">
                  <c:v>2000</c:v>
                </c:pt>
                <c:pt idx="50">
                  <c:v>3000</c:v>
                </c:pt>
                <c:pt idx="51">
                  <c:v>2000</c:v>
                </c:pt>
                <c:pt idx="52">
                  <c:v>7000</c:v>
                </c:pt>
                <c:pt idx="53">
                  <c:v>6000</c:v>
                </c:pt>
                <c:pt idx="54">
                  <c:v>8000</c:v>
                </c:pt>
                <c:pt idx="55">
                  <c:v>10000</c:v>
                </c:pt>
                <c:pt idx="56">
                  <c:v>20000</c:v>
                </c:pt>
                <c:pt idx="57">
                  <c:v>20000</c:v>
                </c:pt>
                <c:pt idx="58">
                  <c:v>22000</c:v>
                </c:pt>
                <c:pt idx="59">
                  <c:v>8000</c:v>
                </c:pt>
              </c:numCache>
            </c:numRef>
          </c:val>
          <c:smooth val="0"/>
        </c:ser>
        <c:ser>
          <c:idx val="1"/>
          <c:order val="1"/>
          <c:spPr>
            <a:ln w="12700">
              <a:solidFill>
                <a:srgbClr val="FF00FF"/>
              </a:solidFill>
              <a:prstDash val="solid"/>
            </a:ln>
          </c:spPr>
          <c:marker>
            <c:symbol val="square"/>
            <c:size val="5"/>
            <c:spPr>
              <a:solidFill>
                <a:srgbClr val="FF00FF"/>
              </a:solidFill>
              <a:ln>
                <a:solidFill>
                  <a:srgbClr val="FF00FF"/>
                </a:solidFill>
                <a:prstDash val="solid"/>
              </a:ln>
            </c:spPr>
          </c:marker>
          <c:val>
            <c:numRef>
              <c:f>'Holt''sModel'!$G$24:$G$98</c:f>
              <c:numCache>
                <c:formatCode>0</c:formatCode>
                <c:ptCount val="75"/>
                <c:pt idx="0">
                  <c:v>6067.5063021662454</c:v>
                </c:pt>
                <c:pt idx="1">
                  <c:v>4510.7495657837535</c:v>
                </c:pt>
                <c:pt idx="2">
                  <c:v>3976.695523954259</c:v>
                </c:pt>
                <c:pt idx="3">
                  <c:v>3656.263098856562</c:v>
                </c:pt>
                <c:pt idx="4">
                  <c:v>3464.0036437979438</c:v>
                </c:pt>
                <c:pt idx="5">
                  <c:v>3748.6479707627732</c:v>
                </c:pt>
                <c:pt idx="6">
                  <c:v>4719.4345669416707</c:v>
                </c:pt>
                <c:pt idx="7">
                  <c:v>5701.9065246490081</c:v>
                </c:pt>
                <c:pt idx="8">
                  <c:v>5891.3896992734117</c:v>
                </c:pt>
                <c:pt idx="9">
                  <c:v>7605.0796040480527</c:v>
                </c:pt>
                <c:pt idx="10">
                  <c:v>9433.2935469128388</c:v>
                </c:pt>
                <c:pt idx="11">
                  <c:v>11330.22191263171</c:v>
                </c:pt>
                <c:pt idx="12">
                  <c:v>10068.378932063031</c:v>
                </c:pt>
                <c:pt idx="13">
                  <c:v>7311.2731437218254</c:v>
                </c:pt>
                <c:pt idx="14">
                  <c:v>6057.0096707171015</c:v>
                </c:pt>
                <c:pt idx="15">
                  <c:v>4904.451586914267</c:v>
                </c:pt>
                <c:pt idx="16">
                  <c:v>5012.9167366325664</c:v>
                </c:pt>
                <c:pt idx="17">
                  <c:v>5077.9958264635461</c:v>
                </c:pt>
                <c:pt idx="18">
                  <c:v>6317.0432803621334</c:v>
                </c:pt>
                <c:pt idx="19">
                  <c:v>5060.4717527012863</c:v>
                </c:pt>
                <c:pt idx="20">
                  <c:v>6306.5288361047787</c:v>
                </c:pt>
                <c:pt idx="21">
                  <c:v>8654.163086146873</c:v>
                </c:pt>
                <c:pt idx="22">
                  <c:v>10062.74363617213</c:v>
                </c:pt>
                <c:pt idx="23">
                  <c:v>12507.891966187284</c:v>
                </c:pt>
                <c:pt idx="24">
                  <c:v>11574.980964196377</c:v>
                </c:pt>
                <c:pt idx="25">
                  <c:v>7815.2343630018322</c:v>
                </c:pt>
                <c:pt idx="26">
                  <c:v>6759.3864022851058</c:v>
                </c:pt>
                <c:pt idx="27">
                  <c:v>6125.8776258550697</c:v>
                </c:pt>
                <c:pt idx="28">
                  <c:v>4945.7723599970486</c:v>
                </c:pt>
                <c:pt idx="29">
                  <c:v>4637.7092004822352</c:v>
                </c:pt>
                <c:pt idx="30">
                  <c:v>5252.8713047733472</c:v>
                </c:pt>
                <c:pt idx="31">
                  <c:v>6021.9685673480144</c:v>
                </c:pt>
                <c:pt idx="32">
                  <c:v>7683.4269248928149</c:v>
                </c:pt>
                <c:pt idx="33">
                  <c:v>10680.301939419696</c:v>
                </c:pt>
                <c:pt idx="34">
                  <c:v>12478.426948135824</c:v>
                </c:pt>
                <c:pt idx="35">
                  <c:v>14757.301953365501</c:v>
                </c:pt>
                <c:pt idx="36">
                  <c:v>12124.626956503307</c:v>
                </c:pt>
                <c:pt idx="37">
                  <c:v>9345.0219583859907</c:v>
                </c:pt>
                <c:pt idx="38">
                  <c:v>7277.2589595156005</c:v>
                </c:pt>
                <c:pt idx="39">
                  <c:v>6036.6011601933669</c:v>
                </c:pt>
                <c:pt idx="40">
                  <c:v>4492.2064806000271</c:v>
                </c:pt>
                <c:pt idx="41">
                  <c:v>4765.5696728440225</c:v>
                </c:pt>
                <c:pt idx="42">
                  <c:v>5729.5875881904194</c:v>
                </c:pt>
                <c:pt idx="43">
                  <c:v>7507.9983373982577</c:v>
                </c:pt>
                <c:pt idx="44">
                  <c:v>10175.044786922961</c:v>
                </c:pt>
                <c:pt idx="45">
                  <c:v>12575.272656637782</c:v>
                </c:pt>
                <c:pt idx="46">
                  <c:v>14015.409378466677</c:v>
                </c:pt>
                <c:pt idx="47">
                  <c:v>16479.491411564009</c:v>
                </c:pt>
                <c:pt idx="48">
                  <c:v>14757.940631422412</c:v>
                </c:pt>
                <c:pt idx="49">
                  <c:v>10925.010163337454</c:v>
                </c:pt>
                <c:pt idx="50">
                  <c:v>7425.2518824864792</c:v>
                </c:pt>
                <c:pt idx="51">
                  <c:v>5725.3969139758938</c:v>
                </c:pt>
                <c:pt idx="52">
                  <c:v>4305.4839328695425</c:v>
                </c:pt>
                <c:pt idx="53">
                  <c:v>5453.5361442057319</c:v>
                </c:pt>
                <c:pt idx="54">
                  <c:v>5742.3674710074456</c:v>
                </c:pt>
                <c:pt idx="55">
                  <c:v>6715.6662670884743</c:v>
                </c:pt>
                <c:pt idx="56">
                  <c:v>8099.6455447370909</c:v>
                </c:pt>
                <c:pt idx="57">
                  <c:v>12930.033111326262</c:v>
                </c:pt>
                <c:pt idx="58">
                  <c:v>15828.265651279762</c:v>
                </c:pt>
                <c:pt idx="59">
                  <c:v>18367.205175251864</c:v>
                </c:pt>
                <c:pt idx="60">
                  <c:v>14290.568889635124</c:v>
                </c:pt>
                <c:pt idx="61">
                  <c:v>14360.81467411913</c:v>
                </c:pt>
                <c:pt idx="62">
                  <c:v>14431.060458603137</c:v>
                </c:pt>
                <c:pt idx="63">
                  <c:v>14501.306243087145</c:v>
                </c:pt>
                <c:pt idx="64">
                  <c:v>14571.552027571151</c:v>
                </c:pt>
                <c:pt idx="65">
                  <c:v>14641.797812055158</c:v>
                </c:pt>
                <c:pt idx="66">
                  <c:v>14712.043596539164</c:v>
                </c:pt>
                <c:pt idx="67">
                  <c:v>14782.289381023171</c:v>
                </c:pt>
                <c:pt idx="68">
                  <c:v>14852.535165507177</c:v>
                </c:pt>
                <c:pt idx="69">
                  <c:v>14922.780949991185</c:v>
                </c:pt>
                <c:pt idx="70">
                  <c:v>14993.026734475192</c:v>
                </c:pt>
                <c:pt idx="71">
                  <c:v>15063.272518959198</c:v>
                </c:pt>
              </c:numCache>
            </c:numRef>
          </c:val>
          <c:smooth val="0"/>
        </c:ser>
        <c:dLbls>
          <c:showLegendKey val="0"/>
          <c:showVal val="0"/>
          <c:showCatName val="0"/>
          <c:showSerName val="0"/>
          <c:showPercent val="0"/>
          <c:showBubbleSize val="0"/>
        </c:dLbls>
        <c:marker val="1"/>
        <c:smooth val="0"/>
        <c:axId val="76681984"/>
        <c:axId val="76683904"/>
      </c:lineChart>
      <c:catAx>
        <c:axId val="76681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6683904"/>
        <c:crosses val="autoZero"/>
        <c:auto val="1"/>
        <c:lblAlgn val="ctr"/>
        <c:lblOffset val="100"/>
        <c:tickLblSkip val="2"/>
        <c:tickMarkSkip val="1"/>
        <c:noMultiLvlLbl val="0"/>
      </c:catAx>
      <c:valAx>
        <c:axId val="766839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668198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Comparison Between Demand and Forecast</a:t>
            </a:r>
          </a:p>
        </c:rich>
      </c:tx>
      <c:layout>
        <c:manualLayout>
          <c:xMode val="edge"/>
          <c:yMode val="edge"/>
          <c:x val="0.315092776161007"/>
          <c:y val="2.6852860485229092E-2"/>
        </c:manualLayout>
      </c:layout>
      <c:overlay val="0"/>
      <c:spPr>
        <a:noFill/>
        <a:ln w="25400">
          <a:noFill/>
        </a:ln>
      </c:spPr>
    </c:title>
    <c:autoTitleDeleted val="0"/>
    <c:plotArea>
      <c:layout>
        <c:manualLayout>
          <c:layoutTarget val="inner"/>
          <c:xMode val="edge"/>
          <c:yMode val="edge"/>
          <c:x val="6.97264126518755E-2"/>
          <c:y val="0.11385612845737135"/>
          <c:w val="0.91526949265816337"/>
          <c:h val="0.82491987410623768"/>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'Winter''sModel'!$D$25:$D$99</c:f>
              <c:numCache>
                <c:formatCode>General</c:formatCode>
                <c:ptCount val="75"/>
                <c:pt idx="0">
                  <c:v>2000</c:v>
                </c:pt>
                <c:pt idx="1">
                  <c:v>3000</c:v>
                </c:pt>
                <c:pt idx="2">
                  <c:v>3000</c:v>
                </c:pt>
                <c:pt idx="3">
                  <c:v>3000</c:v>
                </c:pt>
                <c:pt idx="4">
                  <c:v>4000</c:v>
                </c:pt>
                <c:pt idx="5">
                  <c:v>6000</c:v>
                </c:pt>
                <c:pt idx="6">
                  <c:v>7000</c:v>
                </c:pt>
                <c:pt idx="7">
                  <c:v>6000</c:v>
                </c:pt>
                <c:pt idx="8">
                  <c:v>10000</c:v>
                </c:pt>
                <c:pt idx="9">
                  <c:v>12000</c:v>
                </c:pt>
                <c:pt idx="10">
                  <c:v>14000</c:v>
                </c:pt>
                <c:pt idx="11">
                  <c:v>8000</c:v>
                </c:pt>
                <c:pt idx="12">
                  <c:v>3000</c:v>
                </c:pt>
                <c:pt idx="13">
                  <c:v>4000</c:v>
                </c:pt>
                <c:pt idx="14">
                  <c:v>3000</c:v>
                </c:pt>
                <c:pt idx="15">
                  <c:v>5000</c:v>
                </c:pt>
                <c:pt idx="16">
                  <c:v>5000</c:v>
                </c:pt>
                <c:pt idx="17">
                  <c:v>8000</c:v>
                </c:pt>
                <c:pt idx="18">
                  <c:v>3000</c:v>
                </c:pt>
                <c:pt idx="19">
                  <c:v>8000</c:v>
                </c:pt>
                <c:pt idx="20">
                  <c:v>12000</c:v>
                </c:pt>
                <c:pt idx="21">
                  <c:v>12000</c:v>
                </c:pt>
                <c:pt idx="22">
                  <c:v>16000</c:v>
                </c:pt>
                <c:pt idx="23">
                  <c:v>10000</c:v>
                </c:pt>
                <c:pt idx="24">
                  <c:v>2000</c:v>
                </c:pt>
                <c:pt idx="25">
                  <c:v>5000</c:v>
                </c:pt>
                <c:pt idx="26">
                  <c:v>5000</c:v>
                </c:pt>
                <c:pt idx="27">
                  <c:v>3000</c:v>
                </c:pt>
                <c:pt idx="28">
                  <c:v>4000</c:v>
                </c:pt>
                <c:pt idx="29">
                  <c:v>6000</c:v>
                </c:pt>
                <c:pt idx="30">
                  <c:v>7000</c:v>
                </c:pt>
                <c:pt idx="31">
                  <c:v>10000</c:v>
                </c:pt>
                <c:pt idx="32">
                  <c:v>15000</c:v>
                </c:pt>
                <c:pt idx="33">
                  <c:v>15000</c:v>
                </c:pt>
                <c:pt idx="34">
                  <c:v>18000</c:v>
                </c:pt>
                <c:pt idx="35">
                  <c:v>8000</c:v>
                </c:pt>
                <c:pt idx="36">
                  <c:v>5000</c:v>
                </c:pt>
                <c:pt idx="37">
                  <c:v>4000</c:v>
                </c:pt>
                <c:pt idx="38">
                  <c:v>4000</c:v>
                </c:pt>
                <c:pt idx="39">
                  <c:v>2000</c:v>
                </c:pt>
                <c:pt idx="40">
                  <c:v>5000</c:v>
                </c:pt>
                <c:pt idx="41">
                  <c:v>7000</c:v>
                </c:pt>
                <c:pt idx="42">
                  <c:v>10000</c:v>
                </c:pt>
                <c:pt idx="43">
                  <c:v>14000</c:v>
                </c:pt>
                <c:pt idx="44">
                  <c:v>16000</c:v>
                </c:pt>
                <c:pt idx="45">
                  <c:v>16000</c:v>
                </c:pt>
                <c:pt idx="46">
                  <c:v>20000</c:v>
                </c:pt>
                <c:pt idx="47">
                  <c:v>12000</c:v>
                </c:pt>
                <c:pt idx="48">
                  <c:v>5000</c:v>
                </c:pt>
                <c:pt idx="49">
                  <c:v>2000</c:v>
                </c:pt>
                <c:pt idx="50">
                  <c:v>3000</c:v>
                </c:pt>
                <c:pt idx="51">
                  <c:v>2000</c:v>
                </c:pt>
                <c:pt idx="52">
                  <c:v>7000</c:v>
                </c:pt>
                <c:pt idx="53">
                  <c:v>6000</c:v>
                </c:pt>
                <c:pt idx="54">
                  <c:v>8000</c:v>
                </c:pt>
                <c:pt idx="55">
                  <c:v>10000</c:v>
                </c:pt>
                <c:pt idx="56">
                  <c:v>20000</c:v>
                </c:pt>
                <c:pt idx="57">
                  <c:v>20000</c:v>
                </c:pt>
                <c:pt idx="58">
                  <c:v>22000</c:v>
                </c:pt>
                <c:pt idx="59">
                  <c:v>8000</c:v>
                </c:pt>
              </c:numCache>
            </c:numRef>
          </c:val>
          <c:smooth val="0"/>
        </c:ser>
        <c:ser>
          <c:idx val="1"/>
          <c:order val="1"/>
          <c:spPr>
            <a:ln w="12700">
              <a:solidFill>
                <a:srgbClr val="FF00FF"/>
              </a:solidFill>
              <a:prstDash val="solid"/>
            </a:ln>
          </c:spPr>
          <c:marker>
            <c:symbol val="square"/>
            <c:size val="5"/>
            <c:spPr>
              <a:solidFill>
                <a:srgbClr val="FF00FF"/>
              </a:solidFill>
              <a:ln>
                <a:solidFill>
                  <a:srgbClr val="FF00FF"/>
                </a:solidFill>
                <a:prstDash val="solid"/>
              </a:ln>
            </c:spPr>
          </c:marker>
          <c:val>
            <c:numRef>
              <c:f>'Winter''sModel'!$H$25:$H$99</c:f>
              <c:numCache>
                <c:formatCode>0</c:formatCode>
                <c:ptCount val="75"/>
                <c:pt idx="0">
                  <c:v>2588.4588635671421</c:v>
                </c:pt>
                <c:pt idx="1">
                  <c:v>2911.8730508433136</c:v>
                </c:pt>
                <c:pt idx="2">
                  <c:v>2871.0493978243967</c:v>
                </c:pt>
                <c:pt idx="3">
                  <c:v>2499.1963985164289</c:v>
                </c:pt>
                <c:pt idx="4">
                  <c:v>3943.9487063318702</c:v>
                </c:pt>
                <c:pt idx="5">
                  <c:v>5355.191063983053</c:v>
                </c:pt>
                <c:pt idx="6">
                  <c:v>5534.7695886270903</c:v>
                </c:pt>
                <c:pt idx="7">
                  <c:v>7554.1493723894318</c:v>
                </c:pt>
                <c:pt idx="8">
                  <c:v>11493.051821886105</c:v>
                </c:pt>
                <c:pt idx="9">
                  <c:v>11916.027671475566</c:v>
                </c:pt>
                <c:pt idx="10">
                  <c:v>14381.93764291554</c:v>
                </c:pt>
                <c:pt idx="11">
                  <c:v>7490.586945080493</c:v>
                </c:pt>
                <c:pt idx="12">
                  <c:v>2949.3607626936264</c:v>
                </c:pt>
                <c:pt idx="13">
                  <c:v>3314.3693782372302</c:v>
                </c:pt>
                <c:pt idx="14">
                  <c:v>3264.5458572237526</c:v>
                </c:pt>
                <c:pt idx="15">
                  <c:v>2838.0126405409942</c:v>
                </c:pt>
                <c:pt idx="16">
                  <c:v>4476.4057377291238</c:v>
                </c:pt>
                <c:pt idx="17">
                  <c:v>6073.0683953114194</c:v>
                </c:pt>
                <c:pt idx="18">
                  <c:v>6272.4971467790328</c:v>
                </c:pt>
                <c:pt idx="19">
                  <c:v>8545.8580538959723</c:v>
                </c:pt>
                <c:pt idx="20">
                  <c:v>12990.195385312854</c:v>
                </c:pt>
                <c:pt idx="21">
                  <c:v>13455.672768851953</c:v>
                </c:pt>
                <c:pt idx="22">
                  <c:v>16222.311395287285</c:v>
                </c:pt>
                <c:pt idx="23">
                  <c:v>8440.9513911638933</c:v>
                </c:pt>
                <c:pt idx="24">
                  <c:v>3320.8421845027292</c:v>
                </c:pt>
                <c:pt idx="25">
                  <c:v>3726.5950191327993</c:v>
                </c:pt>
                <c:pt idx="26">
                  <c:v>3667.4243266307517</c:v>
                </c:pt>
                <c:pt idx="27">
                  <c:v>3186.9098654976387</c:v>
                </c:pt>
                <c:pt idx="28">
                  <c:v>5017.7755163169231</c:v>
                </c:pt>
                <c:pt idx="29">
                  <c:v>6797.7843209897637</c:v>
                </c:pt>
                <c:pt idx="30">
                  <c:v>7009.3815667078616</c:v>
                </c:pt>
                <c:pt idx="31">
                  <c:v>9543.8164291449393</c:v>
                </c:pt>
                <c:pt idx="32">
                  <c:v>14493.715626040374</c:v>
                </c:pt>
                <c:pt idx="33">
                  <c:v>14999.999599119561</c:v>
                </c:pt>
                <c:pt idx="34">
                  <c:v>18069.352079991113</c:v>
                </c:pt>
                <c:pt idx="35">
                  <c:v>9393.6983641410934</c:v>
                </c:pt>
                <c:pt idx="36">
                  <c:v>3690.9428955483918</c:v>
                </c:pt>
                <c:pt idx="37">
                  <c:v>4141.6461913864787</c:v>
                </c:pt>
                <c:pt idx="38">
                  <c:v>4071.1565383915968</c:v>
                </c:pt>
                <c:pt idx="39">
                  <c:v>3533.2220932221285</c:v>
                </c:pt>
                <c:pt idx="40">
                  <c:v>5555.3429849255463</c:v>
                </c:pt>
                <c:pt idx="41">
                  <c:v>7519.1541517663391</c:v>
                </c:pt>
                <c:pt idx="42">
                  <c:v>7745.9908291015827</c:v>
                </c:pt>
                <c:pt idx="43">
                  <c:v>10540.400616053119</c:v>
                </c:pt>
                <c:pt idx="44">
                  <c:v>15999.093946130617</c:v>
                </c:pt>
                <c:pt idx="45">
                  <c:v>16545.071232967057</c:v>
                </c:pt>
                <c:pt idx="46">
                  <c:v>19915.11870543172</c:v>
                </c:pt>
                <c:pt idx="47">
                  <c:v>10345.74562955705</c:v>
                </c:pt>
                <c:pt idx="48">
                  <c:v>4063.6019129810611</c:v>
                </c:pt>
                <c:pt idx="49">
                  <c:v>4556.3617765893359</c:v>
                </c:pt>
                <c:pt idx="50">
                  <c:v>4473.1057638410421</c:v>
                </c:pt>
                <c:pt idx="51">
                  <c:v>3877.4780790607533</c:v>
                </c:pt>
                <c:pt idx="52">
                  <c:v>6090.7903841754451</c:v>
                </c:pt>
                <c:pt idx="53">
                  <c:v>8238.9508725838205</c:v>
                </c:pt>
                <c:pt idx="54">
                  <c:v>8478.6098771526213</c:v>
                </c:pt>
                <c:pt idx="55">
                  <c:v>11522.569861222357</c:v>
                </c:pt>
                <c:pt idx="56">
                  <c:v>17463.367971330899</c:v>
                </c:pt>
                <c:pt idx="57">
                  <c:v>18042.591306308834</c:v>
                </c:pt>
                <c:pt idx="58">
                  <c:v>21698.85903050327</c:v>
                </c:pt>
                <c:pt idx="59">
                  <c:v>11261.528995447974</c:v>
                </c:pt>
                <c:pt idx="60">
                  <c:v>4434.7047192152795</c:v>
                </c:pt>
                <c:pt idx="61">
                  <c:v>4965.6419707784635</c:v>
                </c:pt>
                <c:pt idx="62">
                  <c:v>4872.5787925216382</c:v>
                </c:pt>
                <c:pt idx="63">
                  <c:v>4221.4174243453435</c:v>
                </c:pt>
                <c:pt idx="64">
                  <c:v>6629.4382002896691</c:v>
                </c:pt>
                <c:pt idx="65">
                  <c:v>8960.0748227942349</c:v>
                </c:pt>
                <c:pt idx="66">
                  <c:v>9217.3117413024993</c:v>
                </c:pt>
                <c:pt idx="67">
                  <c:v>12519.855625923597</c:v>
                </c:pt>
                <c:pt idx="68">
                  <c:v>18967.046362645699</c:v>
                </c:pt>
                <c:pt idx="69">
                  <c:v>19582.542590789319</c:v>
                </c:pt>
                <c:pt idx="70">
                  <c:v>23534.588642128976</c:v>
                </c:pt>
                <c:pt idx="71">
                  <c:v>12206.851463114474</c:v>
                </c:pt>
              </c:numCache>
            </c:numRef>
          </c:val>
          <c:smooth val="0"/>
        </c:ser>
        <c:dLbls>
          <c:showLegendKey val="0"/>
          <c:showVal val="0"/>
          <c:showCatName val="0"/>
          <c:showSerName val="0"/>
          <c:showPercent val="0"/>
          <c:showBubbleSize val="0"/>
        </c:dLbls>
        <c:marker val="1"/>
        <c:smooth val="0"/>
        <c:axId val="76767616"/>
        <c:axId val="76769536"/>
      </c:lineChart>
      <c:catAx>
        <c:axId val="76767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6769536"/>
        <c:crosses val="autoZero"/>
        <c:auto val="1"/>
        <c:lblAlgn val="ctr"/>
        <c:lblOffset val="100"/>
        <c:tickLblSkip val="2"/>
        <c:tickMarkSkip val="1"/>
        <c:noMultiLvlLbl val="0"/>
      </c:catAx>
      <c:valAx>
        <c:axId val="767695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6767616"/>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18</xdr:col>
      <xdr:colOff>281940</xdr:colOff>
      <xdr:row>69</xdr:row>
      <xdr:rowOff>68580</xdr:rowOff>
    </xdr:from>
    <xdr:to>
      <xdr:col>28</xdr:col>
      <xdr:colOff>220980</xdr:colOff>
      <xdr:row>99</xdr:row>
      <xdr:rowOff>68580</xdr:rowOff>
    </xdr:to>
    <xdr:graphicFrame macro="">
      <xdr:nvGraphicFramePr>
        <xdr:cNvPr id="5157"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342900</xdr:colOff>
      <xdr:row>16</xdr:row>
      <xdr:rowOff>144780</xdr:rowOff>
    </xdr:from>
    <xdr:to>
      <xdr:col>4</xdr:col>
      <xdr:colOff>60960</xdr:colOff>
      <xdr:row>21</xdr:row>
      <xdr:rowOff>60960</xdr:rowOff>
    </xdr:to>
    <xdr:sp macro="" textlink="">
      <xdr:nvSpPr>
        <xdr:cNvPr id="5212" name="AutoShape 92"/>
        <xdr:cNvSpPr>
          <a:spLocks noChangeArrowheads="1"/>
        </xdr:cNvSpPr>
      </xdr:nvSpPr>
      <xdr:spPr bwMode="auto">
        <a:xfrm>
          <a:off x="922020" y="2926080"/>
          <a:ext cx="1524000" cy="754380"/>
        </a:xfrm>
        <a:prstGeom prst="downArrow">
          <a:avLst>
            <a:gd name="adj1" fmla="val 50000"/>
            <a:gd name="adj2" fmla="val 25000"/>
          </a:avLst>
        </a:prstGeom>
        <a:solidFill>
          <a:srgbClr xmlns:mc="http://schemas.openxmlformats.org/markup-compatibility/2006" xmlns:a14="http://schemas.microsoft.com/office/drawing/2010/main" val="CC99FF" mc:Ignorable="a14" a14:legacySpreadsheetColorIndex="4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1.  Start by reformatting data </a:t>
          </a:r>
        </a:p>
      </xdr:txBody>
    </xdr:sp>
    <xdr:clientData/>
  </xdr:twoCellAnchor>
  <xdr:twoCellAnchor>
    <xdr:from>
      <xdr:col>8</xdr:col>
      <xdr:colOff>68580</xdr:colOff>
      <xdr:row>21</xdr:row>
      <xdr:rowOff>0</xdr:rowOff>
    </xdr:from>
    <xdr:to>
      <xdr:col>8</xdr:col>
      <xdr:colOff>746760</xdr:colOff>
      <xdr:row>22</xdr:row>
      <xdr:rowOff>815340</xdr:rowOff>
    </xdr:to>
    <xdr:sp macro="" textlink="">
      <xdr:nvSpPr>
        <xdr:cNvPr id="5213" name="AutoShape 93" descr="Determine Errors"/>
        <xdr:cNvSpPr>
          <a:spLocks noChangeArrowheads="1"/>
        </xdr:cNvSpPr>
      </xdr:nvSpPr>
      <xdr:spPr bwMode="auto">
        <a:xfrm>
          <a:off x="4770120" y="3619500"/>
          <a:ext cx="678180" cy="990600"/>
        </a:xfrm>
        <a:prstGeom prst="rightArrow">
          <a:avLst>
            <a:gd name="adj1" fmla="val 50000"/>
            <a:gd name="adj2" fmla="val 25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Calculate</a:t>
          </a:r>
        </a:p>
        <a:p>
          <a:pPr algn="l" rtl="0">
            <a:defRPr sz="1000"/>
          </a:pPr>
          <a:r>
            <a:rPr lang="en-US" sz="1000" b="0" i="0" u="none" strike="noStrike" baseline="0">
              <a:solidFill>
                <a:srgbClr val="000000"/>
              </a:solidFill>
              <a:latin typeface="Arial"/>
              <a:cs typeface="Arial"/>
            </a:rPr>
            <a:t>Errors</a:t>
          </a:r>
        </a:p>
      </xdr:txBody>
    </xdr:sp>
    <xdr:clientData/>
  </xdr:twoCellAnchor>
  <xdr:twoCellAnchor>
    <xdr:from>
      <xdr:col>17</xdr:col>
      <xdr:colOff>106680</xdr:colOff>
      <xdr:row>80</xdr:row>
      <xdr:rowOff>144780</xdr:rowOff>
    </xdr:from>
    <xdr:to>
      <xdr:col>18</xdr:col>
      <xdr:colOff>0</xdr:colOff>
      <xdr:row>87</xdr:row>
      <xdr:rowOff>7620</xdr:rowOff>
    </xdr:to>
    <xdr:sp macro="" textlink="">
      <xdr:nvSpPr>
        <xdr:cNvPr id="5215" name="AutoShape 95"/>
        <xdr:cNvSpPr>
          <a:spLocks noChangeArrowheads="1"/>
        </xdr:cNvSpPr>
      </xdr:nvSpPr>
      <xdr:spPr bwMode="auto">
        <a:xfrm>
          <a:off x="10576560" y="14424660"/>
          <a:ext cx="899160" cy="1051560"/>
        </a:xfrm>
        <a:prstGeom prst="rightArrow">
          <a:avLst>
            <a:gd name="adj1" fmla="val 50000"/>
            <a:gd name="adj2" fmla="val 25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Graph</a:t>
          </a:r>
        </a:p>
        <a:p>
          <a:pPr algn="l" rtl="0">
            <a:defRPr sz="1000"/>
          </a:pPr>
          <a:r>
            <a:rPr lang="en-US" sz="1000" b="0" i="0" u="none" strike="noStrike" baseline="0">
              <a:solidFill>
                <a:srgbClr val="000000"/>
              </a:solidFill>
              <a:latin typeface="Arial"/>
              <a:cs typeface="Arial"/>
            </a:rPr>
            <a:t>Using Static Model</a:t>
          </a:r>
        </a:p>
      </xdr:txBody>
    </xdr:sp>
    <xdr:clientData/>
  </xdr:twoCellAnchor>
  <xdr:twoCellAnchor editAs="oneCell">
    <xdr:from>
      <xdr:col>7</xdr:col>
      <xdr:colOff>312420</xdr:colOff>
      <xdr:row>2</xdr:row>
      <xdr:rowOff>0</xdr:rowOff>
    </xdr:from>
    <xdr:to>
      <xdr:col>11</xdr:col>
      <xdr:colOff>381000</xdr:colOff>
      <xdr:row>7</xdr:row>
      <xdr:rowOff>0</xdr:rowOff>
    </xdr:to>
    <xdr:pic>
      <xdr:nvPicPr>
        <xdr:cNvPr id="5220" name="Picture 10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34840" y="434340"/>
          <a:ext cx="2636520" cy="838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12</xdr:col>
          <xdr:colOff>426720</xdr:colOff>
          <xdr:row>3</xdr:row>
          <xdr:rowOff>30480</xdr:rowOff>
        </xdr:from>
        <xdr:to>
          <xdr:col>19</xdr:col>
          <xdr:colOff>68580</xdr:colOff>
          <xdr:row>17</xdr:row>
          <xdr:rowOff>0</xdr:rowOff>
        </xdr:to>
        <xdr:sp macro="" textlink="">
          <xdr:nvSpPr>
            <xdr:cNvPr id="5230" name="Object 110" hidden="1">
              <a:extLst>
                <a:ext uri="{63B3BB69-23CF-44E3-9099-C40C66FF867C}">
                  <a14:compatExt spid="_x0000_s5230"/>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16</xdr:col>
      <xdr:colOff>45720</xdr:colOff>
      <xdr:row>23</xdr:row>
      <xdr:rowOff>0</xdr:rowOff>
    </xdr:from>
    <xdr:to>
      <xdr:col>27</xdr:col>
      <xdr:colOff>312420</xdr:colOff>
      <xdr:row>59</xdr:row>
      <xdr:rowOff>30480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16</xdr:row>
      <xdr:rowOff>144780</xdr:rowOff>
    </xdr:from>
    <xdr:to>
      <xdr:col>3</xdr:col>
      <xdr:colOff>167640</xdr:colOff>
      <xdr:row>21</xdr:row>
      <xdr:rowOff>68580</xdr:rowOff>
    </xdr:to>
    <xdr:sp macro="" textlink="">
      <xdr:nvSpPr>
        <xdr:cNvPr id="2052" name="AutoShape 4"/>
        <xdr:cNvSpPr>
          <a:spLocks noChangeArrowheads="1"/>
        </xdr:cNvSpPr>
      </xdr:nvSpPr>
      <xdr:spPr bwMode="auto">
        <a:xfrm>
          <a:off x="381000" y="2926080"/>
          <a:ext cx="1524000" cy="762000"/>
        </a:xfrm>
        <a:prstGeom prst="downArrow">
          <a:avLst>
            <a:gd name="adj1" fmla="val 50000"/>
            <a:gd name="adj2" fmla="val 25000"/>
          </a:avLst>
        </a:prstGeom>
        <a:solidFill>
          <a:srgbClr xmlns:mc="http://schemas.openxmlformats.org/markup-compatibility/2006" xmlns:a14="http://schemas.microsoft.com/office/drawing/2010/main" val="CC99FF" mc:Ignorable="a14" a14:legacySpreadsheetColorIndex="4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1.  Start by reformatting data </a:t>
          </a:r>
        </a:p>
      </xdr:txBody>
    </xdr:sp>
    <xdr:clientData/>
  </xdr:twoCellAnchor>
  <xdr:twoCellAnchor>
    <xdr:from>
      <xdr:col>6</xdr:col>
      <xdr:colOff>68580</xdr:colOff>
      <xdr:row>23</xdr:row>
      <xdr:rowOff>30480</xdr:rowOff>
    </xdr:from>
    <xdr:to>
      <xdr:col>6</xdr:col>
      <xdr:colOff>792480</xdr:colOff>
      <xdr:row>27</xdr:row>
      <xdr:rowOff>160020</xdr:rowOff>
    </xdr:to>
    <xdr:sp macro="" textlink="">
      <xdr:nvSpPr>
        <xdr:cNvPr id="2053" name="AutoShape 5" descr="Determine Errors"/>
        <xdr:cNvSpPr>
          <a:spLocks noChangeArrowheads="1"/>
        </xdr:cNvSpPr>
      </xdr:nvSpPr>
      <xdr:spPr bwMode="auto">
        <a:xfrm>
          <a:off x="3611880" y="3985260"/>
          <a:ext cx="723900" cy="998220"/>
        </a:xfrm>
        <a:prstGeom prst="rightArrow">
          <a:avLst>
            <a:gd name="adj1" fmla="val 50000"/>
            <a:gd name="adj2" fmla="val 25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Calculate</a:t>
          </a:r>
        </a:p>
        <a:p>
          <a:pPr algn="l" rtl="0">
            <a:defRPr sz="1000"/>
          </a:pPr>
          <a:r>
            <a:rPr lang="en-US" sz="1000" b="0" i="0" u="none" strike="noStrike" baseline="0">
              <a:solidFill>
                <a:srgbClr val="000000"/>
              </a:solidFill>
              <a:latin typeface="Arial"/>
              <a:cs typeface="Arial"/>
            </a:rPr>
            <a:t>Errors</a:t>
          </a:r>
        </a:p>
      </xdr:txBody>
    </xdr:sp>
    <xdr:clientData/>
  </xdr:twoCellAnchor>
  <xdr:twoCellAnchor>
    <xdr:from>
      <xdr:col>15</xdr:col>
      <xdr:colOff>91440</xdr:colOff>
      <xdr:row>21</xdr:row>
      <xdr:rowOff>121920</xdr:rowOff>
    </xdr:from>
    <xdr:to>
      <xdr:col>15</xdr:col>
      <xdr:colOff>990600</xdr:colOff>
      <xdr:row>28</xdr:row>
      <xdr:rowOff>106680</xdr:rowOff>
    </xdr:to>
    <xdr:sp macro="" textlink="">
      <xdr:nvSpPr>
        <xdr:cNvPr id="2054" name="AutoShape 6"/>
        <xdr:cNvSpPr>
          <a:spLocks noChangeArrowheads="1"/>
        </xdr:cNvSpPr>
      </xdr:nvSpPr>
      <xdr:spPr bwMode="auto">
        <a:xfrm>
          <a:off x="9547860" y="3741420"/>
          <a:ext cx="899160" cy="1356360"/>
        </a:xfrm>
        <a:prstGeom prst="rightArrow">
          <a:avLst>
            <a:gd name="adj1" fmla="val 50000"/>
            <a:gd name="adj2" fmla="val 25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lnSpc>
              <a:spcPts val="900"/>
            </a:lnSpc>
            <a:defRPr sz="1000"/>
          </a:pPr>
          <a:r>
            <a:rPr lang="en-US" sz="1000" b="0" i="0" u="none" strike="noStrike" baseline="0">
              <a:solidFill>
                <a:srgbClr val="000000"/>
              </a:solidFill>
              <a:latin typeface="Arial"/>
              <a:cs typeface="Arial"/>
            </a:rPr>
            <a:t>Graph</a:t>
          </a:r>
        </a:p>
        <a:p>
          <a:pPr algn="l" rtl="0">
            <a:lnSpc>
              <a:spcPts val="900"/>
            </a:lnSpc>
            <a:defRPr sz="1000"/>
          </a:pPr>
          <a:r>
            <a:rPr lang="en-US" sz="1000" b="0" i="0" u="none" strike="noStrike" baseline="0">
              <a:solidFill>
                <a:srgbClr val="000000"/>
              </a:solidFill>
              <a:latin typeface="Arial"/>
              <a:cs typeface="Arial"/>
            </a:rPr>
            <a:t>Using Moving Avg. Model</a:t>
          </a:r>
        </a:p>
      </xdr:txBody>
    </xdr:sp>
    <xdr:clientData/>
  </xdr:twoCellAnchor>
  <xdr:twoCellAnchor editAs="oneCell">
    <xdr:from>
      <xdr:col>6</xdr:col>
      <xdr:colOff>891540</xdr:colOff>
      <xdr:row>2</xdr:row>
      <xdr:rowOff>0</xdr:rowOff>
    </xdr:from>
    <xdr:to>
      <xdr:col>10</xdr:col>
      <xdr:colOff>807720</xdr:colOff>
      <xdr:row>7</xdr:row>
      <xdr:rowOff>0</xdr:rowOff>
    </xdr:to>
    <xdr:pic>
      <xdr:nvPicPr>
        <xdr:cNvPr id="2055" name="Picture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34840" y="434340"/>
          <a:ext cx="2636520" cy="838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403860</xdr:colOff>
      <xdr:row>21</xdr:row>
      <xdr:rowOff>0</xdr:rowOff>
    </xdr:from>
    <xdr:to>
      <xdr:col>28</xdr:col>
      <xdr:colOff>541020</xdr:colOff>
      <xdr:row>54</xdr:row>
      <xdr:rowOff>30480</xdr:rowOff>
    </xdr:to>
    <xdr:graphicFrame macro="">
      <xdr:nvGraphicFramePr>
        <xdr:cNvPr id="30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30480</xdr:colOff>
      <xdr:row>2</xdr:row>
      <xdr:rowOff>0</xdr:rowOff>
    </xdr:from>
    <xdr:to>
      <xdr:col>11</xdr:col>
      <xdr:colOff>60960</xdr:colOff>
      <xdr:row>7</xdr:row>
      <xdr:rowOff>0</xdr:rowOff>
    </xdr:to>
    <xdr:pic>
      <xdr:nvPicPr>
        <xdr:cNvPr id="3075" name="Picture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34840" y="434340"/>
          <a:ext cx="2636520" cy="838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68580</xdr:colOff>
      <xdr:row>20</xdr:row>
      <xdr:rowOff>30480</xdr:rowOff>
    </xdr:from>
    <xdr:to>
      <xdr:col>6</xdr:col>
      <xdr:colOff>792480</xdr:colOff>
      <xdr:row>24</xdr:row>
      <xdr:rowOff>160020</xdr:rowOff>
    </xdr:to>
    <xdr:sp macro="" textlink="">
      <xdr:nvSpPr>
        <xdr:cNvPr id="3076" name="AutoShape 4" descr="Determine Errors"/>
        <xdr:cNvSpPr>
          <a:spLocks noChangeArrowheads="1"/>
        </xdr:cNvSpPr>
      </xdr:nvSpPr>
      <xdr:spPr bwMode="auto">
        <a:xfrm>
          <a:off x="3611880" y="3482340"/>
          <a:ext cx="723900" cy="998220"/>
        </a:xfrm>
        <a:prstGeom prst="rightArrow">
          <a:avLst>
            <a:gd name="adj1" fmla="val 50000"/>
            <a:gd name="adj2" fmla="val 25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Calculate</a:t>
          </a:r>
        </a:p>
        <a:p>
          <a:pPr algn="l" rtl="0">
            <a:defRPr sz="1000"/>
          </a:pPr>
          <a:r>
            <a:rPr lang="en-US" sz="1000" b="0" i="0" u="none" strike="noStrike" baseline="0">
              <a:solidFill>
                <a:srgbClr val="000000"/>
              </a:solidFill>
              <a:latin typeface="Arial"/>
              <a:cs typeface="Arial"/>
            </a:rPr>
            <a:t>Errors</a:t>
          </a:r>
        </a:p>
      </xdr:txBody>
    </xdr:sp>
    <xdr:clientData/>
  </xdr:twoCellAnchor>
  <xdr:twoCellAnchor>
    <xdr:from>
      <xdr:col>15</xdr:col>
      <xdr:colOff>83820</xdr:colOff>
      <xdr:row>18</xdr:row>
      <xdr:rowOff>129540</xdr:rowOff>
    </xdr:from>
    <xdr:to>
      <xdr:col>16</xdr:col>
      <xdr:colOff>365760</xdr:colOff>
      <xdr:row>25</xdr:row>
      <xdr:rowOff>121920</xdr:rowOff>
    </xdr:to>
    <xdr:sp macro="" textlink="">
      <xdr:nvSpPr>
        <xdr:cNvPr id="3077" name="AutoShape 5"/>
        <xdr:cNvSpPr>
          <a:spLocks noChangeArrowheads="1"/>
        </xdr:cNvSpPr>
      </xdr:nvSpPr>
      <xdr:spPr bwMode="auto">
        <a:xfrm>
          <a:off x="9441180" y="3246120"/>
          <a:ext cx="891540" cy="1363980"/>
        </a:xfrm>
        <a:prstGeom prst="rightArrow">
          <a:avLst>
            <a:gd name="adj1" fmla="val 50000"/>
            <a:gd name="adj2" fmla="val 25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Graph</a:t>
          </a:r>
        </a:p>
        <a:p>
          <a:pPr algn="l" rtl="0">
            <a:defRPr sz="1000"/>
          </a:pPr>
          <a:r>
            <a:rPr lang="en-US" sz="1000" b="0" i="0" u="none" strike="noStrike" baseline="0">
              <a:solidFill>
                <a:srgbClr val="000000"/>
              </a:solidFill>
              <a:latin typeface="Arial"/>
              <a:cs typeface="Arial"/>
            </a:rPr>
            <a:t>Using Exp. Sm. Model</a:t>
          </a:r>
        </a:p>
      </xdr:txBody>
    </xdr:sp>
    <xdr:clientData/>
  </xdr:twoCellAnchor>
  <xdr:twoCellAnchor>
    <xdr:from>
      <xdr:col>0</xdr:col>
      <xdr:colOff>434340</xdr:colOff>
      <xdr:row>16</xdr:row>
      <xdr:rowOff>106680</xdr:rowOff>
    </xdr:from>
    <xdr:to>
      <xdr:col>3</xdr:col>
      <xdr:colOff>213360</xdr:colOff>
      <xdr:row>20</xdr:row>
      <xdr:rowOff>38100</xdr:rowOff>
    </xdr:to>
    <xdr:sp macro="" textlink="">
      <xdr:nvSpPr>
        <xdr:cNvPr id="3078" name="AutoShape 6"/>
        <xdr:cNvSpPr>
          <a:spLocks noChangeArrowheads="1"/>
        </xdr:cNvSpPr>
      </xdr:nvSpPr>
      <xdr:spPr bwMode="auto">
        <a:xfrm>
          <a:off x="434340" y="2887980"/>
          <a:ext cx="1516380" cy="601980"/>
        </a:xfrm>
        <a:prstGeom prst="downArrow">
          <a:avLst>
            <a:gd name="adj1" fmla="val 50000"/>
            <a:gd name="adj2" fmla="val 25000"/>
          </a:avLst>
        </a:prstGeom>
        <a:solidFill>
          <a:srgbClr xmlns:mc="http://schemas.openxmlformats.org/markup-compatibility/2006" xmlns:a14="http://schemas.microsoft.com/office/drawing/2010/main" val="CC99FF" mc:Ignorable="a14" a14:legacySpreadsheetColorIndex="4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1.  Start by reformatting data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312420</xdr:colOff>
      <xdr:row>59</xdr:row>
      <xdr:rowOff>144780</xdr:rowOff>
    </xdr:from>
    <xdr:to>
      <xdr:col>29</xdr:col>
      <xdr:colOff>342900</xdr:colOff>
      <xdr:row>94</xdr:row>
      <xdr:rowOff>76200</xdr:rowOff>
    </xdr:to>
    <xdr:graphicFrame macro="">
      <xdr:nvGraphicFramePr>
        <xdr:cNvPr id="4109"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198120</xdr:colOff>
      <xdr:row>1</xdr:row>
      <xdr:rowOff>160020</xdr:rowOff>
    </xdr:from>
    <xdr:to>
      <xdr:col>10</xdr:col>
      <xdr:colOff>411480</xdr:colOff>
      <xdr:row>6</xdr:row>
      <xdr:rowOff>160020</xdr:rowOff>
    </xdr:to>
    <xdr:pic>
      <xdr:nvPicPr>
        <xdr:cNvPr id="4113"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33900" y="426720"/>
          <a:ext cx="2628900" cy="838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106680</xdr:colOff>
      <xdr:row>20</xdr:row>
      <xdr:rowOff>152400</xdr:rowOff>
    </xdr:from>
    <xdr:to>
      <xdr:col>7</xdr:col>
      <xdr:colOff>1005840</xdr:colOff>
      <xdr:row>25</xdr:row>
      <xdr:rowOff>68580</xdr:rowOff>
    </xdr:to>
    <xdr:sp macro="" textlink="">
      <xdr:nvSpPr>
        <xdr:cNvPr id="4114" name="AutoShape 18" descr="Determine Errors"/>
        <xdr:cNvSpPr>
          <a:spLocks noChangeArrowheads="1"/>
        </xdr:cNvSpPr>
      </xdr:nvSpPr>
      <xdr:spPr bwMode="auto">
        <a:xfrm>
          <a:off x="4442460" y="3604260"/>
          <a:ext cx="899160" cy="990600"/>
        </a:xfrm>
        <a:prstGeom prst="rightArrow">
          <a:avLst>
            <a:gd name="adj1" fmla="val 50000"/>
            <a:gd name="adj2" fmla="val 25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Calculate</a:t>
          </a:r>
        </a:p>
        <a:p>
          <a:pPr algn="l" rtl="0">
            <a:defRPr sz="1000"/>
          </a:pPr>
          <a:r>
            <a:rPr lang="en-US" sz="1000" b="0" i="0" u="none" strike="noStrike" baseline="0">
              <a:solidFill>
                <a:srgbClr val="000000"/>
              </a:solidFill>
              <a:latin typeface="Arial"/>
              <a:cs typeface="Arial"/>
            </a:rPr>
            <a:t>Errors</a:t>
          </a:r>
        </a:p>
      </xdr:txBody>
    </xdr:sp>
    <xdr:clientData/>
  </xdr:twoCellAnchor>
  <xdr:twoCellAnchor>
    <xdr:from>
      <xdr:col>16</xdr:col>
      <xdr:colOff>129540</xdr:colOff>
      <xdr:row>78</xdr:row>
      <xdr:rowOff>30480</xdr:rowOff>
    </xdr:from>
    <xdr:to>
      <xdr:col>17</xdr:col>
      <xdr:colOff>213360</xdr:colOff>
      <xdr:row>86</xdr:row>
      <xdr:rowOff>30480</xdr:rowOff>
    </xdr:to>
    <xdr:sp macro="" textlink="">
      <xdr:nvSpPr>
        <xdr:cNvPr id="4115" name="AutoShape 19"/>
        <xdr:cNvSpPr>
          <a:spLocks noChangeArrowheads="1"/>
        </xdr:cNvSpPr>
      </xdr:nvSpPr>
      <xdr:spPr bwMode="auto">
        <a:xfrm>
          <a:off x="10660380" y="13479780"/>
          <a:ext cx="899160" cy="1356360"/>
        </a:xfrm>
        <a:prstGeom prst="rightArrow">
          <a:avLst>
            <a:gd name="adj1" fmla="val 50000"/>
            <a:gd name="adj2" fmla="val 25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Graph</a:t>
          </a:r>
        </a:p>
        <a:p>
          <a:pPr algn="l" rtl="0">
            <a:defRPr sz="1000"/>
          </a:pPr>
          <a:r>
            <a:rPr lang="en-US" sz="1000" b="0" i="0" u="none" strike="noStrike" baseline="0">
              <a:solidFill>
                <a:srgbClr val="000000"/>
              </a:solidFill>
              <a:latin typeface="Arial"/>
              <a:cs typeface="Arial"/>
            </a:rPr>
            <a:t>Using Holt's Model</a:t>
          </a:r>
        </a:p>
      </xdr:txBody>
    </xdr:sp>
    <xdr:clientData/>
  </xdr:twoCellAnchor>
  <xdr:twoCellAnchor>
    <xdr:from>
      <xdr:col>1</xdr:col>
      <xdr:colOff>114300</xdr:colOff>
      <xdr:row>16</xdr:row>
      <xdr:rowOff>106680</xdr:rowOff>
    </xdr:from>
    <xdr:to>
      <xdr:col>3</xdr:col>
      <xdr:colOff>480060</xdr:colOff>
      <xdr:row>20</xdr:row>
      <xdr:rowOff>38100</xdr:rowOff>
    </xdr:to>
    <xdr:sp macro="" textlink="">
      <xdr:nvSpPr>
        <xdr:cNvPr id="4116" name="AutoShape 20"/>
        <xdr:cNvSpPr>
          <a:spLocks noChangeArrowheads="1"/>
        </xdr:cNvSpPr>
      </xdr:nvSpPr>
      <xdr:spPr bwMode="auto">
        <a:xfrm>
          <a:off x="693420" y="2887980"/>
          <a:ext cx="1524000" cy="601980"/>
        </a:xfrm>
        <a:prstGeom prst="downArrow">
          <a:avLst>
            <a:gd name="adj1" fmla="val 50000"/>
            <a:gd name="adj2" fmla="val 25000"/>
          </a:avLst>
        </a:prstGeom>
        <a:solidFill>
          <a:srgbClr xmlns:mc="http://schemas.openxmlformats.org/markup-compatibility/2006" xmlns:a14="http://schemas.microsoft.com/office/drawing/2010/main" val="CC99FF" mc:Ignorable="a14" a14:legacySpreadsheetColorIndex="4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1.  Start by reformatting data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304800</xdr:colOff>
      <xdr:row>60</xdr:row>
      <xdr:rowOff>0</xdr:rowOff>
    </xdr:from>
    <xdr:to>
      <xdr:col>30</xdr:col>
      <xdr:colOff>441960</xdr:colOff>
      <xdr:row>102</xdr:row>
      <xdr:rowOff>38100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16</xdr:row>
      <xdr:rowOff>304800</xdr:rowOff>
    </xdr:from>
    <xdr:to>
      <xdr:col>5</xdr:col>
      <xdr:colOff>289560</xdr:colOff>
      <xdr:row>16</xdr:row>
      <xdr:rowOff>883920</xdr:rowOff>
    </xdr:to>
    <xdr:sp macro="" textlink="">
      <xdr:nvSpPr>
        <xdr:cNvPr id="6153" name="AutoShape 9"/>
        <xdr:cNvSpPr>
          <a:spLocks noChangeArrowheads="1"/>
        </xdr:cNvSpPr>
      </xdr:nvSpPr>
      <xdr:spPr bwMode="auto">
        <a:xfrm>
          <a:off x="1767840" y="3086100"/>
          <a:ext cx="1516380" cy="579120"/>
        </a:xfrm>
        <a:prstGeom prst="downArrow">
          <a:avLst>
            <a:gd name="adj1" fmla="val 50000"/>
            <a:gd name="adj2" fmla="val 25000"/>
          </a:avLst>
        </a:prstGeom>
        <a:solidFill>
          <a:srgbClr xmlns:mc="http://schemas.openxmlformats.org/markup-compatibility/2006" xmlns:a14="http://schemas.microsoft.com/office/drawing/2010/main" val="CC99FF" mc:Ignorable="a14" a14:legacySpreadsheetColorIndex="4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1.  Start by reformatting data </a:t>
          </a:r>
        </a:p>
      </xdr:txBody>
    </xdr:sp>
    <xdr:clientData/>
  </xdr:twoCellAnchor>
  <xdr:twoCellAnchor>
    <xdr:from>
      <xdr:col>8</xdr:col>
      <xdr:colOff>144780</xdr:colOff>
      <xdr:row>22</xdr:row>
      <xdr:rowOff>30480</xdr:rowOff>
    </xdr:from>
    <xdr:to>
      <xdr:col>8</xdr:col>
      <xdr:colOff>1028700</xdr:colOff>
      <xdr:row>25</xdr:row>
      <xdr:rowOff>99060</xdr:rowOff>
    </xdr:to>
    <xdr:sp macro="" textlink="">
      <xdr:nvSpPr>
        <xdr:cNvPr id="6154" name="AutoShape 10" descr="Determine Errors"/>
        <xdr:cNvSpPr>
          <a:spLocks noChangeArrowheads="1"/>
        </xdr:cNvSpPr>
      </xdr:nvSpPr>
      <xdr:spPr bwMode="auto">
        <a:xfrm>
          <a:off x="5090160" y="4739640"/>
          <a:ext cx="883920" cy="777240"/>
        </a:xfrm>
        <a:prstGeom prst="rightArrow">
          <a:avLst>
            <a:gd name="adj1" fmla="val 50000"/>
            <a:gd name="adj2" fmla="val 28431"/>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Calculate</a:t>
          </a:r>
        </a:p>
        <a:p>
          <a:pPr algn="l" rtl="0">
            <a:defRPr sz="1000"/>
          </a:pPr>
          <a:r>
            <a:rPr lang="en-US" sz="1000" b="0" i="0" u="none" strike="noStrike" baseline="0">
              <a:solidFill>
                <a:srgbClr val="000000"/>
              </a:solidFill>
              <a:latin typeface="Arial"/>
              <a:cs typeface="Arial"/>
            </a:rPr>
            <a:t>Errors</a:t>
          </a:r>
        </a:p>
      </xdr:txBody>
    </xdr:sp>
    <xdr:clientData/>
  </xdr:twoCellAnchor>
  <xdr:twoCellAnchor>
    <xdr:from>
      <xdr:col>17</xdr:col>
      <xdr:colOff>152400</xdr:colOff>
      <xdr:row>76</xdr:row>
      <xdr:rowOff>129540</xdr:rowOff>
    </xdr:from>
    <xdr:to>
      <xdr:col>18</xdr:col>
      <xdr:colOff>129540</xdr:colOff>
      <xdr:row>84</xdr:row>
      <xdr:rowOff>137160</xdr:rowOff>
    </xdr:to>
    <xdr:sp macro="" textlink="">
      <xdr:nvSpPr>
        <xdr:cNvPr id="6157" name="AutoShape 13"/>
        <xdr:cNvSpPr>
          <a:spLocks noChangeArrowheads="1"/>
        </xdr:cNvSpPr>
      </xdr:nvSpPr>
      <xdr:spPr bwMode="auto">
        <a:xfrm>
          <a:off x="11155680" y="14135100"/>
          <a:ext cx="906780" cy="1356360"/>
        </a:xfrm>
        <a:prstGeom prst="rightArrow">
          <a:avLst>
            <a:gd name="adj1" fmla="val 50000"/>
            <a:gd name="adj2" fmla="val 25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Graph</a:t>
          </a:r>
        </a:p>
        <a:p>
          <a:pPr algn="l" rtl="0">
            <a:defRPr sz="1000"/>
          </a:pPr>
          <a:r>
            <a:rPr lang="en-US" sz="1000" b="0" i="0" u="none" strike="noStrike" baseline="0">
              <a:solidFill>
                <a:srgbClr val="000000"/>
              </a:solidFill>
              <a:latin typeface="Arial"/>
              <a:cs typeface="Arial"/>
            </a:rPr>
            <a:t>Using Winter's Model</a:t>
          </a:r>
        </a:p>
      </xdr:txBody>
    </xdr:sp>
    <xdr:clientData/>
  </xdr:twoCellAnchor>
  <xdr:twoCellAnchor editAs="oneCell">
    <xdr:from>
      <xdr:col>8</xdr:col>
      <xdr:colOff>0</xdr:colOff>
      <xdr:row>2</xdr:row>
      <xdr:rowOff>0</xdr:rowOff>
    </xdr:from>
    <xdr:to>
      <xdr:col>11</xdr:col>
      <xdr:colOff>335280</xdr:colOff>
      <xdr:row>7</xdr:row>
      <xdr:rowOff>60960</xdr:rowOff>
    </xdr:to>
    <xdr:pic>
      <xdr:nvPicPr>
        <xdr:cNvPr id="6161"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945380" y="434340"/>
          <a:ext cx="2613660" cy="8991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167640</xdr:colOff>
      <xdr:row>67</xdr:row>
      <xdr:rowOff>91440</xdr:rowOff>
    </xdr:from>
    <xdr:to>
      <xdr:col>18</xdr:col>
      <xdr:colOff>137160</xdr:colOff>
      <xdr:row>75</xdr:row>
      <xdr:rowOff>106680</xdr:rowOff>
    </xdr:to>
    <xdr:sp macro="" textlink="">
      <xdr:nvSpPr>
        <xdr:cNvPr id="6162" name="AutoShape 18"/>
        <xdr:cNvSpPr>
          <a:spLocks noChangeArrowheads="1"/>
        </xdr:cNvSpPr>
      </xdr:nvSpPr>
      <xdr:spPr bwMode="auto">
        <a:xfrm>
          <a:off x="11170920" y="12588240"/>
          <a:ext cx="899160" cy="1356360"/>
        </a:xfrm>
        <a:prstGeom prst="rightArrow">
          <a:avLst>
            <a:gd name="adj1" fmla="val 50000"/>
            <a:gd name="adj2" fmla="val 25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Graph</a:t>
          </a:r>
        </a:p>
        <a:p>
          <a:pPr algn="l" rtl="0">
            <a:defRPr sz="1000"/>
          </a:pPr>
          <a:r>
            <a:rPr lang="en-US" sz="1000" b="0" i="0" u="none" strike="noStrike" baseline="0">
              <a:solidFill>
                <a:srgbClr val="000000"/>
              </a:solidFill>
              <a:latin typeface="Arial"/>
              <a:cs typeface="Arial"/>
            </a:rPr>
            <a:t>Using Winter's Model</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ta/sunil.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 " refreshedDate="36586.779705439818" createdVersion="1" recordCount="60" upgradeOnRefresh="1">
  <cacheSource type="worksheet">
    <worksheetSource ref="A19:G79" sheet="4. 1. ABC Corporation" r:id="rId2"/>
  </cacheSource>
  <cacheFields count="8">
    <cacheField name="Year" numFmtId="0">
      <sharedItems containsSemiMixedTypes="0" containsString="0" containsNumber="1" containsInteger="1" minValue="1994" maxValue="1998" count="5">
        <n v="1994"/>
        <n v="1995"/>
        <n v="1996"/>
        <n v="1997"/>
        <n v="1998"/>
      </sharedItems>
    </cacheField>
    <cacheField name="Month" numFmtId="0">
      <sharedItems count="12">
        <s v="JAN"/>
        <s v="FEB"/>
        <s v="MAR"/>
        <s v="APR"/>
        <s v="MAY"/>
        <s v="JUN"/>
        <s v="JUL"/>
        <s v="AUG"/>
        <s v="SEP"/>
        <s v="OCT"/>
        <s v="NOV"/>
        <s v="DEC"/>
      </sharedItems>
    </cacheField>
    <cacheField name="period" numFmtId="0">
      <sharedItems containsSemiMixedTypes="0" containsString="0" containsNumber="1" containsInteger="1" minValue="1" maxValue="60"/>
    </cacheField>
    <cacheField name="Demand Dt" numFmtId="0">
      <sharedItems containsSemiMixedTypes="0" containsString="0" containsNumber="1" containsInteger="1" minValue="2000" maxValue="22000" count="15">
        <n v="2000"/>
        <n v="3000"/>
        <n v="4000"/>
        <n v="6000"/>
        <n v="7000"/>
        <n v="10000"/>
        <n v="12000"/>
        <n v="14000"/>
        <n v="8000"/>
        <n v="5000"/>
        <n v="16000"/>
        <n v="15000"/>
        <n v="18000"/>
        <n v="20000"/>
        <n v="22000"/>
      </sharedItems>
    </cacheField>
    <cacheField name="Deseasonalized Demand Dt" numFmtId="0">
      <sharedItems containsString="0" containsBlank="1" containsNumber="1" minValue="6541.666666666667" maxValue="9666.6666666666661"/>
    </cacheField>
    <cacheField name="Deseasonalized Demand Dt (based on regression)" numFmtId="0">
      <sharedItems containsSemiMixedTypes="0" containsString="0" containsNumber="1" minValue="6067.5063021662454" maxValue="10212.007586722641"/>
    </cacheField>
    <cacheField name="Seasonal Factor St" numFmtId="0">
      <sharedItems containsSemiMixedTypes="0" containsString="0" containsNumber="1" minValue="0.20725299877744391" maxValue="2.1692483445177984"/>
    </cacheField>
    <cacheField name="Forecast" numFmtId="0">
      <sharedItems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
  <r>
    <x v="0"/>
    <x v="0"/>
    <n v="1"/>
    <x v="0"/>
    <m/>
    <n v="6067.5063021662454"/>
    <n v="0.32962470913066083"/>
    <x v="0"/>
  </r>
  <r>
    <x v="0"/>
    <x v="1"/>
    <n v="2"/>
    <x v="1"/>
    <m/>
    <n v="6137.7520866502527"/>
    <n v="0.48877829499257014"/>
    <x v="0"/>
  </r>
  <r>
    <x v="0"/>
    <x v="2"/>
    <n v="3"/>
    <x v="1"/>
    <m/>
    <n v="6207.9978711342592"/>
    <n v="0.48324758839710619"/>
    <x v="0"/>
  </r>
  <r>
    <x v="0"/>
    <x v="3"/>
    <n v="4"/>
    <x v="1"/>
    <m/>
    <n v="6278.2436556182656"/>
    <n v="0.4778406453396189"/>
    <x v="0"/>
  </r>
  <r>
    <x v="0"/>
    <x v="4"/>
    <n v="5"/>
    <x v="2"/>
    <m/>
    <n v="6348.4894401022721"/>
    <n v="0.63007114333887293"/>
    <x v="0"/>
  </r>
  <r>
    <x v="0"/>
    <x v="5"/>
    <n v="6"/>
    <x v="3"/>
    <m/>
    <n v="6418.7352245862794"/>
    <n v="0.93476359283642685"/>
    <x v="0"/>
  </r>
  <r>
    <x v="0"/>
    <x v="6"/>
    <n v="7"/>
    <x v="4"/>
    <n v="6541.666666666667"/>
    <n v="6488.9810090702858"/>
    <n v="1.0787518086761869"/>
    <x v="0"/>
  </r>
  <r>
    <x v="0"/>
    <x v="7"/>
    <n v="8"/>
    <x v="3"/>
    <n v="6625"/>
    <n v="6559.2267935542923"/>
    <n v="0.91474196408274211"/>
    <x v="0"/>
  </r>
  <r>
    <x v="0"/>
    <x v="8"/>
    <n v="9"/>
    <x v="5"/>
    <n v="6666.666666666667"/>
    <n v="6629.4725780382996"/>
    <n v="1.5084156216479983"/>
    <x v="0"/>
  </r>
  <r>
    <x v="0"/>
    <x v="9"/>
    <n v="10"/>
    <x v="6"/>
    <n v="6750"/>
    <n v="6699.7183625223061"/>
    <n v="1.7911200666474354"/>
    <x v="0"/>
  </r>
  <r>
    <x v="0"/>
    <x v="10"/>
    <n v="11"/>
    <x v="7"/>
    <n v="6875"/>
    <n v="6769.9641470063125"/>
    <n v="2.0679577758459504"/>
    <x v="0"/>
  </r>
  <r>
    <x v="0"/>
    <x v="11"/>
    <n v="12"/>
    <x v="8"/>
    <n v="7000"/>
    <n v="6840.2099314903189"/>
    <n v="1.1695547476065533"/>
    <x v="0"/>
  </r>
  <r>
    <x v="1"/>
    <x v="0"/>
    <n v="13"/>
    <x v="1"/>
    <n v="6916.666666666667"/>
    <n v="6910.4557159743263"/>
    <n v="0.43412477024708362"/>
    <x v="0"/>
  </r>
  <r>
    <x v="1"/>
    <x v="1"/>
    <n v="14"/>
    <x v="2"/>
    <n v="6833.333333333333"/>
    <n v="6980.7015004583327"/>
    <n v="0.57300831438464628"/>
    <x v="0"/>
  </r>
  <r>
    <x v="1"/>
    <x v="2"/>
    <n v="15"/>
    <x v="1"/>
    <n v="7000"/>
    <n v="7050.94728494234"/>
    <n v="0.42547474527382356"/>
    <x v="0"/>
  </r>
  <r>
    <x v="1"/>
    <x v="3"/>
    <n v="16"/>
    <x v="9"/>
    <n v="7083.333333333333"/>
    <n v="7121.1930694263465"/>
    <n v="0.70212953802174882"/>
    <x v="0"/>
  </r>
  <r>
    <x v="1"/>
    <x v="4"/>
    <n v="17"/>
    <x v="9"/>
    <n v="7166.666666666667"/>
    <n v="7191.4388539103529"/>
    <n v="0.69527115526835692"/>
    <x v="0"/>
  </r>
  <r>
    <x v="1"/>
    <x v="5"/>
    <n v="18"/>
    <x v="8"/>
    <n v="7333.333333333333"/>
    <n v="7261.6846383943594"/>
    <n v="1.1016727382654405"/>
    <x v="0"/>
  </r>
  <r>
    <x v="1"/>
    <x v="6"/>
    <n v="19"/>
    <x v="1"/>
    <n v="7375"/>
    <n v="7331.9304228783667"/>
    <n v="0.40916918559931736"/>
    <x v="0"/>
  </r>
  <r>
    <x v="1"/>
    <x v="7"/>
    <n v="20"/>
    <x v="8"/>
    <n v="7375"/>
    <n v="7402.1762073623731"/>
    <n v="1.0807632479814542"/>
    <x v="0"/>
  </r>
  <r>
    <x v="1"/>
    <x v="8"/>
    <n v="21"/>
    <x v="6"/>
    <n v="7500"/>
    <n v="7472.4219918463796"/>
    <n v="1.6059050215705082"/>
    <x v="0"/>
  </r>
  <r>
    <x v="1"/>
    <x v="9"/>
    <n v="22"/>
    <x v="6"/>
    <n v="7500"/>
    <n v="7542.6677763303869"/>
    <n v="1.5909490323380209"/>
    <x v="0"/>
  </r>
  <r>
    <x v="1"/>
    <x v="10"/>
    <n v="23"/>
    <x v="10"/>
    <n v="7375"/>
    <n v="7612.9135608143933"/>
    <n v="2.1016920620714883"/>
    <x v="0"/>
  </r>
  <r>
    <x v="1"/>
    <x v="11"/>
    <n v="24"/>
    <x v="5"/>
    <n v="7250"/>
    <n v="7683.1593452983998"/>
    <n v="1.3015479115527335"/>
    <x v="0"/>
  </r>
  <r>
    <x v="2"/>
    <x v="0"/>
    <n v="25"/>
    <x v="0"/>
    <n v="7333.333333333333"/>
    <n v="7753.4051297824062"/>
    <n v="0.257951179710395"/>
    <x v="0"/>
  </r>
  <r>
    <x v="2"/>
    <x v="1"/>
    <n v="26"/>
    <x v="9"/>
    <n v="7583.333333333333"/>
    <n v="7823.6509142664136"/>
    <n v="0.63908781907466106"/>
    <x v="0"/>
  </r>
  <r>
    <x v="2"/>
    <x v="2"/>
    <n v="27"/>
    <x v="9"/>
    <n v="7791.666666666667"/>
    <n v="7893.89669875042"/>
    <n v="0.63340073867339619"/>
    <x v="0"/>
  </r>
  <r>
    <x v="2"/>
    <x v="3"/>
    <n v="28"/>
    <x v="1"/>
    <n v="8041.666666666667"/>
    <n v="7964.1424832344264"/>
    <n v="0.37668838877699601"/>
    <x v="0"/>
  </r>
  <r>
    <x v="2"/>
    <x v="4"/>
    <n v="29"/>
    <x v="2"/>
    <n v="8250"/>
    <n v="8034.3882677184338"/>
    <n v="0.49785993241970872"/>
    <x v="0"/>
  </r>
  <r>
    <x v="2"/>
    <x v="5"/>
    <n v="30"/>
    <x v="3"/>
    <n v="8250"/>
    <n v="8104.6340522024402"/>
    <n v="0.74031720141262836"/>
    <x v="0"/>
  </r>
  <r>
    <x v="2"/>
    <x v="6"/>
    <n v="31"/>
    <x v="4"/>
    <n v="8291.6666666666661"/>
    <n v="8174.8798366864467"/>
    <n v="0.85628169952860556"/>
    <x v="0"/>
  </r>
  <r>
    <x v="2"/>
    <x v="7"/>
    <n v="32"/>
    <x v="5"/>
    <n v="8375"/>
    <n v="8245.1256211704531"/>
    <n v="1.212837797682994"/>
    <x v="0"/>
  </r>
  <r>
    <x v="2"/>
    <x v="8"/>
    <n v="33"/>
    <x v="11"/>
    <n v="8291.6666666666661"/>
    <n v="8315.3714056544595"/>
    <n v="1.8038881570340908"/>
    <x v="0"/>
  </r>
  <r>
    <x v="2"/>
    <x v="9"/>
    <n v="34"/>
    <x v="11"/>
    <n v="8208.3333333333339"/>
    <n v="8385.617190138466"/>
    <n v="1.788777100108992"/>
    <x v="0"/>
  </r>
  <r>
    <x v="2"/>
    <x v="10"/>
    <n v="35"/>
    <x v="12"/>
    <n v="8208.3333333333339"/>
    <n v="8455.8629746224742"/>
    <n v="2.1287005305101503"/>
    <x v="0"/>
  </r>
  <r>
    <x v="2"/>
    <x v="11"/>
    <n v="36"/>
    <x v="8"/>
    <n v="8291.6666666666661"/>
    <n v="8526.1087591064806"/>
    <n v="0.93829438798272902"/>
    <x v="0"/>
  </r>
  <r>
    <x v="3"/>
    <x v="0"/>
    <n v="37"/>
    <x v="9"/>
    <n v="8458.3333333333339"/>
    <n v="8596.3545435904871"/>
    <n v="0.58164190118566494"/>
    <x v="0"/>
  </r>
  <r>
    <x v="3"/>
    <x v="1"/>
    <n v="38"/>
    <x v="2"/>
    <n v="8750"/>
    <n v="8666.6003280744935"/>
    <n v="0.46154199438993881"/>
    <x v="0"/>
  </r>
  <r>
    <x v="3"/>
    <x v="2"/>
    <n v="39"/>
    <x v="2"/>
    <n v="8958.3333333333339"/>
    <n v="8736.8461125585"/>
    <n v="0.45783111530948539"/>
    <x v="0"/>
  </r>
  <r>
    <x v="3"/>
    <x v="3"/>
    <n v="40"/>
    <x v="0"/>
    <n v="9041.6666666666661"/>
    <n v="8807.0918970425082"/>
    <n v="0.22708971626282404"/>
    <x v="0"/>
  </r>
  <r>
    <x v="3"/>
    <x v="4"/>
    <n v="41"/>
    <x v="9"/>
    <n v="9166.6666666666661"/>
    <n v="8877.3376815265146"/>
    <n v="0.5632319259866454"/>
    <x v="0"/>
  </r>
  <r>
    <x v="3"/>
    <x v="5"/>
    <n v="42"/>
    <x v="4"/>
    <n v="9416.6666666666661"/>
    <n v="8947.5834660105211"/>
    <n v="0.78233413821632736"/>
    <x v="0"/>
  </r>
  <r>
    <x v="3"/>
    <x v="6"/>
    <n v="43"/>
    <x v="5"/>
    <n v="9583.3333333333339"/>
    <n v="9017.8292504945275"/>
    <n v="1.1089143209771477"/>
    <x v="0"/>
  </r>
  <r>
    <x v="3"/>
    <x v="7"/>
    <n v="44"/>
    <x v="7"/>
    <n v="9500"/>
    <n v="9088.0750349785339"/>
    <n v="1.5404802387872305"/>
    <x v="0"/>
  </r>
  <r>
    <x v="3"/>
    <x v="8"/>
    <n v="45"/>
    <x v="10"/>
    <n v="9375"/>
    <n v="9158.3208194625404"/>
    <n v="1.7470451532990703"/>
    <x v="0"/>
  </r>
  <r>
    <x v="3"/>
    <x v="9"/>
    <n v="46"/>
    <x v="10"/>
    <n v="9333.3333333333339"/>
    <n v="9228.5666039465468"/>
    <n v="1.7337470364203349"/>
    <x v="0"/>
  </r>
  <r>
    <x v="3"/>
    <x v="10"/>
    <n v="47"/>
    <x v="13"/>
    <n v="9416.6666666666661"/>
    <n v="9298.8123884305533"/>
    <n v="2.1508122935014486"/>
    <x v="0"/>
  </r>
  <r>
    <x v="4"/>
    <x v="11"/>
    <n v="48"/>
    <x v="6"/>
    <n v="9458.3333333333339"/>
    <n v="9369.0581729145597"/>
    <n v="1.2808117719549816"/>
    <x v="0"/>
  </r>
  <r>
    <x v="4"/>
    <x v="0"/>
    <n v="49"/>
    <x v="9"/>
    <n v="9333.3333333333339"/>
    <n v="9439.3039573985679"/>
    <n v="0.52970007349757797"/>
    <x v="0"/>
  </r>
  <r>
    <x v="4"/>
    <x v="1"/>
    <n v="50"/>
    <x v="0"/>
    <n v="9083.3333333333339"/>
    <n v="9509.5497418825744"/>
    <n v="0.21031489968357497"/>
    <x v="0"/>
  </r>
  <r>
    <x v="4"/>
    <x v="2"/>
    <n v="51"/>
    <x v="1"/>
    <n v="9083.3333333333339"/>
    <n v="9579.7955263665808"/>
    <n v="0.31315908484090976"/>
    <x v="0"/>
  </r>
  <r>
    <x v="4"/>
    <x v="3"/>
    <n v="52"/>
    <x v="0"/>
    <n v="9416.6666666666661"/>
    <n v="9650.0413108505873"/>
    <n v="0.20725299877744391"/>
    <x v="0"/>
  </r>
  <r>
    <x v="4"/>
    <x v="4"/>
    <n v="53"/>
    <x v="4"/>
    <n v="9666.6666666666661"/>
    <n v="9720.2870953345937"/>
    <n v="0.72014333849869117"/>
    <x v="0"/>
  </r>
  <r>
    <x v="4"/>
    <x v="5"/>
    <n v="54"/>
    <x v="3"/>
    <n v="9583.3333333333339"/>
    <n v="9790.5328798186019"/>
    <n v="0.6128369184447463"/>
    <x v="0"/>
  </r>
  <r>
    <x v="4"/>
    <x v="6"/>
    <n v="55"/>
    <x v="8"/>
    <m/>
    <n v="9860.7786643026084"/>
    <n v="0.81129495675236218"/>
    <x v="0"/>
  </r>
  <r>
    <x v="4"/>
    <x v="7"/>
    <n v="56"/>
    <x v="5"/>
    <m/>
    <n v="9931.0244487866148"/>
    <n v="1.0069454618271343"/>
    <x v="0"/>
  </r>
  <r>
    <x v="4"/>
    <x v="8"/>
    <n v="57"/>
    <x v="13"/>
    <m/>
    <n v="10001.270233270621"/>
    <n v="1.9997459856116284"/>
    <x v="0"/>
  </r>
  <r>
    <x v="4"/>
    <x v="9"/>
    <n v="58"/>
    <x v="13"/>
    <m/>
    <n v="10071.516017754628"/>
    <n v="1.9857983609163594"/>
    <x v="0"/>
  </r>
  <r>
    <x v="4"/>
    <x v="10"/>
    <n v="59"/>
    <x v="14"/>
    <m/>
    <n v="10141.761802238634"/>
    <n v="2.1692483445177984"/>
    <x v="0"/>
  </r>
  <r>
    <x v="4"/>
    <x v="11"/>
    <n v="60"/>
    <x v="8"/>
    <m/>
    <n v="10212.007586722641"/>
    <n v="0.783391505740885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 dataOnRows="1" applyNumberFormats="0" applyBorderFormats="0" applyFontFormats="0" applyPatternFormats="0" applyAlignmentFormats="0" applyWidthHeightFormats="1" dataCaption="Data" showItems="0" showMultipleLabel="0" showMemberPropertyTips="0" useAutoFormatting="1" rowGrandTotals="0" itemPrintTitles="1" indent="0" compact="0" compactData="0" gridDropZones="1">
  <location ref="S44:T57" firstHeaderRow="2" firstDataRow="2" firstDataCol="1"/>
  <pivotFields count="8">
    <pivotField compact="0" outline="0" subtotalTop="0" showAll="0" includeNewItemsInFilter="1"/>
    <pivotField axis="axisRow" compact="0" outline="0" subtotalTop="0" showAll="0" includeNewItemsInFilter="1">
      <items count="13">
        <item x="0"/>
        <item x="1"/>
        <item x="2"/>
        <item x="3"/>
        <item x="4"/>
        <item x="5"/>
        <item x="6"/>
        <item x="7"/>
        <item x="8"/>
        <item x="9"/>
        <item x="10"/>
        <item x="1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s>
  <rowFields count="1">
    <field x="1"/>
  </rowFields>
  <rowItems count="12">
    <i>
      <x/>
    </i>
    <i>
      <x v="1"/>
    </i>
    <i>
      <x v="2"/>
    </i>
    <i>
      <x v="3"/>
    </i>
    <i>
      <x v="4"/>
    </i>
    <i>
      <x v="5"/>
    </i>
    <i>
      <x v="6"/>
    </i>
    <i>
      <x v="7"/>
    </i>
    <i>
      <x v="8"/>
    </i>
    <i>
      <x v="9"/>
    </i>
    <i>
      <x v="10"/>
    </i>
    <i>
      <x v="11"/>
    </i>
  </rowItems>
  <colItems count="1">
    <i/>
  </colItems>
  <dataFields count="1">
    <dataField name="Average of Seasonal Factor St" fld="6" subtotal="average" baseField="0" baseItem="0" numFmtId="164"/>
  </dataFields>
  <formats count="30">
    <format dxfId="29">
      <pivotArea outline="0" fieldPosition="0"/>
    </format>
    <format dxfId="28">
      <pivotArea outline="0" fieldPosition="0"/>
    </format>
    <format dxfId="27">
      <pivotArea outline="0" fieldPosition="0"/>
    </format>
    <format dxfId="26">
      <pivotArea outline="0" fieldPosition="0"/>
    </format>
    <format dxfId="25">
      <pivotArea outline="0" fieldPosition="0"/>
    </format>
    <format dxfId="24">
      <pivotArea outline="0" fieldPosition="0"/>
    </format>
    <format dxfId="23">
      <pivotArea outline="0" fieldPosition="0"/>
    </format>
    <format dxfId="22">
      <pivotArea outline="0" fieldPosition="0"/>
    </format>
    <format dxfId="21">
      <pivotArea outline="0" fieldPosition="0">
        <references count="1">
          <reference field="1" count="2" selected="0">
            <x v="10"/>
            <x v="11"/>
          </reference>
        </references>
      </pivotArea>
    </format>
    <format dxfId="20">
      <pivotArea dataOnly="0" labelOnly="1" outline="0" fieldPosition="0">
        <references count="1">
          <reference field="1" count="1">
            <x v="10"/>
          </reference>
        </references>
      </pivotArea>
    </format>
    <format dxfId="19">
      <pivotArea dataOnly="0" labelOnly="1" outline="0" fieldPosition="0">
        <references count="1">
          <reference field="1" count="1">
            <x v="11"/>
          </reference>
        </references>
      </pivotArea>
    </format>
    <format dxfId="18">
      <pivotArea outline="0" fieldPosition="0">
        <references count="1">
          <reference field="1" count="2" selected="0">
            <x v="10"/>
            <x v="11"/>
          </reference>
        </references>
      </pivotArea>
    </format>
    <format dxfId="17">
      <pivotArea dataOnly="0" labelOnly="1" outline="0" fieldPosition="0">
        <references count="1">
          <reference field="1" count="1">
            <x v="10"/>
          </reference>
        </references>
      </pivotArea>
    </format>
    <format dxfId="16">
      <pivotArea dataOnly="0" labelOnly="1" outline="0" fieldPosition="0">
        <references count="1">
          <reference field="1" count="1">
            <x v="11"/>
          </reference>
        </references>
      </pivotArea>
    </format>
    <format dxfId="15">
      <pivotArea outline="0" fieldPosition="0">
        <references count="1">
          <reference field="1" count="10" selected="0">
            <x v="0"/>
            <x v="1"/>
            <x v="2"/>
            <x v="3"/>
            <x v="4"/>
            <x v="5"/>
            <x v="6"/>
            <x v="7"/>
            <x v="8"/>
            <x v="9"/>
          </reference>
        </references>
      </pivotArea>
    </format>
    <format dxfId="14">
      <pivotArea type="origin" dataOnly="0" labelOnly="1" outline="0" fieldPosition="0"/>
    </format>
    <format dxfId="13">
      <pivotArea field="1" type="button" dataOnly="0" labelOnly="1" outline="0" axis="axisRow" fieldPosition="0"/>
    </format>
    <format dxfId="12">
      <pivotArea dataOnly="0" labelOnly="1" outline="0" fieldPosition="0">
        <references count="1">
          <reference field="1" count="1">
            <x v="0"/>
          </reference>
        </references>
      </pivotArea>
    </format>
    <format dxfId="11">
      <pivotArea dataOnly="0" labelOnly="1" outline="0" fieldPosition="0">
        <references count="1">
          <reference field="1" count="1">
            <x v="1"/>
          </reference>
        </references>
      </pivotArea>
    </format>
    <format dxfId="10">
      <pivotArea dataOnly="0" labelOnly="1" outline="0" fieldPosition="0">
        <references count="1">
          <reference field="1" count="1">
            <x v="2"/>
          </reference>
        </references>
      </pivotArea>
    </format>
    <format dxfId="9">
      <pivotArea dataOnly="0" labelOnly="1" outline="0" fieldPosition="0">
        <references count="1">
          <reference field="1" count="1">
            <x v="3"/>
          </reference>
        </references>
      </pivotArea>
    </format>
    <format dxfId="8">
      <pivotArea dataOnly="0" labelOnly="1" outline="0" fieldPosition="0">
        <references count="1">
          <reference field="1" count="1">
            <x v="4"/>
          </reference>
        </references>
      </pivotArea>
    </format>
    <format dxfId="7">
      <pivotArea dataOnly="0" labelOnly="1" outline="0" fieldPosition="0">
        <references count="1">
          <reference field="1" count="1">
            <x v="5"/>
          </reference>
        </references>
      </pivotArea>
    </format>
    <format dxfId="6">
      <pivotArea dataOnly="0" labelOnly="1" outline="0" fieldPosition="0">
        <references count="1">
          <reference field="1" count="1">
            <x v="6"/>
          </reference>
        </references>
      </pivotArea>
    </format>
    <format dxfId="5">
      <pivotArea dataOnly="0" labelOnly="1" outline="0" fieldPosition="0">
        <references count="1">
          <reference field="1" count="1">
            <x v="7"/>
          </reference>
        </references>
      </pivotArea>
    </format>
    <format dxfId="4">
      <pivotArea dataOnly="0" labelOnly="1" outline="0" fieldPosition="0">
        <references count="1">
          <reference field="1" count="1">
            <x v="8"/>
          </reference>
        </references>
      </pivotArea>
    </format>
    <format dxfId="3">
      <pivotArea dataOnly="0" labelOnly="1" outline="0" fieldPosition="0">
        <references count="1">
          <reference field="1" count="1">
            <x v="9"/>
          </reference>
        </references>
      </pivotArea>
    </format>
    <format dxfId="2">
      <pivotArea type="topRight" dataOnly="0" labelOnly="1" outline="0" fieldPosition="0"/>
    </format>
    <format dxfId="1">
      <pivotArea dataOnly="0" labelOnly="1" grandCol="1" outline="0" axis="axisCol" fieldPosition="0"/>
    </format>
    <format dxfId="0">
      <pivotArea type="all" dataOnly="0"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image" Target="../media/image1.emf"/><Relationship Id="rId5" Type="http://schemas.openxmlformats.org/officeDocument/2006/relationships/oleObject" Target="../embeddings/Microsoft_Word_97_-_2003_Document1.doc"/><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
  <sheetViews>
    <sheetView zoomScale="80" zoomScaleNormal="80" workbookViewId="0">
      <selection activeCell="B3" sqref="B3:F3"/>
    </sheetView>
  </sheetViews>
  <sheetFormatPr defaultRowHeight="13.2" x14ac:dyDescent="0.25"/>
  <cols>
    <col min="1" max="2" width="8.44140625" customWidth="1"/>
    <col min="3" max="3" width="8.44140625" style="2" customWidth="1"/>
    <col min="4" max="4" width="9.44140625" style="2" bestFit="1" customWidth="1"/>
    <col min="5" max="7" width="8.44140625" style="2" customWidth="1"/>
    <col min="8" max="8" width="8.44140625" customWidth="1"/>
    <col min="9" max="9" width="11.88671875" customWidth="1"/>
    <col min="10" max="12" width="8.5546875" customWidth="1"/>
    <col min="13" max="13" width="12.33203125" customWidth="1"/>
    <col min="14" max="16" width="8.5546875" customWidth="1"/>
    <col min="17" max="17" width="8.5546875" style="3" customWidth="1"/>
    <col min="18" max="18" width="14.6640625" customWidth="1"/>
    <col min="19" max="19" width="26.6640625" bestFit="1" customWidth="1"/>
    <col min="20" max="20" width="5.5546875" customWidth="1"/>
    <col min="23" max="23" width="10.109375" customWidth="1"/>
  </cols>
  <sheetData>
    <row r="1" spans="1:6" ht="21" x14ac:dyDescent="0.4">
      <c r="A1" s="67" t="s">
        <v>69</v>
      </c>
      <c r="B1" s="1"/>
    </row>
    <row r="3" spans="1:6" x14ac:dyDescent="0.25">
      <c r="A3" s="68" t="s">
        <v>0</v>
      </c>
      <c r="B3" s="69">
        <v>1</v>
      </c>
      <c r="C3" s="69">
        <v>2</v>
      </c>
      <c r="D3" s="69">
        <v>3</v>
      </c>
      <c r="E3" s="69">
        <v>4</v>
      </c>
      <c r="F3" s="69">
        <v>5</v>
      </c>
    </row>
    <row r="4" spans="1:6" x14ac:dyDescent="0.25">
      <c r="A4" s="70" t="s">
        <v>1</v>
      </c>
      <c r="B4" s="71">
        <v>2000</v>
      </c>
      <c r="C4" s="71">
        <v>3000</v>
      </c>
      <c r="D4" s="71">
        <v>2000</v>
      </c>
      <c r="E4" s="71">
        <v>5000</v>
      </c>
      <c r="F4" s="72">
        <v>5000</v>
      </c>
    </row>
    <row r="5" spans="1:6" x14ac:dyDescent="0.25">
      <c r="A5" s="70" t="s">
        <v>2</v>
      </c>
      <c r="B5" s="71">
        <v>3000</v>
      </c>
      <c r="C5" s="71">
        <v>4000</v>
      </c>
      <c r="D5" s="71">
        <v>5000</v>
      </c>
      <c r="E5" s="71">
        <v>4000</v>
      </c>
      <c r="F5" s="72">
        <v>2000</v>
      </c>
    </row>
    <row r="6" spans="1:6" x14ac:dyDescent="0.25">
      <c r="A6" s="70" t="s">
        <v>3</v>
      </c>
      <c r="B6" s="71">
        <v>3000</v>
      </c>
      <c r="C6" s="71">
        <v>3000</v>
      </c>
      <c r="D6" s="71">
        <v>5000</v>
      </c>
      <c r="E6" s="71">
        <v>4000</v>
      </c>
      <c r="F6" s="72">
        <v>3000</v>
      </c>
    </row>
    <row r="7" spans="1:6" x14ac:dyDescent="0.25">
      <c r="A7" s="70" t="s">
        <v>4</v>
      </c>
      <c r="B7" s="71">
        <v>3000</v>
      </c>
      <c r="C7" s="71">
        <v>5000</v>
      </c>
      <c r="D7" s="71">
        <v>3000</v>
      </c>
      <c r="E7" s="71">
        <v>2000</v>
      </c>
      <c r="F7" s="72">
        <v>2000</v>
      </c>
    </row>
    <row r="8" spans="1:6" x14ac:dyDescent="0.25">
      <c r="A8" s="70" t="s">
        <v>5</v>
      </c>
      <c r="B8" s="71">
        <v>4000</v>
      </c>
      <c r="C8" s="71">
        <v>5000</v>
      </c>
      <c r="D8" s="71">
        <v>4000</v>
      </c>
      <c r="E8" s="71">
        <v>5000</v>
      </c>
      <c r="F8" s="72">
        <v>7000</v>
      </c>
    </row>
    <row r="9" spans="1:6" x14ac:dyDescent="0.25">
      <c r="A9" s="70" t="s">
        <v>6</v>
      </c>
      <c r="B9" s="71">
        <v>6000</v>
      </c>
      <c r="C9" s="71">
        <v>8000</v>
      </c>
      <c r="D9" s="71">
        <v>6000</v>
      </c>
      <c r="E9" s="71">
        <v>7000</v>
      </c>
      <c r="F9" s="72">
        <v>6000</v>
      </c>
    </row>
    <row r="10" spans="1:6" x14ac:dyDescent="0.25">
      <c r="A10" s="70" t="s">
        <v>7</v>
      </c>
      <c r="B10" s="71">
        <v>7000</v>
      </c>
      <c r="C10" s="71">
        <v>3000</v>
      </c>
      <c r="D10" s="71">
        <v>7000</v>
      </c>
      <c r="E10" s="71">
        <v>10000</v>
      </c>
      <c r="F10" s="72">
        <v>8000</v>
      </c>
    </row>
    <row r="11" spans="1:6" x14ac:dyDescent="0.25">
      <c r="A11" s="70" t="s">
        <v>8</v>
      </c>
      <c r="B11" s="71">
        <v>6000</v>
      </c>
      <c r="C11" s="71">
        <v>8000</v>
      </c>
      <c r="D11" s="71">
        <v>10000</v>
      </c>
      <c r="E11" s="71">
        <v>14000</v>
      </c>
      <c r="F11" s="72">
        <v>10000</v>
      </c>
    </row>
    <row r="12" spans="1:6" x14ac:dyDescent="0.25">
      <c r="A12" s="70" t="s">
        <v>9</v>
      </c>
      <c r="B12" s="71">
        <v>10000</v>
      </c>
      <c r="C12" s="71">
        <v>12000</v>
      </c>
      <c r="D12" s="71">
        <v>15000</v>
      </c>
      <c r="E12" s="71">
        <v>16000</v>
      </c>
      <c r="F12" s="72">
        <v>20000</v>
      </c>
    </row>
    <row r="13" spans="1:6" x14ac:dyDescent="0.25">
      <c r="A13" s="70" t="s">
        <v>10</v>
      </c>
      <c r="B13" s="71">
        <v>12000</v>
      </c>
      <c r="C13" s="71">
        <v>12000</v>
      </c>
      <c r="D13" s="71">
        <v>15000</v>
      </c>
      <c r="E13" s="71">
        <v>16000</v>
      </c>
      <c r="F13" s="72">
        <v>20000</v>
      </c>
    </row>
    <row r="14" spans="1:6" x14ac:dyDescent="0.25">
      <c r="A14" s="70" t="s">
        <v>11</v>
      </c>
      <c r="B14" s="71">
        <v>14000</v>
      </c>
      <c r="C14" s="71">
        <v>16000</v>
      </c>
      <c r="D14" s="71">
        <v>18000</v>
      </c>
      <c r="E14" s="71">
        <v>20000</v>
      </c>
      <c r="F14" s="72">
        <v>22000</v>
      </c>
    </row>
    <row r="15" spans="1:6" x14ac:dyDescent="0.25">
      <c r="A15" s="70" t="s">
        <v>12</v>
      </c>
      <c r="B15" s="71">
        <v>8000</v>
      </c>
      <c r="C15" s="71">
        <v>10000</v>
      </c>
      <c r="D15" s="71">
        <v>8000</v>
      </c>
      <c r="E15" s="71">
        <v>12000</v>
      </c>
      <c r="F15" s="72">
        <v>8000</v>
      </c>
    </row>
    <row r="16" spans="1:6" x14ac:dyDescent="0.25">
      <c r="A16" s="68" t="s">
        <v>13</v>
      </c>
      <c r="B16" s="73">
        <f>SUM(B4:B15)</f>
        <v>78000</v>
      </c>
      <c r="C16" s="73">
        <f>SUM(C4:C15)</f>
        <v>89000</v>
      </c>
      <c r="D16" s="73">
        <f>SUM(D4:D15)</f>
        <v>98000</v>
      </c>
      <c r="E16" s="73">
        <f>SUM(E4:E15)</f>
        <v>115000</v>
      </c>
      <c r="F16" s="74">
        <f>SUM(F4:F15)</f>
        <v>113000</v>
      </c>
    </row>
    <row r="17" spans="1:32" x14ac:dyDescent="0.25">
      <c r="A17" s="75"/>
      <c r="B17" s="63"/>
      <c r="C17" s="63"/>
      <c r="D17" s="63"/>
      <c r="E17" s="63"/>
      <c r="F17" s="63"/>
    </row>
    <row r="18" spans="1:32" x14ac:dyDescent="0.25">
      <c r="A18" s="75"/>
      <c r="B18" s="63"/>
      <c r="C18" s="63"/>
      <c r="D18" s="63"/>
      <c r="E18" s="63"/>
      <c r="F18" s="63"/>
    </row>
    <row r="19" spans="1:32" x14ac:dyDescent="0.25">
      <c r="A19" s="75"/>
      <c r="B19" s="63"/>
      <c r="C19" s="63"/>
      <c r="D19" s="63"/>
      <c r="E19" s="63"/>
      <c r="F19" s="63"/>
    </row>
    <row r="20" spans="1:32" x14ac:dyDescent="0.25">
      <c r="A20" s="75"/>
      <c r="B20" s="63"/>
      <c r="C20" s="63"/>
      <c r="D20" s="63"/>
      <c r="E20" s="63"/>
      <c r="F20" s="63"/>
    </row>
    <row r="21" spans="1:32" x14ac:dyDescent="0.25">
      <c r="A21" s="75"/>
      <c r="B21" s="63"/>
      <c r="C21" s="63"/>
      <c r="D21" s="63"/>
      <c r="E21" s="63"/>
      <c r="F21" s="63"/>
    </row>
    <row r="22" spans="1:32" ht="13.8" x14ac:dyDescent="0.25">
      <c r="G22" s="4" t="s">
        <v>23</v>
      </c>
      <c r="H22" s="4" t="s">
        <v>24</v>
      </c>
      <c r="S22" s="104" t="s">
        <v>75</v>
      </c>
      <c r="T22" s="23"/>
      <c r="U22" s="23"/>
      <c r="V22" s="23"/>
      <c r="W22" s="23"/>
      <c r="X22" s="23"/>
      <c r="Y22" s="23"/>
      <c r="Z22" s="23"/>
      <c r="AA22" s="23"/>
      <c r="AB22" s="23"/>
      <c r="AC22" s="23"/>
      <c r="AD22" s="23"/>
      <c r="AE22" s="23"/>
      <c r="AF22" s="23"/>
    </row>
    <row r="23" spans="1:32" s="10" customFormat="1" ht="69.599999999999994" x14ac:dyDescent="0.35">
      <c r="A23" s="5" t="s">
        <v>14</v>
      </c>
      <c r="B23" s="5" t="s">
        <v>15</v>
      </c>
      <c r="C23" s="6" t="s">
        <v>53</v>
      </c>
      <c r="D23" s="78" t="s">
        <v>73</v>
      </c>
      <c r="E23" s="5" t="s">
        <v>54</v>
      </c>
      <c r="F23" s="5" t="s">
        <v>55</v>
      </c>
      <c r="G23" s="5" t="s">
        <v>56</v>
      </c>
      <c r="H23" s="7" t="s">
        <v>16</v>
      </c>
      <c r="I23" s="8"/>
      <c r="J23" s="5" t="s">
        <v>57</v>
      </c>
      <c r="K23" s="5" t="s">
        <v>58</v>
      </c>
      <c r="L23" s="5" t="s">
        <v>17</v>
      </c>
      <c r="M23" s="5" t="s">
        <v>18</v>
      </c>
      <c r="N23" s="5" t="s">
        <v>19</v>
      </c>
      <c r="O23" s="5" t="s">
        <v>20</v>
      </c>
      <c r="P23" s="5" t="s">
        <v>21</v>
      </c>
      <c r="Q23" s="9" t="s">
        <v>22</v>
      </c>
      <c r="S23" t="s">
        <v>26</v>
      </c>
      <c r="T23"/>
      <c r="U23"/>
      <c r="V23"/>
      <c r="W23"/>
      <c r="X23"/>
      <c r="Y23"/>
      <c r="Z23"/>
      <c r="AA23"/>
      <c r="AB23" s="23"/>
      <c r="AC23" s="23"/>
      <c r="AD23" s="23"/>
      <c r="AE23" s="23"/>
      <c r="AF23" s="23"/>
    </row>
    <row r="24" spans="1:32" s="23" customFormat="1" ht="13.8" thickBot="1" x14ac:dyDescent="0.3">
      <c r="A24" s="28">
        <v>1</v>
      </c>
      <c r="B24" s="28" t="s">
        <v>1</v>
      </c>
      <c r="C24" s="28">
        <v>1</v>
      </c>
      <c r="D24" s="79">
        <v>2000</v>
      </c>
      <c r="E24" s="29"/>
      <c r="F24" s="29">
        <f t="shared" ref="F24:F83" si="0">$T$39+C24*$T$40</f>
        <v>6067.5063021662454</v>
      </c>
      <c r="G24" s="30">
        <f t="shared" ref="G24:G83" si="1">D24/F24</f>
        <v>0.32962470913066083</v>
      </c>
      <c r="H24" s="24">
        <f>($T$39+C24*$T$40)*$T$46</f>
        <v>2588.4499246394294</v>
      </c>
      <c r="I24" s="19"/>
      <c r="J24" s="24">
        <f t="shared" ref="J24:J83" si="2">H24-D24</f>
        <v>588.44992463942936</v>
      </c>
      <c r="K24" s="24">
        <f t="shared" ref="K24:K83" si="3">ABS(J24)</f>
        <v>588.44992463942936</v>
      </c>
      <c r="L24" s="24">
        <f>SUM($J$24:J24)</f>
        <v>588.44992463942936</v>
      </c>
      <c r="M24" s="24">
        <f>SUMSQ($J$24:J24)/C24</f>
        <v>346273.31380815007</v>
      </c>
      <c r="N24" s="24">
        <f>SUM($K$24:K24)/C24</f>
        <v>588.44992463942936</v>
      </c>
      <c r="O24" s="24">
        <f t="shared" ref="O24:O83" si="4">K24/D24*100</f>
        <v>29.422496231971468</v>
      </c>
      <c r="P24" s="24">
        <f>AVERAGE($O$24:O24)</f>
        <v>29.422496231971468</v>
      </c>
      <c r="Q24" s="31">
        <f>SUM($J$24:J24)/N24</f>
        <v>1</v>
      </c>
      <c r="S24"/>
      <c r="T24"/>
      <c r="U24"/>
      <c r="V24"/>
      <c r="W24"/>
      <c r="X24"/>
      <c r="Y24"/>
      <c r="Z24"/>
      <c r="AA24"/>
    </row>
    <row r="25" spans="1:32" s="23" customFormat="1" x14ac:dyDescent="0.25">
      <c r="A25" s="28">
        <v>1</v>
      </c>
      <c r="B25" s="28" t="s">
        <v>2</v>
      </c>
      <c r="C25" s="28">
        <v>2</v>
      </c>
      <c r="D25" s="79">
        <v>3000</v>
      </c>
      <c r="E25" s="29"/>
      <c r="F25" s="29">
        <f t="shared" si="0"/>
        <v>6137.7520866502527</v>
      </c>
      <c r="G25" s="30">
        <f t="shared" si="1"/>
        <v>0.48877829499257014</v>
      </c>
      <c r="H25" s="24">
        <f>($T$39+C25*$T$40)*$T$47</f>
        <v>2912.6473251781267</v>
      </c>
      <c r="I25" s="19"/>
      <c r="J25" s="24">
        <f t="shared" si="2"/>
        <v>-87.352674821873279</v>
      </c>
      <c r="K25" s="24">
        <f t="shared" si="3"/>
        <v>87.352674821873279</v>
      </c>
      <c r="L25" s="24">
        <f>SUM($J$24:J25)</f>
        <v>501.09724981755608</v>
      </c>
      <c r="M25" s="24">
        <f>SUMSQ($J$24:J25)/C25</f>
        <v>176951.901803343</v>
      </c>
      <c r="N25" s="24">
        <f>SUM($K$24:K25)/C25</f>
        <v>337.90129973065132</v>
      </c>
      <c r="O25" s="24">
        <f t="shared" si="4"/>
        <v>2.9117558273957762</v>
      </c>
      <c r="P25" s="24">
        <f>AVERAGE($O$24:O25)</f>
        <v>16.167126029683622</v>
      </c>
      <c r="Q25" s="31">
        <f>SUM($J$24:J25)/N25</f>
        <v>1.4829692878275162</v>
      </c>
      <c r="S25" s="11" t="s">
        <v>27</v>
      </c>
      <c r="T25" s="11"/>
      <c r="U25"/>
      <c r="V25"/>
      <c r="W25"/>
      <c r="X25"/>
      <c r="Y25"/>
      <c r="Z25"/>
      <c r="AA25"/>
    </row>
    <row r="26" spans="1:32" s="23" customFormat="1" x14ac:dyDescent="0.25">
      <c r="A26" s="28">
        <v>1</v>
      </c>
      <c r="B26" s="28" t="s">
        <v>3</v>
      </c>
      <c r="C26" s="28">
        <v>3</v>
      </c>
      <c r="D26" s="79">
        <v>3000</v>
      </c>
      <c r="E26" s="29"/>
      <c r="F26" s="29">
        <f t="shared" si="0"/>
        <v>6207.9978711342592</v>
      </c>
      <c r="G26" s="30">
        <f t="shared" si="1"/>
        <v>0.48324758839710619</v>
      </c>
      <c r="H26" s="24">
        <f>($T$39+C26*$T$40)*$T$48</f>
        <v>2871.9604542679253</v>
      </c>
      <c r="I26" s="19"/>
      <c r="J26" s="24">
        <f t="shared" si="2"/>
        <v>-128.03954573207466</v>
      </c>
      <c r="K26" s="24">
        <f t="shared" si="3"/>
        <v>128.03954573207466</v>
      </c>
      <c r="L26" s="24">
        <f>SUM($J$24:J26)</f>
        <v>373.05770408548142</v>
      </c>
      <c r="M26" s="24">
        <f>SUMSQ($J$24:J26)/C26</f>
        <v>123432.64295932068</v>
      </c>
      <c r="N26" s="24">
        <f>SUM($K$24:K26)/C26</f>
        <v>267.94738173112574</v>
      </c>
      <c r="O26" s="24">
        <f t="shared" si="4"/>
        <v>4.2679848577358213</v>
      </c>
      <c r="P26" s="24">
        <f>AVERAGE($O$24:O26)</f>
        <v>12.200745639034354</v>
      </c>
      <c r="Q26" s="31">
        <f>SUM($J$24:J26)/N26</f>
        <v>1.3922797143053616</v>
      </c>
      <c r="S26" s="12" t="s">
        <v>28</v>
      </c>
      <c r="T26" s="12">
        <v>0.97492561927363286</v>
      </c>
      <c r="U26"/>
      <c r="V26"/>
      <c r="W26"/>
      <c r="X26"/>
      <c r="Y26"/>
      <c r="Z26"/>
      <c r="AA26"/>
    </row>
    <row r="27" spans="1:32" s="23" customFormat="1" x14ac:dyDescent="0.25">
      <c r="A27" s="28">
        <v>1</v>
      </c>
      <c r="B27" s="28" t="s">
        <v>4</v>
      </c>
      <c r="C27" s="28">
        <v>4</v>
      </c>
      <c r="D27" s="79">
        <v>3000</v>
      </c>
      <c r="E27" s="29"/>
      <c r="F27" s="29">
        <f t="shared" si="0"/>
        <v>6278.2436556182656</v>
      </c>
      <c r="G27" s="30">
        <f t="shared" si="1"/>
        <v>0.4778406453396189</v>
      </c>
      <c r="H27" s="24">
        <f>($T$39+C27*$T$40)*$T$49</f>
        <v>2499.9982399114092</v>
      </c>
      <c r="I27" s="19"/>
      <c r="J27" s="24">
        <f t="shared" si="2"/>
        <v>-500.0017600885908</v>
      </c>
      <c r="K27" s="24">
        <f t="shared" si="3"/>
        <v>500.0017600885908</v>
      </c>
      <c r="L27" s="24">
        <f>SUM($J$24:J27)</f>
        <v>-126.94405600310938</v>
      </c>
      <c r="M27" s="24">
        <f>SUMSQ($J$24:J27)/C27</f>
        <v>155074.92224241269</v>
      </c>
      <c r="N27" s="24">
        <f>SUM($K$24:K27)/C27</f>
        <v>325.96097632049202</v>
      </c>
      <c r="O27" s="24">
        <f t="shared" si="4"/>
        <v>16.666725336286358</v>
      </c>
      <c r="P27" s="24">
        <f>AVERAGE($O$24:O27)</f>
        <v>13.317240563347355</v>
      </c>
      <c r="Q27" s="31">
        <f>SUM($J$24:J27)/N27</f>
        <v>-0.3894455631961759</v>
      </c>
      <c r="S27" s="12" t="s">
        <v>29</v>
      </c>
      <c r="T27" s="12">
        <v>0.95047996311607652</v>
      </c>
      <c r="U27"/>
      <c r="V27"/>
      <c r="W27"/>
      <c r="X27"/>
      <c r="Y27"/>
      <c r="Z27"/>
      <c r="AA27"/>
    </row>
    <row r="28" spans="1:32" s="23" customFormat="1" x14ac:dyDescent="0.25">
      <c r="A28" s="28">
        <v>1</v>
      </c>
      <c r="B28" s="28" t="s">
        <v>5</v>
      </c>
      <c r="C28" s="28">
        <v>5</v>
      </c>
      <c r="D28" s="79">
        <v>4000</v>
      </c>
      <c r="E28" s="29"/>
      <c r="F28" s="29">
        <f t="shared" si="0"/>
        <v>6348.4894401022721</v>
      </c>
      <c r="G28" s="30">
        <f t="shared" si="1"/>
        <v>0.63007114333887293</v>
      </c>
      <c r="H28" s="24">
        <f>($T$39+C28*$T$40)*$T$50</f>
        <v>3944.414885023808</v>
      </c>
      <c r="I28" s="19"/>
      <c r="J28" s="24">
        <f t="shared" si="2"/>
        <v>-55.585114976192017</v>
      </c>
      <c r="K28" s="24">
        <f t="shared" si="3"/>
        <v>55.585114976192017</v>
      </c>
      <c r="L28" s="24">
        <f>SUM($J$24:J28)</f>
        <v>-182.5291709793014</v>
      </c>
      <c r="M28" s="24">
        <f>SUMSQ($J$24:J28)/C28</f>
        <v>124677.87879531346</v>
      </c>
      <c r="N28" s="24">
        <f>SUM($K$24:K28)/C28</f>
        <v>271.88580405163202</v>
      </c>
      <c r="O28" s="24">
        <f t="shared" si="4"/>
        <v>1.3896278744048003</v>
      </c>
      <c r="P28" s="24">
        <f>AVERAGE($O$24:O28)</f>
        <v>10.931718025558844</v>
      </c>
      <c r="Q28" s="31">
        <f>SUM($J$24:J28)/N28</f>
        <v>-0.67134498476661364</v>
      </c>
      <c r="S28" s="12" t="s">
        <v>30</v>
      </c>
      <c r="T28" s="12">
        <v>0.9494034405751216</v>
      </c>
      <c r="U28"/>
      <c r="V28"/>
      <c r="W28"/>
      <c r="X28"/>
      <c r="Y28"/>
      <c r="Z28"/>
      <c r="AA28"/>
    </row>
    <row r="29" spans="1:32" s="23" customFormat="1" x14ac:dyDescent="0.25">
      <c r="A29" s="28">
        <v>1</v>
      </c>
      <c r="B29" s="28" t="s">
        <v>6</v>
      </c>
      <c r="C29" s="28">
        <v>6</v>
      </c>
      <c r="D29" s="79">
        <v>6000</v>
      </c>
      <c r="E29" s="29"/>
      <c r="F29" s="29">
        <f t="shared" si="0"/>
        <v>6418.7352245862794</v>
      </c>
      <c r="G29" s="30">
        <f t="shared" si="1"/>
        <v>0.93476359283642685</v>
      </c>
      <c r="H29" s="24">
        <f>($T$39+C29*$T$40)*$T$51</f>
        <v>5355.6958629717747</v>
      </c>
      <c r="I29" s="19"/>
      <c r="J29" s="24">
        <f t="shared" si="2"/>
        <v>-644.30413702822534</v>
      </c>
      <c r="K29" s="24">
        <f t="shared" si="3"/>
        <v>644.30413702822534</v>
      </c>
      <c r="L29" s="24">
        <f>SUM($J$24:J29)</f>
        <v>-826.83330800752674</v>
      </c>
      <c r="M29" s="24">
        <f>SUMSQ($J$24:J29)/C29</f>
        <v>173086.20249470891</v>
      </c>
      <c r="N29" s="24">
        <f>SUM($K$24:K29)/C29</f>
        <v>333.95552621439759</v>
      </c>
      <c r="O29" s="24">
        <f t="shared" si="4"/>
        <v>10.738402283803755</v>
      </c>
      <c r="P29" s="24">
        <f>AVERAGE($O$24:O29)</f>
        <v>10.899498735266329</v>
      </c>
      <c r="Q29" s="31">
        <f>SUM($J$24:J29)/N29</f>
        <v>-2.4758785020874439</v>
      </c>
      <c r="S29" s="12" t="s">
        <v>31</v>
      </c>
      <c r="T29" s="12">
        <v>226.90147155074439</v>
      </c>
      <c r="U29"/>
      <c r="V29"/>
      <c r="W29"/>
      <c r="X29"/>
      <c r="Y29"/>
      <c r="Z29"/>
      <c r="AA29"/>
    </row>
    <row r="30" spans="1:32" s="23" customFormat="1" ht="13.8" thickBot="1" x14ac:dyDescent="0.3">
      <c r="A30" s="28">
        <v>1</v>
      </c>
      <c r="B30" s="28" t="s">
        <v>7</v>
      </c>
      <c r="C30" s="28">
        <v>7</v>
      </c>
      <c r="D30" s="79">
        <v>7000</v>
      </c>
      <c r="E30" s="29">
        <f t="shared" ref="E30:E77" si="5">(D24+D36+2*SUM(D25:D35))/(2*12)</f>
        <v>6541.666666666667</v>
      </c>
      <c r="F30" s="29">
        <f t="shared" si="0"/>
        <v>6488.9810090702858</v>
      </c>
      <c r="G30" s="30">
        <f t="shared" si="1"/>
        <v>1.0787518086761869</v>
      </c>
      <c r="H30" s="24">
        <f>($T$39+C30*$T$40)*$T$52</f>
        <v>5534.3376596267271</v>
      </c>
      <c r="I30" s="19"/>
      <c r="J30" s="24">
        <f t="shared" si="2"/>
        <v>-1465.6623403732729</v>
      </c>
      <c r="K30" s="24">
        <f t="shared" si="3"/>
        <v>1465.6623403732729</v>
      </c>
      <c r="L30" s="24">
        <f>SUM($J$24:J30)</f>
        <v>-2292.4956483807996</v>
      </c>
      <c r="M30" s="24">
        <f>SUMSQ($J$24:J30)/C30</f>
        <v>455240.47299381613</v>
      </c>
      <c r="N30" s="24">
        <f>SUM($K$24:K30)/C30</f>
        <v>495.62792823709407</v>
      </c>
      <c r="O30" s="24">
        <f t="shared" si="4"/>
        <v>20.9380334339039</v>
      </c>
      <c r="P30" s="24">
        <f>AVERAGE($O$24:O30)</f>
        <v>12.333575120785982</v>
      </c>
      <c r="Q30" s="31">
        <f>SUM($J$24:J30)/N30</f>
        <v>-4.625436779834037</v>
      </c>
      <c r="S30" s="13" t="s">
        <v>32</v>
      </c>
      <c r="T30" s="13">
        <v>48</v>
      </c>
      <c r="U30"/>
      <c r="V30"/>
      <c r="W30"/>
      <c r="X30"/>
      <c r="Y30"/>
      <c r="Z30"/>
      <c r="AA30"/>
    </row>
    <row r="31" spans="1:32" s="23" customFormat="1" x14ac:dyDescent="0.25">
      <c r="A31" s="28">
        <v>1</v>
      </c>
      <c r="B31" s="28" t="s">
        <v>8</v>
      </c>
      <c r="C31" s="28">
        <v>8</v>
      </c>
      <c r="D31" s="79">
        <v>6000</v>
      </c>
      <c r="E31" s="29">
        <f t="shared" si="5"/>
        <v>6625</v>
      </c>
      <c r="F31" s="29">
        <f t="shared" si="0"/>
        <v>6559.2267935542923</v>
      </c>
      <c r="G31" s="30">
        <f t="shared" si="1"/>
        <v>0.91474196408274211</v>
      </c>
      <c r="H31" s="24">
        <f>($T$39+C31*$T$40)*$T$53</f>
        <v>7550.6784685009907</v>
      </c>
      <c r="I31" s="19"/>
      <c r="J31" s="24">
        <f t="shared" si="2"/>
        <v>1550.6784685009907</v>
      </c>
      <c r="K31" s="24">
        <f t="shared" si="3"/>
        <v>1550.6784685009907</v>
      </c>
      <c r="L31" s="24">
        <f>SUM($J$24:J31)</f>
        <v>-741.81717987980892</v>
      </c>
      <c r="M31" s="24">
        <f>SUMSQ($J$24:J31)/C31</f>
        <v>698910.87795366137</v>
      </c>
      <c r="N31" s="24">
        <f>SUM($K$24:K31)/C31</f>
        <v>627.50924577008118</v>
      </c>
      <c r="O31" s="24">
        <f t="shared" si="4"/>
        <v>25.844641141683176</v>
      </c>
      <c r="P31" s="24">
        <f>AVERAGE($O$24:O31)</f>
        <v>14.022458373398131</v>
      </c>
      <c r="Q31" s="31">
        <f>SUM($J$24:J31)/N31</f>
        <v>-1.1821613544027525</v>
      </c>
      <c r="S31"/>
      <c r="T31"/>
      <c r="U31"/>
      <c r="V31"/>
      <c r="W31"/>
      <c r="X31"/>
      <c r="Y31"/>
      <c r="Z31"/>
      <c r="AA31"/>
    </row>
    <row r="32" spans="1:32" s="23" customFormat="1" ht="13.8" thickBot="1" x14ac:dyDescent="0.3">
      <c r="A32" s="28">
        <v>1</v>
      </c>
      <c r="B32" s="28" t="s">
        <v>9</v>
      </c>
      <c r="C32" s="28">
        <v>9</v>
      </c>
      <c r="D32" s="79">
        <v>10000</v>
      </c>
      <c r="E32" s="29">
        <f t="shared" si="5"/>
        <v>6666.666666666667</v>
      </c>
      <c r="F32" s="29">
        <f t="shared" si="0"/>
        <v>6629.4725780382996</v>
      </c>
      <c r="G32" s="30">
        <f t="shared" si="1"/>
        <v>1.5084156216479983</v>
      </c>
      <c r="H32" s="24">
        <f>($T$39+C32*$T$40)*$T$54</f>
        <v>11488.87589707732</v>
      </c>
      <c r="I32" s="19"/>
      <c r="J32" s="24">
        <f t="shared" si="2"/>
        <v>1488.8758970773197</v>
      </c>
      <c r="K32" s="24">
        <f t="shared" si="3"/>
        <v>1488.8758970773197</v>
      </c>
      <c r="L32" s="24">
        <f>SUM($J$24:J32)</f>
        <v>747.05871719751076</v>
      </c>
      <c r="M32" s="24">
        <f>SUMSQ($J$24:J32)/C32</f>
        <v>867559.82894745388</v>
      </c>
      <c r="N32" s="24">
        <f>SUM($K$24:K32)/C32</f>
        <v>723.21665147088549</v>
      </c>
      <c r="O32" s="24">
        <f t="shared" si="4"/>
        <v>14.888758970773196</v>
      </c>
      <c r="P32" s="24">
        <f>AVERAGE($O$24:O32)</f>
        <v>14.118713995328694</v>
      </c>
      <c r="Q32" s="31">
        <f>SUM($J$24:J32)/N32</f>
        <v>1.0329666990909778</v>
      </c>
      <c r="S32" t="s">
        <v>33</v>
      </c>
      <c r="T32"/>
      <c r="U32"/>
      <c r="V32"/>
      <c r="W32"/>
      <c r="X32"/>
      <c r="Y32"/>
      <c r="Z32"/>
      <c r="AA32"/>
    </row>
    <row r="33" spans="1:27" s="23" customFormat="1" x14ac:dyDescent="0.25">
      <c r="A33" s="28">
        <v>1</v>
      </c>
      <c r="B33" s="28" t="s">
        <v>10</v>
      </c>
      <c r="C33" s="28">
        <v>10</v>
      </c>
      <c r="D33" s="79">
        <v>12000</v>
      </c>
      <c r="E33" s="29">
        <f t="shared" si="5"/>
        <v>6750</v>
      </c>
      <c r="F33" s="29">
        <f t="shared" si="0"/>
        <v>6699.7183625223061</v>
      </c>
      <c r="G33" s="30">
        <f t="shared" si="1"/>
        <v>1.7911200666474354</v>
      </c>
      <c r="H33" s="24">
        <f>($T$39+C33*$T$40)*$T$55</f>
        <v>11912.623965724744</v>
      </c>
      <c r="I33" s="19"/>
      <c r="J33" s="24">
        <f t="shared" si="2"/>
        <v>-87.376034275255734</v>
      </c>
      <c r="K33" s="24">
        <f t="shared" si="3"/>
        <v>87.376034275255734</v>
      </c>
      <c r="L33" s="24">
        <f>SUM($J$24:J33)</f>
        <v>659.68268292225503</v>
      </c>
      <c r="M33" s="24">
        <f>SUMSQ($J$24:J33)/C33</f>
        <v>781567.30318927555</v>
      </c>
      <c r="N33" s="24">
        <f>SUM($K$24:K33)/C33</f>
        <v>659.63258975132248</v>
      </c>
      <c r="O33" s="24">
        <f t="shared" si="4"/>
        <v>0.72813361896046447</v>
      </c>
      <c r="P33" s="24">
        <f>AVERAGE($O$24:O33)</f>
        <v>12.779655957691871</v>
      </c>
      <c r="Q33" s="31">
        <f>SUM($J$24:J33)/N33</f>
        <v>1.0000759410188502</v>
      </c>
      <c r="S33" s="14"/>
      <c r="T33" s="14" t="s">
        <v>34</v>
      </c>
      <c r="U33" s="14" t="s">
        <v>35</v>
      </c>
      <c r="V33" s="14" t="s">
        <v>36</v>
      </c>
      <c r="W33" s="14" t="s">
        <v>37</v>
      </c>
      <c r="X33" s="14" t="s">
        <v>38</v>
      </c>
      <c r="Y33"/>
      <c r="Z33"/>
      <c r="AA33"/>
    </row>
    <row r="34" spans="1:27" s="23" customFormat="1" x14ac:dyDescent="0.25">
      <c r="A34" s="28">
        <v>1</v>
      </c>
      <c r="B34" s="28" t="s">
        <v>11</v>
      </c>
      <c r="C34" s="28">
        <v>11</v>
      </c>
      <c r="D34" s="79">
        <v>14000</v>
      </c>
      <c r="E34" s="29">
        <f t="shared" si="5"/>
        <v>6875</v>
      </c>
      <c r="F34" s="29">
        <f t="shared" si="0"/>
        <v>6769.9641470063125</v>
      </c>
      <c r="G34" s="30">
        <f t="shared" si="1"/>
        <v>2.0679577758459504</v>
      </c>
      <c r="H34" s="24">
        <f>($T$39+C34*$T$40)*$T$56</f>
        <v>14377.252362364457</v>
      </c>
      <c r="I34" s="19"/>
      <c r="J34" s="24">
        <f t="shared" si="2"/>
        <v>377.25236236445744</v>
      </c>
      <c r="K34" s="24">
        <f t="shared" si="3"/>
        <v>377.25236236445744</v>
      </c>
      <c r="L34" s="24">
        <f>SUM($J$24:J34)</f>
        <v>1036.9350452867125</v>
      </c>
      <c r="M34" s="24">
        <f>SUMSQ($J$24:J34)/C34</f>
        <v>723453.85243657441</v>
      </c>
      <c r="N34" s="24">
        <f>SUM($K$24:K34)/C34</f>
        <v>633.96165998888023</v>
      </c>
      <c r="O34" s="24">
        <f t="shared" si="4"/>
        <v>2.694659731174696</v>
      </c>
      <c r="P34" s="24">
        <f>AVERAGE($O$24:O34)</f>
        <v>11.862838118917582</v>
      </c>
      <c r="Q34" s="31">
        <f>SUM($J$24:J34)/N34</f>
        <v>1.635643148049206</v>
      </c>
      <c r="S34" s="12" t="s">
        <v>39</v>
      </c>
      <c r="T34" s="12">
        <v>1</v>
      </c>
      <c r="U34" s="12">
        <v>45456339.830369219</v>
      </c>
      <c r="V34" s="12">
        <v>45456339.830369219</v>
      </c>
      <c r="W34" s="12">
        <v>882.91691716275341</v>
      </c>
      <c r="X34" s="12">
        <v>1.1447784398701062E-31</v>
      </c>
      <c r="Y34"/>
      <c r="Z34"/>
      <c r="AA34"/>
    </row>
    <row r="35" spans="1:27" s="23" customFormat="1" x14ac:dyDescent="0.25">
      <c r="A35" s="28">
        <v>1</v>
      </c>
      <c r="B35" s="28" t="s">
        <v>12</v>
      </c>
      <c r="C35" s="28">
        <v>12</v>
      </c>
      <c r="D35" s="79">
        <v>8000</v>
      </c>
      <c r="E35" s="29">
        <f t="shared" si="5"/>
        <v>7000</v>
      </c>
      <c r="F35" s="29">
        <f t="shared" si="0"/>
        <v>6840.2099314903189</v>
      </c>
      <c r="G35" s="30">
        <f t="shared" si="1"/>
        <v>1.1695547476065533</v>
      </c>
      <c r="H35" s="24">
        <f>($T$39+C35*$T$40)*$T$57</f>
        <v>7488.1150605929442</v>
      </c>
      <c r="I35" s="19"/>
      <c r="J35" s="24">
        <f t="shared" si="2"/>
        <v>-511.88493940705575</v>
      </c>
      <c r="K35" s="24">
        <f t="shared" si="3"/>
        <v>511.88493940705575</v>
      </c>
      <c r="L35" s="24">
        <f>SUM($J$24:J35)</f>
        <v>525.05010587965671</v>
      </c>
      <c r="M35" s="24">
        <f>SUMSQ($J$24:J35)/C35</f>
        <v>685001.54733284039</v>
      </c>
      <c r="N35" s="24">
        <f>SUM($K$24:K35)/C35</f>
        <v>623.78859994039487</v>
      </c>
      <c r="O35" s="24">
        <f t="shared" si="4"/>
        <v>6.3985617425881962</v>
      </c>
      <c r="P35" s="24">
        <f>AVERAGE($O$24:O35)</f>
        <v>11.407481754223467</v>
      </c>
      <c r="Q35" s="31">
        <f>SUM($J$24:J35)/N35</f>
        <v>0.84171160859596827</v>
      </c>
      <c r="S35" s="12" t="s">
        <v>40</v>
      </c>
      <c r="T35" s="12">
        <v>46</v>
      </c>
      <c r="U35" s="12">
        <v>2368276.7784270905</v>
      </c>
      <c r="V35" s="12">
        <v>51484.27779189327</v>
      </c>
      <c r="W35" s="12"/>
      <c r="X35" s="12"/>
      <c r="Y35"/>
      <c r="Z35"/>
      <c r="AA35"/>
    </row>
    <row r="36" spans="1:27" s="23" customFormat="1" ht="13.8" thickBot="1" x14ac:dyDescent="0.3">
      <c r="A36" s="36">
        <v>2</v>
      </c>
      <c r="B36" s="36" t="s">
        <v>1</v>
      </c>
      <c r="C36" s="36">
        <v>13</v>
      </c>
      <c r="D36" s="80">
        <v>3000</v>
      </c>
      <c r="E36" s="37">
        <f t="shared" si="5"/>
        <v>6916.666666666667</v>
      </c>
      <c r="F36" s="37">
        <f t="shared" si="0"/>
        <v>6910.4557159743263</v>
      </c>
      <c r="G36" s="38">
        <f t="shared" si="1"/>
        <v>0.43412477024708362</v>
      </c>
      <c r="H36" s="39">
        <f>($T$39+C36*$T$40)*$T$46</f>
        <v>2948.0593321924757</v>
      </c>
      <c r="I36" s="19"/>
      <c r="J36" s="39">
        <f t="shared" si="2"/>
        <v>-51.940667807524278</v>
      </c>
      <c r="K36" s="39">
        <f t="shared" si="3"/>
        <v>51.940667807524278</v>
      </c>
      <c r="L36" s="39">
        <f>SUM($J$24:J36)</f>
        <v>473.10943807213243</v>
      </c>
      <c r="M36" s="39">
        <f>SUMSQ($J$24:J36)/C36</f>
        <v>632516.64622818283</v>
      </c>
      <c r="N36" s="39">
        <f>SUM($K$24:K36)/C36</f>
        <v>579.80029746863556</v>
      </c>
      <c r="O36" s="39">
        <f t="shared" si="4"/>
        <v>1.7313555935841427</v>
      </c>
      <c r="P36" s="39">
        <f>AVERAGE($O$24:O36)</f>
        <v>10.66316435725121</v>
      </c>
      <c r="Q36" s="40">
        <f>SUM($J$24:J36)/N36</f>
        <v>0.81598688399728769</v>
      </c>
      <c r="S36" s="13" t="s">
        <v>13</v>
      </c>
      <c r="T36" s="13">
        <v>47</v>
      </c>
      <c r="U36" s="13">
        <v>47824616.608796313</v>
      </c>
      <c r="V36" s="13"/>
      <c r="W36" s="13"/>
      <c r="X36" s="13"/>
      <c r="Y36"/>
      <c r="Z36"/>
      <c r="AA36"/>
    </row>
    <row r="37" spans="1:27" s="23" customFormat="1" ht="13.8" thickBot="1" x14ac:dyDescent="0.3">
      <c r="A37" s="36">
        <v>2</v>
      </c>
      <c r="B37" s="36" t="s">
        <v>2</v>
      </c>
      <c r="C37" s="36">
        <v>14</v>
      </c>
      <c r="D37" s="80">
        <v>4000</v>
      </c>
      <c r="E37" s="37">
        <f t="shared" si="5"/>
        <v>6833.333333333333</v>
      </c>
      <c r="F37" s="37">
        <f t="shared" si="0"/>
        <v>6980.7015004583327</v>
      </c>
      <c r="G37" s="38">
        <f t="shared" si="1"/>
        <v>0.57300831438464628</v>
      </c>
      <c r="H37" s="39">
        <f>($T$39+C37*$T$40)*$T$47</f>
        <v>3312.6658206674965</v>
      </c>
      <c r="I37" s="19"/>
      <c r="J37" s="39">
        <f t="shared" si="2"/>
        <v>-687.33417933250348</v>
      </c>
      <c r="K37" s="39">
        <f t="shared" si="3"/>
        <v>687.33417933250348</v>
      </c>
      <c r="L37" s="39">
        <f>SUM($J$24:J37)</f>
        <v>-214.22474126037105</v>
      </c>
      <c r="M37" s="39">
        <f>SUMSQ($J$24:J37)/C37</f>
        <v>621081.76250321872</v>
      </c>
      <c r="N37" s="39">
        <f>SUM($K$24:K37)/C37</f>
        <v>587.48128903034035</v>
      </c>
      <c r="O37" s="39">
        <f t="shared" si="4"/>
        <v>17.183354483312588</v>
      </c>
      <c r="P37" s="39">
        <f>AVERAGE($O$24:O37)</f>
        <v>11.128892223398452</v>
      </c>
      <c r="Q37" s="40">
        <f>SUM($J$24:J37)/N37</f>
        <v>-0.36464947098818573</v>
      </c>
      <c r="S37"/>
      <c r="T37"/>
      <c r="U37"/>
      <c r="V37"/>
      <c r="W37"/>
      <c r="X37"/>
      <c r="Y37"/>
      <c r="Z37"/>
      <c r="AA37"/>
    </row>
    <row r="38" spans="1:27" s="23" customFormat="1" x14ac:dyDescent="0.25">
      <c r="A38" s="36">
        <v>2</v>
      </c>
      <c r="B38" s="36" t="s">
        <v>3</v>
      </c>
      <c r="C38" s="36">
        <v>15</v>
      </c>
      <c r="D38" s="80">
        <v>3000</v>
      </c>
      <c r="E38" s="37">
        <f t="shared" si="5"/>
        <v>7000</v>
      </c>
      <c r="F38" s="37">
        <f t="shared" si="0"/>
        <v>7050.94728494234</v>
      </c>
      <c r="G38" s="38">
        <f t="shared" si="1"/>
        <v>0.42547474527382356</v>
      </c>
      <c r="H38" s="39">
        <f>($T$39+C38*$T$40)*$T$48</f>
        <v>3261.9279496921486</v>
      </c>
      <c r="I38" s="19"/>
      <c r="J38" s="39">
        <f t="shared" si="2"/>
        <v>261.92794969214856</v>
      </c>
      <c r="K38" s="39">
        <f t="shared" si="3"/>
        <v>261.92794969214856</v>
      </c>
      <c r="L38" s="39">
        <f>SUM($J$24:J38)</f>
        <v>47.703208431777512</v>
      </c>
      <c r="M38" s="39">
        <f>SUMSQ($J$24:J38)/C38</f>
        <v>584250.06172499969</v>
      </c>
      <c r="N38" s="39">
        <f>SUM($K$24:K38)/C38</f>
        <v>565.77773307446091</v>
      </c>
      <c r="O38" s="39">
        <f t="shared" si="4"/>
        <v>8.7309316564049517</v>
      </c>
      <c r="P38" s="39">
        <f>AVERAGE($O$24:O38)</f>
        <v>10.969028185598885</v>
      </c>
      <c r="Q38" s="40">
        <f>SUM($J$24:J38)/N38</f>
        <v>8.4314397055812354E-2</v>
      </c>
      <c r="S38" s="14"/>
      <c r="T38" s="14" t="s">
        <v>41</v>
      </c>
      <c r="U38" s="14" t="s">
        <v>31</v>
      </c>
      <c r="V38" s="14" t="s">
        <v>42</v>
      </c>
      <c r="W38" s="14" t="s">
        <v>43</v>
      </c>
      <c r="X38" s="14" t="s">
        <v>44</v>
      </c>
      <c r="Y38" s="14" t="s">
        <v>45</v>
      </c>
      <c r="Z38" s="14" t="s">
        <v>46</v>
      </c>
      <c r="AA38" s="14" t="s">
        <v>47</v>
      </c>
    </row>
    <row r="39" spans="1:27" s="23" customFormat="1" x14ac:dyDescent="0.25">
      <c r="A39" s="36">
        <v>2</v>
      </c>
      <c r="B39" s="36" t="s">
        <v>4</v>
      </c>
      <c r="C39" s="36">
        <v>16</v>
      </c>
      <c r="D39" s="80">
        <v>5000</v>
      </c>
      <c r="E39" s="37">
        <f t="shared" si="5"/>
        <v>7083.333333333333</v>
      </c>
      <c r="F39" s="37">
        <f t="shared" si="0"/>
        <v>7121.1930694263465</v>
      </c>
      <c r="G39" s="38">
        <f t="shared" si="1"/>
        <v>0.70212953802174882</v>
      </c>
      <c r="H39" s="39">
        <f>($T$39+C39*$T$40)*$T$49</f>
        <v>2835.6609134950813</v>
      </c>
      <c r="I39" s="19"/>
      <c r="J39" s="39">
        <f t="shared" si="2"/>
        <v>-2164.3390865049187</v>
      </c>
      <c r="K39" s="39">
        <f t="shared" si="3"/>
        <v>2164.3390865049187</v>
      </c>
      <c r="L39" s="39">
        <f>SUM($J$24:J39)</f>
        <v>-2116.6358780731412</v>
      </c>
      <c r="M39" s="39">
        <f>SUMSQ($J$24:J39)/C39</f>
        <v>840507.16295299632</v>
      </c>
      <c r="N39" s="39">
        <f>SUM($K$24:K39)/C39</f>
        <v>665.68781766386451</v>
      </c>
      <c r="O39" s="39">
        <f t="shared" si="4"/>
        <v>43.286781730098376</v>
      </c>
      <c r="P39" s="39">
        <f>AVERAGE($O$24:O39)</f>
        <v>12.988887782130103</v>
      </c>
      <c r="Q39" s="40">
        <f>SUM($J$24:J39)/N39</f>
        <v>-3.1796223723924673</v>
      </c>
      <c r="S39" s="12" t="s">
        <v>48</v>
      </c>
      <c r="T39" s="12">
        <v>5997.260517682239</v>
      </c>
      <c r="U39" s="12">
        <v>79.193407475690009</v>
      </c>
      <c r="V39" s="12">
        <v>75.72928996044547</v>
      </c>
      <c r="W39" s="12">
        <v>6.1284986206836798E-50</v>
      </c>
      <c r="X39" s="12">
        <v>5837.8526087547816</v>
      </c>
      <c r="Y39" s="12">
        <v>6156.6684266096963</v>
      </c>
      <c r="Z39" s="12">
        <v>5837.8526087547816</v>
      </c>
      <c r="AA39" s="12">
        <v>6156.6684266096963</v>
      </c>
    </row>
    <row r="40" spans="1:27" s="23" customFormat="1" ht="13.8" thickBot="1" x14ac:dyDescent="0.3">
      <c r="A40" s="36">
        <v>2</v>
      </c>
      <c r="B40" s="36" t="s">
        <v>5</v>
      </c>
      <c r="C40" s="36">
        <v>17</v>
      </c>
      <c r="D40" s="80">
        <v>5000</v>
      </c>
      <c r="E40" s="37">
        <f t="shared" si="5"/>
        <v>7166.666666666667</v>
      </c>
      <c r="F40" s="37">
        <f t="shared" si="0"/>
        <v>7191.4388539103529</v>
      </c>
      <c r="G40" s="38">
        <f t="shared" si="1"/>
        <v>0.69527115526835692</v>
      </c>
      <c r="H40" s="39">
        <f>($T$39+C40*$T$40)*$T$50</f>
        <v>4468.1524207820976</v>
      </c>
      <c r="I40" s="19"/>
      <c r="J40" s="39">
        <f t="shared" si="2"/>
        <v>-531.84757921790242</v>
      </c>
      <c r="K40" s="39">
        <f t="shared" si="3"/>
        <v>531.84757921790242</v>
      </c>
      <c r="L40" s="39">
        <f>SUM($J$24:J40)</f>
        <v>-2648.4834572910436</v>
      </c>
      <c r="M40" s="39">
        <f>SUMSQ($J$24:J40)/C40</f>
        <v>807704.49733928731</v>
      </c>
      <c r="N40" s="39">
        <f>SUM($K$24:K40)/C40</f>
        <v>657.81486246116083</v>
      </c>
      <c r="O40" s="39">
        <f t="shared" si="4"/>
        <v>10.636951584358048</v>
      </c>
      <c r="P40" s="39">
        <f>AVERAGE($O$24:O40)</f>
        <v>12.850538594025865</v>
      </c>
      <c r="Q40" s="40">
        <f>SUM($J$24:J40)/N40</f>
        <v>-4.026183670253296</v>
      </c>
      <c r="S40" s="13" t="s">
        <v>49</v>
      </c>
      <c r="T40" s="13">
        <v>70.245784484006705</v>
      </c>
      <c r="U40" s="13">
        <v>2.3640700870435065</v>
      </c>
      <c r="V40" s="13">
        <v>29.713917903278286</v>
      </c>
      <c r="W40" s="13">
        <v>1.1447784398698783E-31</v>
      </c>
      <c r="X40" s="13">
        <v>65.487162760989676</v>
      </c>
      <c r="Y40" s="13">
        <v>75.004406207023735</v>
      </c>
      <c r="Z40" s="13">
        <v>65.487162760989676</v>
      </c>
      <c r="AA40" s="13">
        <v>75.004406207023735</v>
      </c>
    </row>
    <row r="41" spans="1:27" s="23" customFormat="1" x14ac:dyDescent="0.25">
      <c r="A41" s="36">
        <v>2</v>
      </c>
      <c r="B41" s="36" t="s">
        <v>6</v>
      </c>
      <c r="C41" s="36">
        <v>18</v>
      </c>
      <c r="D41" s="80">
        <v>8000</v>
      </c>
      <c r="E41" s="37">
        <f t="shared" si="5"/>
        <v>7333.333333333333</v>
      </c>
      <c r="F41" s="37">
        <f t="shared" si="0"/>
        <v>7261.6846383943594</v>
      </c>
      <c r="G41" s="38">
        <f t="shared" si="1"/>
        <v>1.1016727382654405</v>
      </c>
      <c r="H41" s="39">
        <f>($T$39+C41*$T$40)*$T$51</f>
        <v>6059.0401403511869</v>
      </c>
      <c r="I41" s="19"/>
      <c r="J41" s="39">
        <f t="shared" si="2"/>
        <v>-1940.9598596488131</v>
      </c>
      <c r="K41" s="39">
        <f t="shared" si="3"/>
        <v>1940.9598596488131</v>
      </c>
      <c r="L41" s="39">
        <f>SUM($J$24:J41)</f>
        <v>-4589.4433169398562</v>
      </c>
      <c r="M41" s="39">
        <f>SUMSQ($J$24:J41)/C41</f>
        <v>972127.86841865687</v>
      </c>
      <c r="N41" s="39">
        <f>SUM($K$24:K41)/C41</f>
        <v>729.10069563825266</v>
      </c>
      <c r="O41" s="39">
        <f t="shared" si="4"/>
        <v>24.261998245610165</v>
      </c>
      <c r="P41" s="39">
        <f>AVERAGE($O$24:O41)</f>
        <v>13.484508574669437</v>
      </c>
      <c r="Q41" s="40">
        <f>SUM($J$24:J41)/N41</f>
        <v>-6.2946631986440096</v>
      </c>
      <c r="S41"/>
      <c r="T41"/>
      <c r="U41"/>
      <c r="V41"/>
      <c r="W41"/>
      <c r="X41"/>
      <c r="Y41"/>
      <c r="Z41"/>
      <c r="AA41"/>
    </row>
    <row r="42" spans="1:27" s="23" customFormat="1" x14ac:dyDescent="0.25">
      <c r="A42" s="36">
        <v>2</v>
      </c>
      <c r="B42" s="36" t="s">
        <v>7</v>
      </c>
      <c r="C42" s="36">
        <v>19</v>
      </c>
      <c r="D42" s="80">
        <v>3000</v>
      </c>
      <c r="E42" s="37">
        <f t="shared" si="5"/>
        <v>7375</v>
      </c>
      <c r="F42" s="37">
        <f t="shared" si="0"/>
        <v>7331.9304228783667</v>
      </c>
      <c r="G42" s="38">
        <f t="shared" si="1"/>
        <v>0.40916918559931736</v>
      </c>
      <c r="H42" s="39">
        <f>($T$39+C42*$T$40)*$T$52</f>
        <v>6253.2743739548123</v>
      </c>
      <c r="I42" s="19"/>
      <c r="J42" s="39">
        <f t="shared" si="2"/>
        <v>3253.2743739548123</v>
      </c>
      <c r="K42" s="39">
        <f t="shared" si="3"/>
        <v>3253.2743739548123</v>
      </c>
      <c r="L42" s="39">
        <f>SUM($J$24:J42)</f>
        <v>-1336.1689429850439</v>
      </c>
      <c r="M42" s="39">
        <f>SUMSQ($J$24:J42)/C42</f>
        <v>1478005.0412508897</v>
      </c>
      <c r="N42" s="39">
        <f>SUM($K$24:K42)/C42</f>
        <v>861.95194186544006</v>
      </c>
      <c r="O42" s="39">
        <f t="shared" si="4"/>
        <v>108.44247913182707</v>
      </c>
      <c r="P42" s="39">
        <f>AVERAGE($O$24:O42)</f>
        <v>18.482296498730367</v>
      </c>
      <c r="Q42" s="40">
        <f>SUM($J$24:J42)/N42</f>
        <v>-1.5501664049776389</v>
      </c>
      <c r="S42"/>
      <c r="T42"/>
      <c r="U42"/>
      <c r="V42"/>
      <c r="W42"/>
      <c r="X42"/>
      <c r="Y42"/>
      <c r="Z42"/>
      <c r="AA42"/>
    </row>
    <row r="43" spans="1:27" s="23" customFormat="1" x14ac:dyDescent="0.25">
      <c r="A43" s="36">
        <v>2</v>
      </c>
      <c r="B43" s="36" t="s">
        <v>8</v>
      </c>
      <c r="C43" s="36">
        <v>20</v>
      </c>
      <c r="D43" s="80">
        <v>8000</v>
      </c>
      <c r="E43" s="37">
        <f t="shared" si="5"/>
        <v>7375</v>
      </c>
      <c r="F43" s="37">
        <f t="shared" si="0"/>
        <v>7402.1762073623731</v>
      </c>
      <c r="G43" s="38">
        <f t="shared" si="1"/>
        <v>1.0807632479814542</v>
      </c>
      <c r="H43" s="39">
        <f>($T$39+C43*$T$40)*$T$53</f>
        <v>8521.0428405838247</v>
      </c>
      <c r="I43" s="19"/>
      <c r="J43" s="39">
        <f t="shared" si="2"/>
        <v>521.04284058382473</v>
      </c>
      <c r="K43" s="39">
        <f t="shared" si="3"/>
        <v>521.04284058382473</v>
      </c>
      <c r="L43" s="39">
        <f>SUM($J$24:J43)</f>
        <v>-815.12610240121921</v>
      </c>
      <c r="M43" s="39">
        <f>SUMSQ($J$24:J43)/C43</f>
        <v>1417679.0712745283</v>
      </c>
      <c r="N43" s="39">
        <f>SUM($K$24:K43)/C43</f>
        <v>844.90648680135928</v>
      </c>
      <c r="O43" s="39">
        <f t="shared" si="4"/>
        <v>6.5130355072978094</v>
      </c>
      <c r="P43" s="39">
        <f>AVERAGE($O$24:O43)</f>
        <v>17.883833449158736</v>
      </c>
      <c r="Q43" s="40">
        <f>SUM($J$24:J43)/N43</f>
        <v>-0.96475304088043823</v>
      </c>
      <c r="S43"/>
      <c r="T43"/>
      <c r="U43"/>
      <c r="V43"/>
      <c r="W43"/>
      <c r="X43"/>
      <c r="Y43"/>
      <c r="Z43"/>
      <c r="AA43"/>
    </row>
    <row r="44" spans="1:27" s="23" customFormat="1" x14ac:dyDescent="0.25">
      <c r="A44" s="36">
        <v>2</v>
      </c>
      <c r="B44" s="36" t="s">
        <v>9</v>
      </c>
      <c r="C44" s="36">
        <v>21</v>
      </c>
      <c r="D44" s="80">
        <v>12000</v>
      </c>
      <c r="E44" s="37">
        <f t="shared" si="5"/>
        <v>7500</v>
      </c>
      <c r="F44" s="37">
        <f t="shared" si="0"/>
        <v>7472.4219918463796</v>
      </c>
      <c r="G44" s="38">
        <f t="shared" si="1"/>
        <v>1.6059050215705082</v>
      </c>
      <c r="H44" s="39">
        <f>($T$39+C44*$T$40)*$T$54</f>
        <v>12949.707220950269</v>
      </c>
      <c r="I44" s="19"/>
      <c r="J44" s="39">
        <f t="shared" si="2"/>
        <v>949.7072209502694</v>
      </c>
      <c r="K44" s="39">
        <f t="shared" si="3"/>
        <v>949.7072209502694</v>
      </c>
      <c r="L44" s="39">
        <f>SUM($J$24:J44)</f>
        <v>134.58111854905019</v>
      </c>
      <c r="M44" s="39">
        <f>SUMSQ($J$24:J44)/C44</f>
        <v>1393120.2490959833</v>
      </c>
      <c r="N44" s="39">
        <f>SUM($K$24:K44)/C44</f>
        <v>849.89699795130741</v>
      </c>
      <c r="O44" s="39">
        <f t="shared" si="4"/>
        <v>7.914226841252245</v>
      </c>
      <c r="P44" s="39">
        <f>AVERAGE($O$24:O44)</f>
        <v>17.409090277353666</v>
      </c>
      <c r="Q44" s="40">
        <f>SUM($J$24:J44)/N44</f>
        <v>0.15834991637040782</v>
      </c>
      <c r="S44" s="42" t="s">
        <v>50</v>
      </c>
      <c r="T44" s="15"/>
      <c r="V44" s="23" t="s">
        <v>70</v>
      </c>
    </row>
    <row r="45" spans="1:27" s="23" customFormat="1" x14ac:dyDescent="0.25">
      <c r="A45" s="36">
        <v>2</v>
      </c>
      <c r="B45" s="36" t="s">
        <v>10</v>
      </c>
      <c r="C45" s="36">
        <v>22</v>
      </c>
      <c r="D45" s="80">
        <v>12000</v>
      </c>
      <c r="E45" s="37">
        <f t="shared" si="5"/>
        <v>7500</v>
      </c>
      <c r="F45" s="37">
        <f t="shared" si="0"/>
        <v>7542.6677763303869</v>
      </c>
      <c r="G45" s="38">
        <f t="shared" si="1"/>
        <v>1.5909490323380209</v>
      </c>
      <c r="H45" s="39">
        <f>($T$39+C45*$T$40)*$T$55</f>
        <v>13411.454042671929</v>
      </c>
      <c r="I45" s="19"/>
      <c r="J45" s="39">
        <f t="shared" si="2"/>
        <v>1411.4540426719286</v>
      </c>
      <c r="K45" s="39">
        <f t="shared" si="3"/>
        <v>1411.4540426719286</v>
      </c>
      <c r="L45" s="39">
        <f>SUM($J$24:J45)</f>
        <v>1546.0351612209788</v>
      </c>
      <c r="M45" s="39">
        <f>SUMSQ($J$24:J45)/C45</f>
        <v>1420351.2611632082</v>
      </c>
      <c r="N45" s="39">
        <f>SUM($K$24:K45)/C45</f>
        <v>875.42231816588105</v>
      </c>
      <c r="O45" s="39">
        <f t="shared" si="4"/>
        <v>11.762117022266072</v>
      </c>
      <c r="P45" s="39">
        <f>AVERAGE($O$24:O45)</f>
        <v>17.152409674849682</v>
      </c>
      <c r="Q45" s="40">
        <f>SUM($J$24:J45)/N45</f>
        <v>1.7660449466951167</v>
      </c>
      <c r="S45" s="42" t="s">
        <v>15</v>
      </c>
      <c r="T45" s="15" t="s">
        <v>13</v>
      </c>
    </row>
    <row r="46" spans="1:27" s="23" customFormat="1" x14ac:dyDescent="0.25">
      <c r="A46" s="36">
        <v>2</v>
      </c>
      <c r="B46" s="36" t="s">
        <v>11</v>
      </c>
      <c r="C46" s="36">
        <v>23</v>
      </c>
      <c r="D46" s="80">
        <v>16000</v>
      </c>
      <c r="E46" s="37">
        <f t="shared" si="5"/>
        <v>7375</v>
      </c>
      <c r="F46" s="37">
        <f t="shared" si="0"/>
        <v>7612.9135608143933</v>
      </c>
      <c r="G46" s="38">
        <f t="shared" si="1"/>
        <v>2.1016920620714883</v>
      </c>
      <c r="H46" s="39">
        <f>($T$39+C46*$T$40)*$T$56</f>
        <v>16167.409029055985</v>
      </c>
      <c r="I46" s="19"/>
      <c r="J46" s="39">
        <f t="shared" si="2"/>
        <v>167.40902905598523</v>
      </c>
      <c r="K46" s="39">
        <f t="shared" si="3"/>
        <v>167.40902905598523</v>
      </c>
      <c r="L46" s="39">
        <f>SUM($J$24:J46)</f>
        <v>1713.444190276964</v>
      </c>
      <c r="M46" s="39">
        <f>SUMSQ($J$24:J46)/C46</f>
        <v>1359815.3708086978</v>
      </c>
      <c r="N46" s="39">
        <f>SUM($K$24:K46)/C46</f>
        <v>844.63913168284205</v>
      </c>
      <c r="O46" s="39">
        <f t="shared" si="4"/>
        <v>1.0463064315999078</v>
      </c>
      <c r="P46" s="39">
        <f>AVERAGE($O$24:O46)</f>
        <v>16.452144316447519</v>
      </c>
      <c r="Q46" s="40">
        <f>SUM($J$24:J46)/N46</f>
        <v>2.0286109487529096</v>
      </c>
      <c r="S46" s="42" t="s">
        <v>1</v>
      </c>
      <c r="T46" s="16">
        <v>0.42660852675427641</v>
      </c>
      <c r="V46" s="42" t="s">
        <v>1</v>
      </c>
      <c r="W46" s="16">
        <f>AVERAGE(G24,G36,G48,G60,G72)</f>
        <v>0.42660852675427641</v>
      </c>
      <c r="X46" s="65">
        <v>0.42660999999999999</v>
      </c>
    </row>
    <row r="47" spans="1:27" s="23" customFormat="1" x14ac:dyDescent="0.25">
      <c r="A47" s="36">
        <v>2</v>
      </c>
      <c r="B47" s="36" t="s">
        <v>12</v>
      </c>
      <c r="C47" s="36">
        <v>24</v>
      </c>
      <c r="D47" s="80">
        <v>10000</v>
      </c>
      <c r="E47" s="37">
        <f t="shared" si="5"/>
        <v>7250</v>
      </c>
      <c r="F47" s="37">
        <f t="shared" si="0"/>
        <v>7683.1593452983998</v>
      </c>
      <c r="G47" s="38">
        <f t="shared" si="1"/>
        <v>1.3015479115527335</v>
      </c>
      <c r="H47" s="39">
        <f>($T$39+C47*$T$40)*$T$57</f>
        <v>8410.9086976413073</v>
      </c>
      <c r="I47" s="19"/>
      <c r="J47" s="39">
        <f t="shared" si="2"/>
        <v>-1589.0913023586927</v>
      </c>
      <c r="K47" s="39">
        <f t="shared" si="3"/>
        <v>1589.0913023586927</v>
      </c>
      <c r="L47" s="39">
        <f>SUM($J$24:J47)</f>
        <v>124.35288791827134</v>
      </c>
      <c r="M47" s="39">
        <f>SUMSQ($J$24:J47)/C47</f>
        <v>1408373.528993004</v>
      </c>
      <c r="N47" s="39">
        <f>SUM($K$24:K47)/C47</f>
        <v>875.65797212766904</v>
      </c>
      <c r="O47" s="39">
        <f t="shared" si="4"/>
        <v>15.890913023586927</v>
      </c>
      <c r="P47" s="39">
        <f>AVERAGE($O$24:O47)</f>
        <v>16.428759679244994</v>
      </c>
      <c r="Q47" s="40">
        <f>SUM($J$24:J47)/N47</f>
        <v>0.14201079859539148</v>
      </c>
      <c r="S47" s="43" t="s">
        <v>2</v>
      </c>
      <c r="T47" s="17">
        <v>0.47454626450507825</v>
      </c>
      <c r="V47" s="43" t="s">
        <v>2</v>
      </c>
      <c r="W47" s="17">
        <f t="shared" ref="W47:W57" si="6">AVERAGE(G25,G37,G49,G61,G73)</f>
        <v>0.47454626450507825</v>
      </c>
      <c r="X47" s="65">
        <v>0.47455000000000003</v>
      </c>
    </row>
    <row r="48" spans="1:27" s="23" customFormat="1" x14ac:dyDescent="0.25">
      <c r="A48" s="28">
        <v>3</v>
      </c>
      <c r="B48" s="28" t="s">
        <v>1</v>
      </c>
      <c r="C48" s="28">
        <v>25</v>
      </c>
      <c r="D48" s="79">
        <v>2000</v>
      </c>
      <c r="E48" s="29">
        <f t="shared" si="5"/>
        <v>7333.333333333333</v>
      </c>
      <c r="F48" s="29">
        <f t="shared" si="0"/>
        <v>7753.4051297824062</v>
      </c>
      <c r="G48" s="30">
        <f t="shared" si="1"/>
        <v>0.257951179710395</v>
      </c>
      <c r="H48" s="24">
        <f>($T$39+C48*$T$40)*$T$46</f>
        <v>3307.6687397455216</v>
      </c>
      <c r="I48" s="19"/>
      <c r="J48" s="24">
        <f t="shared" si="2"/>
        <v>1307.6687397455216</v>
      </c>
      <c r="K48" s="24">
        <f t="shared" si="3"/>
        <v>1307.6687397455216</v>
      </c>
      <c r="L48" s="24">
        <f>SUM($J$24:J48)</f>
        <v>1432.021627663793</v>
      </c>
      <c r="M48" s="24">
        <f>SUMSQ($J$24:J48)/C48</f>
        <v>1420438.4891495896</v>
      </c>
      <c r="N48" s="24">
        <f>SUM($K$24:K48)/C48</f>
        <v>892.93840283238319</v>
      </c>
      <c r="O48" s="24">
        <f t="shared" si="4"/>
        <v>65.383436987276085</v>
      </c>
      <c r="P48" s="24">
        <f>AVERAGE($O$24:O48)</f>
        <v>18.386946771566237</v>
      </c>
      <c r="Q48" s="31">
        <f>SUM($J$24:J48)/N48</f>
        <v>1.603718266704006</v>
      </c>
      <c r="S48" s="43" t="s">
        <v>3</v>
      </c>
      <c r="T48" s="17">
        <v>0.46262265449894419</v>
      </c>
      <c r="V48" s="43" t="s">
        <v>3</v>
      </c>
      <c r="W48" s="17">
        <f t="shared" si="6"/>
        <v>0.46262265449894419</v>
      </c>
      <c r="X48" s="65">
        <v>0.46261999999999998</v>
      </c>
    </row>
    <row r="49" spans="1:24" s="23" customFormat="1" x14ac:dyDescent="0.25">
      <c r="A49" s="28">
        <v>3</v>
      </c>
      <c r="B49" s="28" t="s">
        <v>2</v>
      </c>
      <c r="C49" s="28">
        <v>26</v>
      </c>
      <c r="D49" s="79">
        <v>5000</v>
      </c>
      <c r="E49" s="29">
        <f t="shared" si="5"/>
        <v>7583.333333333333</v>
      </c>
      <c r="F49" s="29">
        <f t="shared" si="0"/>
        <v>7823.6509142664136</v>
      </c>
      <c r="G49" s="30">
        <f t="shared" si="1"/>
        <v>0.63908781907466106</v>
      </c>
      <c r="H49" s="24">
        <f>($T$39+C49*$T$40)*$T$47</f>
        <v>3712.6843161568668</v>
      </c>
      <c r="I49" s="19"/>
      <c r="J49" s="24">
        <f t="shared" si="2"/>
        <v>-1287.3156838431332</v>
      </c>
      <c r="K49" s="24">
        <f t="shared" si="3"/>
        <v>1287.3156838431332</v>
      </c>
      <c r="L49" s="24">
        <f>SUM($J$24:J49)</f>
        <v>144.70594382065974</v>
      </c>
      <c r="M49" s="24">
        <f>SUMSQ($J$24:J49)/C49</f>
        <v>1429543.9961003175</v>
      </c>
      <c r="N49" s="24">
        <f>SUM($K$24:K49)/C49</f>
        <v>908.10675979433518</v>
      </c>
      <c r="O49" s="24">
        <f t="shared" si="4"/>
        <v>25.746313676862663</v>
      </c>
      <c r="P49" s="24">
        <f>AVERAGE($O$24:O49)</f>
        <v>18.669999344846868</v>
      </c>
      <c r="Q49" s="31">
        <f>SUM($J$24:J49)/N49</f>
        <v>0.15934904377700287</v>
      </c>
      <c r="S49" s="43" t="s">
        <v>4</v>
      </c>
      <c r="T49" s="17">
        <v>0.39820025743572635</v>
      </c>
      <c r="V49" s="43" t="s">
        <v>4</v>
      </c>
      <c r="W49" s="17">
        <f t="shared" si="6"/>
        <v>0.39820025743572635</v>
      </c>
      <c r="X49" s="66">
        <v>0.3982</v>
      </c>
    </row>
    <row r="50" spans="1:24" s="23" customFormat="1" x14ac:dyDescent="0.25">
      <c r="A50" s="28">
        <v>3</v>
      </c>
      <c r="B50" s="28" t="s">
        <v>3</v>
      </c>
      <c r="C50" s="28">
        <v>27</v>
      </c>
      <c r="D50" s="79">
        <v>5000</v>
      </c>
      <c r="E50" s="29">
        <f t="shared" si="5"/>
        <v>7791.666666666667</v>
      </c>
      <c r="F50" s="29">
        <f t="shared" si="0"/>
        <v>7893.89669875042</v>
      </c>
      <c r="G50" s="30">
        <f t="shared" si="1"/>
        <v>0.63340073867339619</v>
      </c>
      <c r="H50" s="24">
        <f>($T$39+C50*$T$40)*$T$48</f>
        <v>3651.8954451163718</v>
      </c>
      <c r="I50" s="19"/>
      <c r="J50" s="24">
        <f t="shared" si="2"/>
        <v>-1348.1045548836282</v>
      </c>
      <c r="K50" s="24">
        <f t="shared" si="3"/>
        <v>1348.1045548836282</v>
      </c>
      <c r="L50" s="24">
        <f>SUM($J$24:J50)</f>
        <v>-1203.3986110629685</v>
      </c>
      <c r="M50" s="24">
        <f>SUMSQ($J$24:J50)/C50</f>
        <v>1443908.510722453</v>
      </c>
      <c r="N50" s="24">
        <f>SUM($K$24:K50)/C50</f>
        <v>924.40297442727183</v>
      </c>
      <c r="O50" s="24">
        <f t="shared" si="4"/>
        <v>26.962091097672563</v>
      </c>
      <c r="P50" s="24">
        <f>AVERAGE($O$24:O50)</f>
        <v>18.977113854210785</v>
      </c>
      <c r="Q50" s="31">
        <f>SUM($J$24:J50)/N50</f>
        <v>-1.3018117037199635</v>
      </c>
      <c r="S50" s="43" t="s">
        <v>5</v>
      </c>
      <c r="T50" s="17">
        <v>0.62131549910245498</v>
      </c>
      <c r="V50" s="43" t="s">
        <v>5</v>
      </c>
      <c r="W50" s="17">
        <f t="shared" si="6"/>
        <v>0.62131549910245498</v>
      </c>
      <c r="X50" s="66">
        <v>0.62131999999999998</v>
      </c>
    </row>
    <row r="51" spans="1:24" s="23" customFormat="1" x14ac:dyDescent="0.25">
      <c r="A51" s="28">
        <v>3</v>
      </c>
      <c r="B51" s="28" t="s">
        <v>4</v>
      </c>
      <c r="C51" s="28">
        <v>28</v>
      </c>
      <c r="D51" s="79">
        <v>3000</v>
      </c>
      <c r="E51" s="29">
        <f t="shared" si="5"/>
        <v>8041.666666666667</v>
      </c>
      <c r="F51" s="29">
        <f t="shared" si="0"/>
        <v>7964.1424832344264</v>
      </c>
      <c r="G51" s="30">
        <f t="shared" si="1"/>
        <v>0.37668838877699601</v>
      </c>
      <c r="H51" s="24">
        <f>($T$39+C51*$T$40)*$T$49</f>
        <v>3171.3235870787535</v>
      </c>
      <c r="I51" s="19"/>
      <c r="J51" s="24">
        <f t="shared" si="2"/>
        <v>171.32358707875346</v>
      </c>
      <c r="K51" s="24">
        <f t="shared" si="3"/>
        <v>171.32358707875346</v>
      </c>
      <c r="L51" s="24">
        <f>SUM($J$24:J51)</f>
        <v>-1032.075023984215</v>
      </c>
      <c r="M51" s="24">
        <f>SUMSQ($J$24:J51)/C51</f>
        <v>1393388.6271784201</v>
      </c>
      <c r="N51" s="24">
        <f>SUM($K$24:K51)/C51</f>
        <v>897.50728202196763</v>
      </c>
      <c r="O51" s="24">
        <f t="shared" si="4"/>
        <v>5.7107862359584489</v>
      </c>
      <c r="P51" s="24">
        <f>AVERAGE($O$24:O51)</f>
        <v>18.503316439273203</v>
      </c>
      <c r="Q51" s="31">
        <f>SUM($J$24:J51)/N51</f>
        <v>-1.1499349862199264</v>
      </c>
      <c r="S51" s="43" t="s">
        <v>6</v>
      </c>
      <c r="T51" s="17">
        <v>0.83438491783511393</v>
      </c>
      <c r="V51" s="43" t="s">
        <v>6</v>
      </c>
      <c r="W51" s="17">
        <f t="shared" si="6"/>
        <v>0.83438491783511393</v>
      </c>
      <c r="X51" s="66">
        <v>0.83438000000000001</v>
      </c>
    </row>
    <row r="52" spans="1:24" s="23" customFormat="1" x14ac:dyDescent="0.25">
      <c r="A52" s="28">
        <v>3</v>
      </c>
      <c r="B52" s="28" t="s">
        <v>5</v>
      </c>
      <c r="C52" s="28">
        <v>29</v>
      </c>
      <c r="D52" s="79">
        <v>4000</v>
      </c>
      <c r="E52" s="29">
        <f t="shared" si="5"/>
        <v>8250</v>
      </c>
      <c r="F52" s="29">
        <f t="shared" si="0"/>
        <v>8034.3882677184338</v>
      </c>
      <c r="G52" s="30">
        <f t="shared" si="1"/>
        <v>0.49785993241970872</v>
      </c>
      <c r="H52" s="24">
        <f>($T$39+C52*$T$40)*$T$50</f>
        <v>4991.8899565403872</v>
      </c>
      <c r="I52" s="19"/>
      <c r="J52" s="24">
        <f t="shared" si="2"/>
        <v>991.88995654038717</v>
      </c>
      <c r="K52" s="24">
        <f t="shared" si="3"/>
        <v>991.88995654038717</v>
      </c>
      <c r="L52" s="24">
        <f>SUM($J$24:J52)</f>
        <v>-40.185067443827847</v>
      </c>
      <c r="M52" s="24">
        <f>SUMSQ($J$24:J52)/C52</f>
        <v>1379266.4567890158</v>
      </c>
      <c r="N52" s="24">
        <f>SUM($K$24:K52)/C52</f>
        <v>900.76185700536143</v>
      </c>
      <c r="O52" s="24">
        <f t="shared" si="4"/>
        <v>24.79724891350968</v>
      </c>
      <c r="P52" s="24">
        <f>AVERAGE($O$24:O52)</f>
        <v>18.720348593557219</v>
      </c>
      <c r="Q52" s="31">
        <f>SUM($J$24:J52)/N52</f>
        <v>-4.4612310269692805E-2</v>
      </c>
      <c r="S52" s="43" t="s">
        <v>7</v>
      </c>
      <c r="T52" s="17">
        <v>0.85288239430672397</v>
      </c>
      <c r="V52" s="43" t="s">
        <v>7</v>
      </c>
      <c r="W52" s="17">
        <f t="shared" si="6"/>
        <v>0.85288239430672397</v>
      </c>
      <c r="X52" s="66">
        <v>0.85287999999999997</v>
      </c>
    </row>
    <row r="53" spans="1:24" s="23" customFormat="1" x14ac:dyDescent="0.25">
      <c r="A53" s="28">
        <v>3</v>
      </c>
      <c r="B53" s="28" t="s">
        <v>6</v>
      </c>
      <c r="C53" s="28">
        <v>30</v>
      </c>
      <c r="D53" s="79">
        <v>6000</v>
      </c>
      <c r="E53" s="29">
        <f t="shared" si="5"/>
        <v>8250</v>
      </c>
      <c r="F53" s="29">
        <f t="shared" si="0"/>
        <v>8104.6340522024402</v>
      </c>
      <c r="G53" s="30">
        <f t="shared" si="1"/>
        <v>0.74031720141262836</v>
      </c>
      <c r="H53" s="24">
        <f>($T$39+C53*$T$40)*$T$51</f>
        <v>6762.3844177305991</v>
      </c>
      <c r="I53" s="19"/>
      <c r="J53" s="24">
        <f t="shared" si="2"/>
        <v>762.38441773059913</v>
      </c>
      <c r="K53" s="24">
        <f t="shared" si="3"/>
        <v>762.38441773059913</v>
      </c>
      <c r="L53" s="24">
        <f>SUM($J$24:J53)</f>
        <v>722.19935028677128</v>
      </c>
      <c r="M53" s="24">
        <f>SUMSQ($J$24:J53)/C53</f>
        <v>1352665.2415759962</v>
      </c>
      <c r="N53" s="24">
        <f>SUM($K$24:K53)/C53</f>
        <v>896.14927569620272</v>
      </c>
      <c r="O53" s="24">
        <f t="shared" si="4"/>
        <v>12.706406962176652</v>
      </c>
      <c r="P53" s="24">
        <f>AVERAGE($O$24:O53)</f>
        <v>18.519883872511198</v>
      </c>
      <c r="Q53" s="31">
        <f>SUM($J$24:J53)/N53</f>
        <v>0.80589179712911918</v>
      </c>
      <c r="S53" s="43" t="s">
        <v>8</v>
      </c>
      <c r="T53" s="17">
        <v>1.1511537420723112</v>
      </c>
      <c r="V53" s="43" t="s">
        <v>8</v>
      </c>
      <c r="W53" s="17">
        <f t="shared" si="6"/>
        <v>1.1511537420723112</v>
      </c>
      <c r="X53" s="66">
        <v>1.1511499999999999</v>
      </c>
    </row>
    <row r="54" spans="1:24" s="23" customFormat="1" x14ac:dyDescent="0.25">
      <c r="A54" s="28">
        <v>3</v>
      </c>
      <c r="B54" s="28" t="s">
        <v>7</v>
      </c>
      <c r="C54" s="28">
        <v>31</v>
      </c>
      <c r="D54" s="79">
        <v>7000</v>
      </c>
      <c r="E54" s="29">
        <f t="shared" si="5"/>
        <v>8291.6666666666661</v>
      </c>
      <c r="F54" s="29">
        <f t="shared" si="0"/>
        <v>8174.8798366864467</v>
      </c>
      <c r="G54" s="30">
        <f t="shared" si="1"/>
        <v>0.85628169952860556</v>
      </c>
      <c r="H54" s="24">
        <f>($T$39+C54*$T$40)*$T$52</f>
        <v>6972.2110882828974</v>
      </c>
      <c r="I54" s="19"/>
      <c r="J54" s="24">
        <f t="shared" si="2"/>
        <v>-27.788911717102565</v>
      </c>
      <c r="K54" s="24">
        <f t="shared" si="3"/>
        <v>27.788911717102565</v>
      </c>
      <c r="L54" s="24">
        <f>SUM($J$24:J54)</f>
        <v>694.41043856966871</v>
      </c>
      <c r="M54" s="24">
        <f>SUMSQ($J$24:J54)/C54</f>
        <v>1309055.7893836873</v>
      </c>
      <c r="N54" s="24">
        <f>SUM($K$24:K54)/C54</f>
        <v>868.13765105171558</v>
      </c>
      <c r="O54" s="24">
        <f t="shared" si="4"/>
        <v>0.39698445310146518</v>
      </c>
      <c r="P54" s="24">
        <f>AVERAGE($O$24:O54)</f>
        <v>17.935274213820563</v>
      </c>
      <c r="Q54" s="31">
        <f>SUM($J$24:J54)/N54</f>
        <v>0.79988517688228011</v>
      </c>
      <c r="S54" s="43" t="s">
        <v>9</v>
      </c>
      <c r="T54" s="17">
        <v>1.732999987832659</v>
      </c>
      <c r="V54" s="43" t="s">
        <v>9</v>
      </c>
      <c r="W54" s="17">
        <f t="shared" si="6"/>
        <v>1.732999987832659</v>
      </c>
      <c r="X54" s="66">
        <v>1.7330000000000001</v>
      </c>
    </row>
    <row r="55" spans="1:24" s="23" customFormat="1" x14ac:dyDescent="0.25">
      <c r="A55" s="28">
        <v>3</v>
      </c>
      <c r="B55" s="28" t="s">
        <v>8</v>
      </c>
      <c r="C55" s="28">
        <v>32</v>
      </c>
      <c r="D55" s="79">
        <v>10000</v>
      </c>
      <c r="E55" s="29">
        <f t="shared" si="5"/>
        <v>8375</v>
      </c>
      <c r="F55" s="29">
        <f t="shared" si="0"/>
        <v>8245.1256211704531</v>
      </c>
      <c r="G55" s="30">
        <f t="shared" si="1"/>
        <v>1.212837797682994</v>
      </c>
      <c r="H55" s="24">
        <f>($T$39+C55*$T$40)*$T$53</f>
        <v>9491.4072126666561</v>
      </c>
      <c r="I55" s="19"/>
      <c r="J55" s="24">
        <f t="shared" si="2"/>
        <v>-508.59278733334395</v>
      </c>
      <c r="K55" s="24">
        <f t="shared" si="3"/>
        <v>508.59278733334395</v>
      </c>
      <c r="L55" s="24">
        <f>SUM($J$24:J55)</f>
        <v>185.81765123632476</v>
      </c>
      <c r="M55" s="24">
        <f>SUMSQ($J$24:J55)/C55</f>
        <v>1276231.1279444315</v>
      </c>
      <c r="N55" s="24">
        <f>SUM($K$24:K55)/C55</f>
        <v>856.90187406051655</v>
      </c>
      <c r="O55" s="24">
        <f t="shared" si="4"/>
        <v>5.0859278733334392</v>
      </c>
      <c r="P55" s="24">
        <f>AVERAGE($O$24:O55)</f>
        <v>17.533732140680339</v>
      </c>
      <c r="Q55" s="31">
        <f>SUM($J$24:J55)/N55</f>
        <v>0.21684822598859418</v>
      </c>
      <c r="S55" s="43" t="s">
        <v>10</v>
      </c>
      <c r="T55" s="17">
        <v>1.7780783192862284</v>
      </c>
      <c r="V55" s="43" t="s">
        <v>10</v>
      </c>
      <c r="W55" s="17">
        <f t="shared" si="6"/>
        <v>1.7780783192862284</v>
      </c>
      <c r="X55" s="66">
        <v>1.7780800000000001</v>
      </c>
    </row>
    <row r="56" spans="1:24" s="23" customFormat="1" x14ac:dyDescent="0.25">
      <c r="A56" s="28">
        <v>3</v>
      </c>
      <c r="B56" s="28" t="s">
        <v>9</v>
      </c>
      <c r="C56" s="28">
        <v>33</v>
      </c>
      <c r="D56" s="79">
        <v>15000</v>
      </c>
      <c r="E56" s="29">
        <f t="shared" si="5"/>
        <v>8291.6666666666661</v>
      </c>
      <c r="F56" s="29">
        <f t="shared" si="0"/>
        <v>8315.3714056544595</v>
      </c>
      <c r="G56" s="30">
        <f t="shared" si="1"/>
        <v>1.8038881570340908</v>
      </c>
      <c r="H56" s="24">
        <f>($T$39+C56*$T$40)*$T$54</f>
        <v>14410.538544823219</v>
      </c>
      <c r="I56" s="19"/>
      <c r="J56" s="24">
        <f t="shared" si="2"/>
        <v>-589.46145517678087</v>
      </c>
      <c r="K56" s="24">
        <f t="shared" si="3"/>
        <v>589.46145517678087</v>
      </c>
      <c r="L56" s="24">
        <f>SUM($J$24:J56)</f>
        <v>-403.64380394045611</v>
      </c>
      <c r="M56" s="24">
        <f>SUMSQ($J$24:J56)/C56</f>
        <v>1248086.6939806344</v>
      </c>
      <c r="N56" s="24">
        <f>SUM($K$24:K56)/C56</f>
        <v>848.79761894282763</v>
      </c>
      <c r="O56" s="24">
        <f t="shared" si="4"/>
        <v>3.9297430345118727</v>
      </c>
      <c r="P56" s="24">
        <f>AVERAGE($O$24:O56)</f>
        <v>17.121490046554019</v>
      </c>
      <c r="Q56" s="31">
        <f>SUM($J$24:J56)/N56</f>
        <v>-0.47554775712400332</v>
      </c>
      <c r="S56" s="43" t="s">
        <v>11</v>
      </c>
      <c r="T56" s="17">
        <v>2.123682201289367</v>
      </c>
      <c r="V56" s="43" t="s">
        <v>11</v>
      </c>
      <c r="W56" s="17">
        <f t="shared" si="6"/>
        <v>2.123682201289367</v>
      </c>
      <c r="X56" s="66">
        <v>2.1236799999999998</v>
      </c>
    </row>
    <row r="57" spans="1:24" s="23" customFormat="1" x14ac:dyDescent="0.25">
      <c r="A57" s="28">
        <v>3</v>
      </c>
      <c r="B57" s="28" t="s">
        <v>10</v>
      </c>
      <c r="C57" s="28">
        <v>34</v>
      </c>
      <c r="D57" s="79">
        <v>15000</v>
      </c>
      <c r="E57" s="29">
        <f t="shared" si="5"/>
        <v>8208.3333333333339</v>
      </c>
      <c r="F57" s="29">
        <f t="shared" si="0"/>
        <v>8385.617190138466</v>
      </c>
      <c r="G57" s="30">
        <f t="shared" si="1"/>
        <v>1.788777100108992</v>
      </c>
      <c r="H57" s="24">
        <f>($T$39+C57*$T$40)*$T$55</f>
        <v>14910.284119619109</v>
      </c>
      <c r="I57" s="19"/>
      <c r="J57" s="24">
        <f t="shared" si="2"/>
        <v>-89.715880380890667</v>
      </c>
      <c r="K57" s="24">
        <f t="shared" si="3"/>
        <v>89.715880380890667</v>
      </c>
      <c r="L57" s="24">
        <f>SUM($J$24:J57)</f>
        <v>-493.35968432134678</v>
      </c>
      <c r="M57" s="24">
        <f>SUMSQ($J$24:J57)/C57</f>
        <v>1211614.9953103957</v>
      </c>
      <c r="N57" s="24">
        <f>SUM($K$24:K57)/C57</f>
        <v>826.47168545571185</v>
      </c>
      <c r="O57" s="24">
        <f t="shared" si="4"/>
        <v>0.59810586920593778</v>
      </c>
      <c r="P57" s="24">
        <f>AVERAGE($O$24:O57)</f>
        <v>16.635508158984958</v>
      </c>
      <c r="Q57" s="31">
        <f>SUM($J$24:J57)/N57</f>
        <v>-0.59694686823942555</v>
      </c>
      <c r="S57" s="44" t="s">
        <v>12</v>
      </c>
      <c r="T57" s="18">
        <v>1.0947200649675766</v>
      </c>
      <c r="V57" s="44" t="s">
        <v>12</v>
      </c>
      <c r="W57" s="18">
        <f t="shared" si="6"/>
        <v>1.0947200649675766</v>
      </c>
      <c r="X57" s="66">
        <v>1.0947199999999999</v>
      </c>
    </row>
    <row r="58" spans="1:24" s="23" customFormat="1" x14ac:dyDescent="0.25">
      <c r="A58" s="28">
        <v>3</v>
      </c>
      <c r="B58" s="28" t="s">
        <v>11</v>
      </c>
      <c r="C58" s="28">
        <v>35</v>
      </c>
      <c r="D58" s="79">
        <v>18000</v>
      </c>
      <c r="E58" s="29">
        <f t="shared" si="5"/>
        <v>8208.3333333333339</v>
      </c>
      <c r="F58" s="29">
        <f t="shared" si="0"/>
        <v>8455.8629746224742</v>
      </c>
      <c r="G58" s="30">
        <f t="shared" si="1"/>
        <v>2.1287005305101503</v>
      </c>
      <c r="H58" s="24">
        <f>($T$39+C58*$T$40)*$T$56</f>
        <v>17957.565695747511</v>
      </c>
      <c r="I58" s="19"/>
      <c r="J58" s="24">
        <f t="shared" si="2"/>
        <v>-42.434304252488801</v>
      </c>
      <c r="K58" s="24">
        <f t="shared" si="3"/>
        <v>42.434304252488801</v>
      </c>
      <c r="L58" s="24">
        <f>SUM($J$24:J58)</f>
        <v>-535.79398857383558</v>
      </c>
      <c r="M58" s="24">
        <f>SUMSQ($J$24:J58)/C58</f>
        <v>1177048.871735167</v>
      </c>
      <c r="N58" s="24">
        <f>SUM($K$24:K58)/C58</f>
        <v>804.07061742133408</v>
      </c>
      <c r="O58" s="24">
        <f t="shared" si="4"/>
        <v>0.23574613473604888</v>
      </c>
      <c r="P58" s="24">
        <f>AVERAGE($O$24:O58)</f>
        <v>16.166943529720704</v>
      </c>
      <c r="Q58" s="31">
        <f>SUM($J$24:J58)/N58</f>
        <v>-0.66635190612005513</v>
      </c>
    </row>
    <row r="59" spans="1:24" s="23" customFormat="1" x14ac:dyDescent="0.25">
      <c r="A59" s="28">
        <v>3</v>
      </c>
      <c r="B59" s="28" t="s">
        <v>12</v>
      </c>
      <c r="C59" s="28">
        <v>36</v>
      </c>
      <c r="D59" s="79">
        <v>8000</v>
      </c>
      <c r="E59" s="29">
        <f t="shared" si="5"/>
        <v>8291.6666666666661</v>
      </c>
      <c r="F59" s="29">
        <f t="shared" si="0"/>
        <v>8526.1087591064806</v>
      </c>
      <c r="G59" s="30">
        <f t="shared" si="1"/>
        <v>0.93829438798272902</v>
      </c>
      <c r="H59" s="24">
        <f>($T$39+C59*$T$40)*$T$57</f>
        <v>9333.7023346896694</v>
      </c>
      <c r="I59" s="19"/>
      <c r="J59" s="24">
        <f t="shared" si="2"/>
        <v>1333.7023346896694</v>
      </c>
      <c r="K59" s="24">
        <f t="shared" si="3"/>
        <v>1333.7023346896694</v>
      </c>
      <c r="L59" s="24">
        <f>SUM($J$24:J59)</f>
        <v>797.90834611583387</v>
      </c>
      <c r="M59" s="24">
        <f>SUMSQ($J$24:J59)/C59</f>
        <v>1193763.1230079867</v>
      </c>
      <c r="N59" s="24">
        <f>SUM($K$24:K59)/C59</f>
        <v>818.78260956767679</v>
      </c>
      <c r="O59" s="24">
        <f t="shared" si="4"/>
        <v>16.671279183620868</v>
      </c>
      <c r="P59" s="24">
        <f>AVERAGE($O$24:O59)</f>
        <v>16.180952853440154</v>
      </c>
      <c r="Q59" s="31">
        <f>SUM($J$24:J59)/N59</f>
        <v>0.974505731792637</v>
      </c>
    </row>
    <row r="60" spans="1:24" s="23" customFormat="1" x14ac:dyDescent="0.25">
      <c r="A60" s="36">
        <v>4</v>
      </c>
      <c r="B60" s="36" t="s">
        <v>1</v>
      </c>
      <c r="C60" s="36">
        <v>37</v>
      </c>
      <c r="D60" s="80">
        <v>5000</v>
      </c>
      <c r="E60" s="37">
        <f t="shared" si="5"/>
        <v>8458.3333333333339</v>
      </c>
      <c r="F60" s="37">
        <f t="shared" si="0"/>
        <v>8596.3545435904871</v>
      </c>
      <c r="G60" s="38">
        <f t="shared" si="1"/>
        <v>0.58164190118566494</v>
      </c>
      <c r="H60" s="39">
        <f>($T$39+C60*$T$40)*$T$46</f>
        <v>3667.278147298568</v>
      </c>
      <c r="I60" s="19"/>
      <c r="J60" s="39">
        <f t="shared" si="2"/>
        <v>-1332.721852701432</v>
      </c>
      <c r="K60" s="39">
        <f t="shared" si="3"/>
        <v>1332.721852701432</v>
      </c>
      <c r="L60" s="39">
        <f>SUM($J$24:J60)</f>
        <v>-534.81350658559813</v>
      </c>
      <c r="M60" s="39">
        <f>SUMSQ($J$24:J60)/C60</f>
        <v>1209503.2422960934</v>
      </c>
      <c r="N60" s="39">
        <f>SUM($K$24:K60)/C60</f>
        <v>832.67285938210262</v>
      </c>
      <c r="O60" s="39">
        <f t="shared" si="4"/>
        <v>26.654437054028641</v>
      </c>
      <c r="P60" s="39">
        <f>AVERAGE($O$24:O60)</f>
        <v>16.464019993996601</v>
      </c>
      <c r="Q60" s="40">
        <f>SUM($J$24:J60)/N60</f>
        <v>-0.64228526312538214</v>
      </c>
    </row>
    <row r="61" spans="1:24" s="23" customFormat="1" x14ac:dyDescent="0.25">
      <c r="A61" s="36">
        <v>4</v>
      </c>
      <c r="B61" s="36" t="s">
        <v>2</v>
      </c>
      <c r="C61" s="36">
        <v>38</v>
      </c>
      <c r="D61" s="80">
        <v>4000</v>
      </c>
      <c r="E61" s="37">
        <f t="shared" si="5"/>
        <v>8750</v>
      </c>
      <c r="F61" s="37">
        <f t="shared" si="0"/>
        <v>8666.6003280744935</v>
      </c>
      <c r="G61" s="38">
        <f t="shared" si="1"/>
        <v>0.46154199438993881</v>
      </c>
      <c r="H61" s="39">
        <f>($T$39+C61*$T$40)*$T$47</f>
        <v>4112.7028116462361</v>
      </c>
      <c r="I61" s="19"/>
      <c r="J61" s="39">
        <f t="shared" si="2"/>
        <v>112.70281164623611</v>
      </c>
      <c r="K61" s="39">
        <f t="shared" si="3"/>
        <v>112.70281164623611</v>
      </c>
      <c r="L61" s="39">
        <f>SUM($J$24:J61)</f>
        <v>-422.11069493936202</v>
      </c>
      <c r="M61" s="39">
        <f>SUMSQ($J$24:J61)/C61</f>
        <v>1178008.4707554847</v>
      </c>
      <c r="N61" s="39">
        <f>SUM($K$24:K61)/C61</f>
        <v>813.72627917852719</v>
      </c>
      <c r="O61" s="39">
        <f t="shared" si="4"/>
        <v>2.8175702911559029</v>
      </c>
      <c r="P61" s="39">
        <f>AVERAGE($O$24:O61)</f>
        <v>16.104902896553423</v>
      </c>
      <c r="Q61" s="40">
        <f>SUM($J$24:J61)/N61</f>
        <v>-0.51873794141869323</v>
      </c>
    </row>
    <row r="62" spans="1:24" s="23" customFormat="1" x14ac:dyDescent="0.25">
      <c r="A62" s="36">
        <v>4</v>
      </c>
      <c r="B62" s="36" t="s">
        <v>3</v>
      </c>
      <c r="C62" s="36">
        <v>39</v>
      </c>
      <c r="D62" s="80">
        <v>4000</v>
      </c>
      <c r="E62" s="37">
        <f t="shared" si="5"/>
        <v>8958.3333333333339</v>
      </c>
      <c r="F62" s="37">
        <f t="shared" si="0"/>
        <v>8736.8461125585</v>
      </c>
      <c r="G62" s="38">
        <f t="shared" si="1"/>
        <v>0.45783111530948539</v>
      </c>
      <c r="H62" s="39">
        <f>($T$39+C62*$T$40)*$T$48</f>
        <v>4041.8629405405945</v>
      </c>
      <c r="I62" s="19"/>
      <c r="J62" s="39">
        <f t="shared" si="2"/>
        <v>41.862940540594536</v>
      </c>
      <c r="K62" s="39">
        <f t="shared" si="3"/>
        <v>41.862940540594536</v>
      </c>
      <c r="L62" s="39">
        <f>SUM($J$24:J62)</f>
        <v>-380.24775439876748</v>
      </c>
      <c r="M62" s="39">
        <f>SUMSQ($J$24:J62)/C62</f>
        <v>1147848.0613974135</v>
      </c>
      <c r="N62" s="39">
        <f>SUM($K$24:K62)/C62</f>
        <v>793.93491152114427</v>
      </c>
      <c r="O62" s="39">
        <f t="shared" si="4"/>
        <v>1.0465735135148635</v>
      </c>
      <c r="P62" s="39">
        <f>AVERAGE($O$24:O62)</f>
        <v>15.718791886731923</v>
      </c>
      <c r="Q62" s="40">
        <f>SUM($J$24:J62)/N62</f>
        <v>-0.4789407152662295</v>
      </c>
    </row>
    <row r="63" spans="1:24" s="23" customFormat="1" x14ac:dyDescent="0.25">
      <c r="A63" s="36">
        <v>4</v>
      </c>
      <c r="B63" s="36" t="s">
        <v>4</v>
      </c>
      <c r="C63" s="36">
        <v>40</v>
      </c>
      <c r="D63" s="80">
        <v>2000</v>
      </c>
      <c r="E63" s="37">
        <f t="shared" si="5"/>
        <v>9041.6666666666661</v>
      </c>
      <c r="F63" s="37">
        <f t="shared" si="0"/>
        <v>8807.0918970425082</v>
      </c>
      <c r="G63" s="38">
        <f t="shared" si="1"/>
        <v>0.22708971626282404</v>
      </c>
      <c r="H63" s="39">
        <f>($T$39+C63*$T$40)*$T$49</f>
        <v>3506.9862606624265</v>
      </c>
      <c r="I63" s="19"/>
      <c r="J63" s="39">
        <f t="shared" si="2"/>
        <v>1506.9862606624265</v>
      </c>
      <c r="K63" s="39">
        <f t="shared" si="3"/>
        <v>1506.9862606624265</v>
      </c>
      <c r="L63" s="39">
        <f>SUM($J$24:J63)</f>
        <v>1126.738506263659</v>
      </c>
      <c r="M63" s="39">
        <f>SUMSQ($J$24:J63)/C63</f>
        <v>1175927.0496081111</v>
      </c>
      <c r="N63" s="39">
        <f>SUM($K$24:K63)/C63</f>
        <v>811.76119524967635</v>
      </c>
      <c r="O63" s="39">
        <f t="shared" si="4"/>
        <v>75.349313033121319</v>
      </c>
      <c r="P63" s="39">
        <f>AVERAGE($O$24:O63)</f>
        <v>17.209554915391656</v>
      </c>
      <c r="Q63" s="40">
        <f>SUM($J$24:J63)/N63</f>
        <v>1.3880172061157765</v>
      </c>
    </row>
    <row r="64" spans="1:24" s="23" customFormat="1" x14ac:dyDescent="0.25">
      <c r="A64" s="36">
        <v>4</v>
      </c>
      <c r="B64" s="36" t="s">
        <v>5</v>
      </c>
      <c r="C64" s="36">
        <v>41</v>
      </c>
      <c r="D64" s="80">
        <v>5000</v>
      </c>
      <c r="E64" s="37">
        <f t="shared" si="5"/>
        <v>9166.6666666666661</v>
      </c>
      <c r="F64" s="37">
        <f t="shared" si="0"/>
        <v>8877.3376815265146</v>
      </c>
      <c r="G64" s="38">
        <f t="shared" si="1"/>
        <v>0.5632319259866454</v>
      </c>
      <c r="H64" s="39">
        <f>($T$39+C64*$T$40)*$T$50</f>
        <v>5515.6274922986768</v>
      </c>
      <c r="I64" s="19"/>
      <c r="J64" s="39">
        <f t="shared" si="2"/>
        <v>515.62749229867677</v>
      </c>
      <c r="K64" s="39">
        <f t="shared" si="3"/>
        <v>515.62749229867677</v>
      </c>
      <c r="L64" s="39">
        <f>SUM($J$24:J64)</f>
        <v>1642.3659985623358</v>
      </c>
      <c r="M64" s="39">
        <f>SUMSQ($J$24:J64)/C64</f>
        <v>1153730.5779302116</v>
      </c>
      <c r="N64" s="39">
        <f>SUM($K$24:K64)/C64</f>
        <v>804.53842200696909</v>
      </c>
      <c r="O64" s="39">
        <f t="shared" si="4"/>
        <v>10.312549845973535</v>
      </c>
      <c r="P64" s="39">
        <f>AVERAGE($O$24:O64)</f>
        <v>17.041335279552193</v>
      </c>
      <c r="Q64" s="40">
        <f>SUM($J$24:J64)/N64</f>
        <v>2.0413767119603259</v>
      </c>
    </row>
    <row r="65" spans="1:32" s="23" customFormat="1" x14ac:dyDescent="0.25">
      <c r="A65" s="36">
        <v>4</v>
      </c>
      <c r="B65" s="36" t="s">
        <v>6</v>
      </c>
      <c r="C65" s="36">
        <v>42</v>
      </c>
      <c r="D65" s="80">
        <v>7000</v>
      </c>
      <c r="E65" s="37">
        <f t="shared" si="5"/>
        <v>9416.6666666666661</v>
      </c>
      <c r="F65" s="37">
        <f t="shared" si="0"/>
        <v>8947.5834660105211</v>
      </c>
      <c r="G65" s="38">
        <f t="shared" si="1"/>
        <v>0.78233413821632736</v>
      </c>
      <c r="H65" s="39">
        <f>($T$39+C65*$T$40)*$T$51</f>
        <v>7465.7286951100123</v>
      </c>
      <c r="I65" s="19"/>
      <c r="J65" s="39">
        <f t="shared" si="2"/>
        <v>465.72869511001227</v>
      </c>
      <c r="K65" s="39">
        <f t="shared" si="3"/>
        <v>465.72869511001227</v>
      </c>
      <c r="L65" s="39">
        <f>SUM($J$24:J65)</f>
        <v>2108.0946936723481</v>
      </c>
      <c r="M65" s="39">
        <f>SUMSQ($J$24:J65)/C65</f>
        <v>1131425.1645854178</v>
      </c>
      <c r="N65" s="39">
        <f>SUM($K$24:K65)/C65</f>
        <v>796.47152374751772</v>
      </c>
      <c r="O65" s="39">
        <f t="shared" si="4"/>
        <v>6.6532670730001753</v>
      </c>
      <c r="P65" s="39">
        <f>AVERAGE($O$24:O65)</f>
        <v>16.794000322253332</v>
      </c>
      <c r="Q65" s="40">
        <f>SUM($J$24:J65)/N65</f>
        <v>2.6467922967960575</v>
      </c>
    </row>
    <row r="66" spans="1:32" s="23" customFormat="1" x14ac:dyDescent="0.25">
      <c r="A66" s="36">
        <v>4</v>
      </c>
      <c r="B66" s="36" t="s">
        <v>7</v>
      </c>
      <c r="C66" s="36">
        <v>43</v>
      </c>
      <c r="D66" s="80">
        <v>10000</v>
      </c>
      <c r="E66" s="37">
        <f t="shared" si="5"/>
        <v>9583.3333333333339</v>
      </c>
      <c r="F66" s="37">
        <f t="shared" si="0"/>
        <v>9017.8292504945275</v>
      </c>
      <c r="G66" s="38">
        <f t="shared" si="1"/>
        <v>1.1089143209771477</v>
      </c>
      <c r="H66" s="39">
        <f>($T$39+C66*$T$40)*$T$52</f>
        <v>7691.1478026109826</v>
      </c>
      <c r="I66" s="19"/>
      <c r="J66" s="39">
        <f t="shared" si="2"/>
        <v>-2308.8521973890174</v>
      </c>
      <c r="K66" s="39">
        <f t="shared" si="3"/>
        <v>2308.8521973890174</v>
      </c>
      <c r="L66" s="39">
        <f>SUM($J$24:J66)</f>
        <v>-200.75750371666936</v>
      </c>
      <c r="M66" s="39">
        <f>SUMSQ($J$24:J66)/C66</f>
        <v>1229085.0088831543</v>
      </c>
      <c r="N66" s="39">
        <f>SUM($K$24:K66)/C66</f>
        <v>831.6431673205758</v>
      </c>
      <c r="O66" s="39">
        <f t="shared" si="4"/>
        <v>23.088521973890174</v>
      </c>
      <c r="P66" s="39">
        <f>AVERAGE($O$24:O66)</f>
        <v>16.940384546710003</v>
      </c>
      <c r="Q66" s="40">
        <f>SUM($J$24:J66)/N66</f>
        <v>-0.24139860892921014</v>
      </c>
    </row>
    <row r="67" spans="1:32" s="23" customFormat="1" x14ac:dyDescent="0.25">
      <c r="A67" s="36">
        <v>4</v>
      </c>
      <c r="B67" s="36" t="s">
        <v>8</v>
      </c>
      <c r="C67" s="36">
        <v>44</v>
      </c>
      <c r="D67" s="80">
        <v>14000</v>
      </c>
      <c r="E67" s="37">
        <f t="shared" si="5"/>
        <v>9500</v>
      </c>
      <c r="F67" s="37">
        <f t="shared" si="0"/>
        <v>9088.0750349785339</v>
      </c>
      <c r="G67" s="38">
        <f t="shared" si="1"/>
        <v>1.5404802387872305</v>
      </c>
      <c r="H67" s="39">
        <f>($T$39+C67*$T$40)*$T$53</f>
        <v>10461.771584749491</v>
      </c>
      <c r="I67" s="19"/>
      <c r="J67" s="39">
        <f t="shared" si="2"/>
        <v>-3538.228415250509</v>
      </c>
      <c r="K67" s="39">
        <f t="shared" si="3"/>
        <v>3538.228415250509</v>
      </c>
      <c r="L67" s="39">
        <f>SUM($J$24:J67)</f>
        <v>-3738.9859189671783</v>
      </c>
      <c r="M67" s="39">
        <f>SUMSQ($J$24:J67)/C67</f>
        <v>1485675.3568286763</v>
      </c>
      <c r="N67" s="39">
        <f>SUM($K$24:K67)/C67</f>
        <v>893.15646840989245</v>
      </c>
      <c r="O67" s="39">
        <f t="shared" si="4"/>
        <v>25.273060108932206</v>
      </c>
      <c r="P67" s="39">
        <f>AVERAGE($O$24:O67)</f>
        <v>17.129763536760507</v>
      </c>
      <c r="Q67" s="40">
        <f>SUM($J$24:J67)/N67</f>
        <v>-4.1862608078333503</v>
      </c>
    </row>
    <row r="68" spans="1:32" s="23" customFormat="1" x14ac:dyDescent="0.25">
      <c r="A68" s="36">
        <v>4</v>
      </c>
      <c r="B68" s="36" t="s">
        <v>9</v>
      </c>
      <c r="C68" s="36">
        <v>45</v>
      </c>
      <c r="D68" s="80">
        <v>16000</v>
      </c>
      <c r="E68" s="37">
        <f t="shared" si="5"/>
        <v>9375</v>
      </c>
      <c r="F68" s="37">
        <f t="shared" si="0"/>
        <v>9158.3208194625404</v>
      </c>
      <c r="G68" s="38">
        <f t="shared" si="1"/>
        <v>1.7470451532990703</v>
      </c>
      <c r="H68" s="39">
        <f>($T$39+C68*$T$40)*$T$54</f>
        <v>15871.369868696169</v>
      </c>
      <c r="I68" s="19"/>
      <c r="J68" s="39">
        <f t="shared" si="2"/>
        <v>-128.63013130383115</v>
      </c>
      <c r="K68" s="39">
        <f t="shared" si="3"/>
        <v>128.63013130383115</v>
      </c>
      <c r="L68" s="39">
        <f>SUM($J$24:J68)</f>
        <v>-3867.6160502710095</v>
      </c>
      <c r="M68" s="39">
        <f>SUMSQ($J$24:J68)/C68</f>
        <v>1453028.0313586888</v>
      </c>
      <c r="N68" s="39">
        <f>SUM($K$24:K68)/C68</f>
        <v>876.16699425197987</v>
      </c>
      <c r="O68" s="39">
        <f t="shared" si="4"/>
        <v>0.80393832064894455</v>
      </c>
      <c r="P68" s="39">
        <f>AVERAGE($O$24:O68)</f>
        <v>16.766967420846917</v>
      </c>
      <c r="Q68" s="40">
        <f>SUM($J$24:J68)/N68</f>
        <v>-4.4142453158406791</v>
      </c>
      <c r="S68"/>
      <c r="T68"/>
      <c r="U68"/>
      <c r="V68"/>
      <c r="W68"/>
      <c r="X68"/>
      <c r="Y68"/>
      <c r="Z68"/>
      <c r="AA68"/>
      <c r="AB68"/>
      <c r="AC68"/>
      <c r="AD68"/>
      <c r="AE68"/>
      <c r="AF68"/>
    </row>
    <row r="69" spans="1:32" s="23" customFormat="1" x14ac:dyDescent="0.25">
      <c r="A69" s="36">
        <v>4</v>
      </c>
      <c r="B69" s="36" t="s">
        <v>10</v>
      </c>
      <c r="C69" s="36">
        <v>46</v>
      </c>
      <c r="D69" s="80">
        <v>16000</v>
      </c>
      <c r="E69" s="37">
        <f t="shared" si="5"/>
        <v>9333.3333333333339</v>
      </c>
      <c r="F69" s="37">
        <f t="shared" si="0"/>
        <v>9228.5666039465468</v>
      </c>
      <c r="G69" s="38">
        <f t="shared" si="1"/>
        <v>1.7337470364203349</v>
      </c>
      <c r="H69" s="39">
        <f>($T$39+C69*$T$40)*$T$55</f>
        <v>16409.114196566294</v>
      </c>
      <c r="I69" s="19"/>
      <c r="J69" s="39">
        <f t="shared" si="2"/>
        <v>409.11419656629369</v>
      </c>
      <c r="K69" s="39">
        <f t="shared" si="3"/>
        <v>409.11419656629369</v>
      </c>
      <c r="L69" s="39">
        <f>SUM($J$24:J69)</f>
        <v>-3458.5018537047158</v>
      </c>
      <c r="M69" s="39">
        <f>SUMSQ($J$24:J69)/C69</f>
        <v>1425079.0399341974</v>
      </c>
      <c r="N69" s="39">
        <f>SUM($K$24:K69)/C69</f>
        <v>866.01367256316075</v>
      </c>
      <c r="O69" s="39">
        <f t="shared" si="4"/>
        <v>2.5569637285393352</v>
      </c>
      <c r="P69" s="39">
        <f>AVERAGE($O$24:O69)</f>
        <v>16.458054297101103</v>
      </c>
      <c r="Q69" s="40">
        <f>SUM($J$24:J69)/N69</f>
        <v>-3.9935880497919944</v>
      </c>
      <c r="S69"/>
      <c r="T69"/>
      <c r="U69"/>
      <c r="V69"/>
      <c r="W69"/>
      <c r="X69"/>
      <c r="Y69"/>
      <c r="Z69"/>
      <c r="AA69"/>
      <c r="AB69"/>
      <c r="AC69"/>
      <c r="AD69"/>
      <c r="AE69"/>
      <c r="AF69"/>
    </row>
    <row r="70" spans="1:32" s="23" customFormat="1" x14ac:dyDescent="0.25">
      <c r="A70" s="36">
        <v>4</v>
      </c>
      <c r="B70" s="36" t="s">
        <v>11</v>
      </c>
      <c r="C70" s="36">
        <v>47</v>
      </c>
      <c r="D70" s="80">
        <v>20000</v>
      </c>
      <c r="E70" s="37">
        <f t="shared" si="5"/>
        <v>9416.6666666666661</v>
      </c>
      <c r="F70" s="37">
        <f t="shared" si="0"/>
        <v>9298.8123884305533</v>
      </c>
      <c r="G70" s="38">
        <f t="shared" si="1"/>
        <v>2.1508122935014486</v>
      </c>
      <c r="H70" s="39">
        <f>($T$39+C70*$T$40)*$T$56</f>
        <v>19747.722362439035</v>
      </c>
      <c r="I70" s="19"/>
      <c r="J70" s="39">
        <f t="shared" si="2"/>
        <v>-252.27763756096465</v>
      </c>
      <c r="K70" s="39">
        <f t="shared" si="3"/>
        <v>252.27763756096465</v>
      </c>
      <c r="L70" s="39">
        <f>SUM($J$24:J70)</f>
        <v>-3710.7794912656805</v>
      </c>
      <c r="M70" s="39">
        <f>SUMSQ($J$24:J70)/C70</f>
        <v>1396112.3370933281</v>
      </c>
      <c r="N70" s="39">
        <f>SUM($K$24:K70)/C70</f>
        <v>852.9554590524757</v>
      </c>
      <c r="O70" s="39">
        <f t="shared" si="4"/>
        <v>1.2613881878048232</v>
      </c>
      <c r="P70" s="39">
        <f>AVERAGE($O$24:O70)</f>
        <v>16.134720975626713</v>
      </c>
      <c r="Q70" s="40">
        <f>SUM($J$24:J70)/N70</f>
        <v>-4.3504962092485826</v>
      </c>
      <c r="S70"/>
      <c r="T70"/>
      <c r="U70"/>
      <c r="V70"/>
      <c r="W70"/>
      <c r="X70"/>
      <c r="Y70"/>
      <c r="Z70"/>
      <c r="AA70"/>
      <c r="AB70"/>
      <c r="AC70"/>
      <c r="AD70"/>
      <c r="AE70"/>
      <c r="AF70"/>
    </row>
    <row r="71" spans="1:32" s="23" customFormat="1" x14ac:dyDescent="0.25">
      <c r="A71" s="36">
        <v>4</v>
      </c>
      <c r="B71" s="36" t="s">
        <v>12</v>
      </c>
      <c r="C71" s="36">
        <v>48</v>
      </c>
      <c r="D71" s="80">
        <v>12000</v>
      </c>
      <c r="E71" s="37">
        <f t="shared" si="5"/>
        <v>9458.3333333333339</v>
      </c>
      <c r="F71" s="37">
        <f t="shared" si="0"/>
        <v>9369.0581729145597</v>
      </c>
      <c r="G71" s="38">
        <f t="shared" si="1"/>
        <v>1.2808117719549816</v>
      </c>
      <c r="H71" s="39">
        <f>($T$39+C71*$T$40)*$T$57</f>
        <v>10256.495971738032</v>
      </c>
      <c r="I71" s="19"/>
      <c r="J71" s="39">
        <f t="shared" si="2"/>
        <v>-1743.5040282619684</v>
      </c>
      <c r="K71" s="39">
        <f t="shared" si="3"/>
        <v>1743.5040282619684</v>
      </c>
      <c r="L71" s="39">
        <f>SUM($J$24:J71)</f>
        <v>-5454.2835195276493</v>
      </c>
      <c r="M71" s="39">
        <f>SUMSQ($J$24:J71)/C71</f>
        <v>1430355.961249003</v>
      </c>
      <c r="N71" s="39">
        <f>SUM($K$24:K71)/C71</f>
        <v>871.50855424434019</v>
      </c>
      <c r="O71" s="39">
        <f t="shared" si="4"/>
        <v>14.529200235516404</v>
      </c>
      <c r="P71" s="39">
        <f>AVERAGE($O$24:O71)</f>
        <v>16.101272626874415</v>
      </c>
      <c r="Q71" s="40">
        <f>SUM($J$24:J71)/N71</f>
        <v>-6.2584394530205163</v>
      </c>
      <c r="S71"/>
      <c r="T71"/>
      <c r="U71"/>
      <c r="V71"/>
      <c r="W71"/>
      <c r="X71"/>
      <c r="Y71"/>
      <c r="Z71"/>
      <c r="AA71"/>
      <c r="AB71"/>
      <c r="AC71"/>
      <c r="AD71"/>
      <c r="AE71"/>
      <c r="AF71"/>
    </row>
    <row r="72" spans="1:32" s="23" customFormat="1" x14ac:dyDescent="0.25">
      <c r="A72" s="28">
        <v>5</v>
      </c>
      <c r="B72" s="28" t="s">
        <v>1</v>
      </c>
      <c r="C72" s="28">
        <v>49</v>
      </c>
      <c r="D72" s="79">
        <v>5000</v>
      </c>
      <c r="E72" s="29">
        <f t="shared" si="5"/>
        <v>9333.3333333333339</v>
      </c>
      <c r="F72" s="29">
        <f t="shared" si="0"/>
        <v>9439.3039573985679</v>
      </c>
      <c r="G72" s="30">
        <f t="shared" si="1"/>
        <v>0.52970007349757797</v>
      </c>
      <c r="H72" s="24">
        <f>($T$39+C72*$T$40)*$T$46</f>
        <v>4026.8875548516139</v>
      </c>
      <c r="I72" s="19"/>
      <c r="J72" s="24">
        <f t="shared" si="2"/>
        <v>-973.11244514838609</v>
      </c>
      <c r="K72" s="24">
        <f t="shared" si="3"/>
        <v>973.11244514838609</v>
      </c>
      <c r="L72" s="24">
        <f>SUM($J$24:J72)</f>
        <v>-6427.3959646760359</v>
      </c>
      <c r="M72" s="24">
        <f>SUMSQ($J$24:J72)/C72</f>
        <v>1420490.4892011185</v>
      </c>
      <c r="N72" s="24">
        <f>SUM($K$24:K72)/C72</f>
        <v>873.58210303830026</v>
      </c>
      <c r="O72" s="24">
        <f t="shared" si="4"/>
        <v>19.462248902967723</v>
      </c>
      <c r="P72" s="24">
        <f>AVERAGE($O$24:O72)</f>
        <v>16.169863979447751</v>
      </c>
      <c r="Q72" s="31">
        <f>SUM($J$24:J72)/N72</f>
        <v>-7.3575179050963699</v>
      </c>
      <c r="S72"/>
      <c r="T72"/>
      <c r="U72"/>
      <c r="V72"/>
      <c r="W72"/>
      <c r="X72"/>
      <c r="Y72"/>
      <c r="Z72"/>
      <c r="AA72"/>
      <c r="AB72"/>
      <c r="AC72"/>
      <c r="AD72"/>
      <c r="AE72"/>
      <c r="AF72"/>
    </row>
    <row r="73" spans="1:32" s="23" customFormat="1" x14ac:dyDescent="0.25">
      <c r="A73" s="28">
        <v>5</v>
      </c>
      <c r="B73" s="28" t="s">
        <v>2</v>
      </c>
      <c r="C73" s="28">
        <v>50</v>
      </c>
      <c r="D73" s="79">
        <v>2000</v>
      </c>
      <c r="E73" s="29">
        <f t="shared" si="5"/>
        <v>9083.3333333333339</v>
      </c>
      <c r="F73" s="29">
        <f t="shared" si="0"/>
        <v>9509.5497418825744</v>
      </c>
      <c r="G73" s="30">
        <f t="shared" si="1"/>
        <v>0.21031489968357497</v>
      </c>
      <c r="H73" s="24">
        <f>($T$39+C73*$T$40)*$T$47</f>
        <v>4512.7213071356064</v>
      </c>
      <c r="I73" s="19"/>
      <c r="J73" s="24">
        <f t="shared" si="2"/>
        <v>2512.7213071356064</v>
      </c>
      <c r="K73" s="24">
        <f t="shared" si="3"/>
        <v>2512.7213071356064</v>
      </c>
      <c r="L73" s="24">
        <f>SUM($J$24:J73)</f>
        <v>-3914.6746575404295</v>
      </c>
      <c r="M73" s="24">
        <f>SUMSQ($J$24:J73)/C73</f>
        <v>1518356.0467637617</v>
      </c>
      <c r="N73" s="24">
        <f>SUM($K$24:K73)/C73</f>
        <v>906.36488712024641</v>
      </c>
      <c r="O73" s="24">
        <f t="shared" si="4"/>
        <v>125.63606535678031</v>
      </c>
      <c r="P73" s="24">
        <f>AVERAGE($O$24:O73)</f>
        <v>18.359188006994401</v>
      </c>
      <c r="Q73" s="31">
        <f>SUM($J$24:J73)/N73</f>
        <v>-4.3190934613302971</v>
      </c>
      <c r="S73"/>
      <c r="T73"/>
      <c r="U73"/>
      <c r="V73"/>
      <c r="W73"/>
      <c r="X73"/>
      <c r="Y73"/>
      <c r="Z73"/>
      <c r="AA73"/>
      <c r="AB73"/>
      <c r="AC73"/>
      <c r="AD73"/>
      <c r="AE73"/>
      <c r="AF73"/>
    </row>
    <row r="74" spans="1:32" s="23" customFormat="1" x14ac:dyDescent="0.25">
      <c r="A74" s="28">
        <v>5</v>
      </c>
      <c r="B74" s="28" t="s">
        <v>3</v>
      </c>
      <c r="C74" s="28">
        <v>51</v>
      </c>
      <c r="D74" s="79">
        <v>3000</v>
      </c>
      <c r="E74" s="29">
        <f t="shared" si="5"/>
        <v>9083.3333333333339</v>
      </c>
      <c r="F74" s="29">
        <f t="shared" si="0"/>
        <v>9579.7955263665808</v>
      </c>
      <c r="G74" s="30">
        <f t="shared" si="1"/>
        <v>0.31315908484090976</v>
      </c>
      <c r="H74" s="24">
        <f>($T$39+C74*$T$40)*$T$48</f>
        <v>4431.8304359648182</v>
      </c>
      <c r="I74" s="19"/>
      <c r="J74" s="24">
        <f t="shared" si="2"/>
        <v>1431.8304359648182</v>
      </c>
      <c r="K74" s="24">
        <f t="shared" si="3"/>
        <v>1431.8304359648182</v>
      </c>
      <c r="L74" s="24">
        <f>SUM($J$24:J74)</f>
        <v>-2482.8442215756113</v>
      </c>
      <c r="M74" s="24">
        <f>SUMSQ($J$24:J74)/C74</f>
        <v>1528783.1516773193</v>
      </c>
      <c r="N74" s="24">
        <f>SUM($K$24:K74)/C74</f>
        <v>916.66813317602237</v>
      </c>
      <c r="O74" s="24">
        <f t="shared" si="4"/>
        <v>47.72768119882727</v>
      </c>
      <c r="P74" s="24">
        <f>AVERAGE($O$24:O74)</f>
        <v>18.935040814677397</v>
      </c>
      <c r="Q74" s="31">
        <f>SUM($J$24:J74)/N74</f>
        <v>-2.7085529994079605</v>
      </c>
      <c r="S74"/>
      <c r="T74"/>
      <c r="U74"/>
      <c r="V74"/>
      <c r="W74"/>
      <c r="X74"/>
      <c r="Y74"/>
      <c r="Z74"/>
      <c r="AA74"/>
      <c r="AB74"/>
      <c r="AC74"/>
      <c r="AD74"/>
      <c r="AE74"/>
      <c r="AF74"/>
    </row>
    <row r="75" spans="1:32" s="23" customFormat="1" x14ac:dyDescent="0.25">
      <c r="A75" s="28">
        <v>5</v>
      </c>
      <c r="B75" s="28" t="s">
        <v>4</v>
      </c>
      <c r="C75" s="28">
        <v>52</v>
      </c>
      <c r="D75" s="79">
        <v>2000</v>
      </c>
      <c r="E75" s="29">
        <f t="shared" si="5"/>
        <v>9416.6666666666661</v>
      </c>
      <c r="F75" s="29">
        <f t="shared" si="0"/>
        <v>9650.0413108505873</v>
      </c>
      <c r="G75" s="30">
        <f t="shared" si="1"/>
        <v>0.20725299877744391</v>
      </c>
      <c r="H75" s="24">
        <f>($T$39+C75*$T$40)*$T$49</f>
        <v>3842.6489342460982</v>
      </c>
      <c r="I75" s="19"/>
      <c r="J75" s="24">
        <f t="shared" si="2"/>
        <v>1842.6489342460982</v>
      </c>
      <c r="K75" s="24">
        <f t="shared" si="3"/>
        <v>1842.6489342460982</v>
      </c>
      <c r="L75" s="24">
        <f>SUM($J$24:J75)</f>
        <v>-640.19528732951312</v>
      </c>
      <c r="M75" s="24">
        <f>SUMSQ($J$24:J75)/C75</f>
        <v>1564678.7659696455</v>
      </c>
      <c r="N75" s="24">
        <f>SUM($K$24:K75)/C75</f>
        <v>934.47545627352383</v>
      </c>
      <c r="O75" s="24">
        <f t="shared" si="4"/>
        <v>92.132446712304912</v>
      </c>
      <c r="P75" s="24">
        <f>AVERAGE($O$24:O75)</f>
        <v>20.342683235785618</v>
      </c>
      <c r="Q75" s="31">
        <f>SUM($J$24:J75)/N75</f>
        <v>-0.68508518124431728</v>
      </c>
      <c r="S75"/>
      <c r="T75"/>
      <c r="U75"/>
      <c r="V75"/>
      <c r="W75"/>
      <c r="X75"/>
      <c r="Y75"/>
      <c r="Z75"/>
      <c r="AA75"/>
      <c r="AB75"/>
      <c r="AC75"/>
      <c r="AD75"/>
      <c r="AE75"/>
      <c r="AF75"/>
    </row>
    <row r="76" spans="1:32" s="23" customFormat="1" x14ac:dyDescent="0.25">
      <c r="A76" s="28">
        <v>5</v>
      </c>
      <c r="B76" s="28" t="s">
        <v>5</v>
      </c>
      <c r="C76" s="28">
        <v>53</v>
      </c>
      <c r="D76" s="79">
        <v>7000</v>
      </c>
      <c r="E76" s="29">
        <f t="shared" si="5"/>
        <v>9666.6666666666661</v>
      </c>
      <c r="F76" s="29">
        <f t="shared" si="0"/>
        <v>9720.2870953345937</v>
      </c>
      <c r="G76" s="30">
        <f t="shared" si="1"/>
        <v>0.72014333849869117</v>
      </c>
      <c r="H76" s="24">
        <f>($T$39+C76*$T$40)*$T$50</f>
        <v>6039.3650280569655</v>
      </c>
      <c r="I76" s="19"/>
      <c r="J76" s="24">
        <f t="shared" si="2"/>
        <v>-960.63497194303454</v>
      </c>
      <c r="K76" s="24">
        <f t="shared" si="3"/>
        <v>960.63497194303454</v>
      </c>
      <c r="L76" s="24">
        <f>SUM($J$24:J76)</f>
        <v>-1600.8302592725477</v>
      </c>
      <c r="M76" s="24">
        <f>SUMSQ($J$24:J76)/C76</f>
        <v>1552568.214712105</v>
      </c>
      <c r="N76" s="24">
        <f>SUM($K$24:K76)/C76</f>
        <v>934.96903204087312</v>
      </c>
      <c r="O76" s="24">
        <f t="shared" si="4"/>
        <v>13.72335674204335</v>
      </c>
      <c r="P76" s="24">
        <f>AVERAGE($O$24:O76)</f>
        <v>20.217790283073498</v>
      </c>
      <c r="Q76" s="31">
        <f>SUM($J$24:J76)/N76</f>
        <v>-1.7121746329696252</v>
      </c>
      <c r="S76"/>
      <c r="T76"/>
      <c r="U76"/>
      <c r="V76"/>
      <c r="W76"/>
      <c r="X76"/>
      <c r="Y76"/>
      <c r="Z76"/>
      <c r="AA76"/>
      <c r="AB76"/>
      <c r="AC76"/>
      <c r="AD76"/>
      <c r="AE76"/>
      <c r="AF76"/>
    </row>
    <row r="77" spans="1:32" s="23" customFormat="1" x14ac:dyDescent="0.25">
      <c r="A77" s="28">
        <v>5</v>
      </c>
      <c r="B77" s="28" t="s">
        <v>6</v>
      </c>
      <c r="C77" s="28">
        <v>54</v>
      </c>
      <c r="D77" s="79">
        <v>6000</v>
      </c>
      <c r="E77" s="29">
        <f t="shared" si="5"/>
        <v>9583.3333333333339</v>
      </c>
      <c r="F77" s="29">
        <f t="shared" si="0"/>
        <v>9790.5328798186019</v>
      </c>
      <c r="G77" s="30">
        <f t="shared" si="1"/>
        <v>0.6128369184447463</v>
      </c>
      <c r="H77" s="24">
        <f>($T$39+C77*$T$40)*$T$51</f>
        <v>8169.0729724894254</v>
      </c>
      <c r="I77" s="19"/>
      <c r="J77" s="24">
        <f t="shared" si="2"/>
        <v>2169.0729724894254</v>
      </c>
      <c r="K77" s="24">
        <f t="shared" si="3"/>
        <v>2169.0729724894254</v>
      </c>
      <c r="L77" s="24">
        <f>SUM($J$24:J77)</f>
        <v>568.24271321687775</v>
      </c>
      <c r="M77" s="24">
        <f>SUMSQ($J$24:J77)/C77</f>
        <v>1610944.3136986238</v>
      </c>
      <c r="N77" s="24">
        <f>SUM($K$24:K77)/C77</f>
        <v>957.82280871584635</v>
      </c>
      <c r="O77" s="24">
        <f t="shared" si="4"/>
        <v>36.151216208157088</v>
      </c>
      <c r="P77" s="24">
        <f>AVERAGE($O$24:O77)</f>
        <v>20.512853726130604</v>
      </c>
      <c r="Q77" s="31">
        <f>SUM($J$24:J77)/N77</f>
        <v>0.59326496304543119</v>
      </c>
      <c r="S77"/>
      <c r="T77"/>
      <c r="U77"/>
      <c r="V77"/>
      <c r="W77"/>
      <c r="X77"/>
      <c r="Y77"/>
      <c r="Z77"/>
      <c r="AA77"/>
      <c r="AB77"/>
      <c r="AC77"/>
      <c r="AD77"/>
      <c r="AE77"/>
      <c r="AF77"/>
    </row>
    <row r="78" spans="1:32" s="23" customFormat="1" x14ac:dyDescent="0.25">
      <c r="A78" s="28">
        <v>5</v>
      </c>
      <c r="B78" s="28" t="s">
        <v>7</v>
      </c>
      <c r="C78" s="28">
        <v>55</v>
      </c>
      <c r="D78" s="79">
        <v>8000</v>
      </c>
      <c r="E78" s="29"/>
      <c r="F78" s="29">
        <f t="shared" si="0"/>
        <v>9860.7786643026084</v>
      </c>
      <c r="G78" s="30">
        <f t="shared" si="1"/>
        <v>0.81129495675236218</v>
      </c>
      <c r="H78" s="24">
        <f>($T$39+C78*$T$40)*$T$52</f>
        <v>8410.0845169390686</v>
      </c>
      <c r="I78" s="19"/>
      <c r="J78" s="24">
        <f t="shared" si="2"/>
        <v>410.08451693906864</v>
      </c>
      <c r="K78" s="24">
        <f t="shared" si="3"/>
        <v>410.08451693906864</v>
      </c>
      <c r="L78" s="24">
        <f>SUM($J$24:J78)</f>
        <v>978.32723015594638</v>
      </c>
      <c r="M78" s="24">
        <f>SUMSQ($J$24:J78)/C78</f>
        <v>1584712.0409228879</v>
      </c>
      <c r="N78" s="24">
        <f>SUM($K$24:K78)/C78</f>
        <v>947.86393068354118</v>
      </c>
      <c r="O78" s="24">
        <f t="shared" si="4"/>
        <v>5.1260564617383579</v>
      </c>
      <c r="P78" s="24">
        <f>AVERAGE($O$24:O78)</f>
        <v>20.23309377586893</v>
      </c>
      <c r="Q78" s="31">
        <f>SUM($J$24:J78)/N78</f>
        <v>1.0321388951370234</v>
      </c>
      <c r="S78"/>
      <c r="T78"/>
      <c r="U78"/>
      <c r="V78"/>
      <c r="W78"/>
      <c r="X78"/>
      <c r="Y78"/>
      <c r="Z78"/>
      <c r="AA78"/>
      <c r="AB78"/>
      <c r="AC78"/>
      <c r="AD78"/>
      <c r="AE78"/>
      <c r="AF78"/>
    </row>
    <row r="79" spans="1:32" s="23" customFormat="1" x14ac:dyDescent="0.25">
      <c r="A79" s="28">
        <v>5</v>
      </c>
      <c r="B79" s="28" t="s">
        <v>8</v>
      </c>
      <c r="C79" s="28">
        <v>56</v>
      </c>
      <c r="D79" s="79">
        <v>10000</v>
      </c>
      <c r="E79" s="29"/>
      <c r="F79" s="29">
        <f t="shared" si="0"/>
        <v>9931.0244487866148</v>
      </c>
      <c r="G79" s="30">
        <f t="shared" si="1"/>
        <v>1.0069454618271343</v>
      </c>
      <c r="H79" s="24">
        <f>($T$39+C79*$T$40)*$T$53</f>
        <v>11432.135956832324</v>
      </c>
      <c r="I79" s="19"/>
      <c r="J79" s="24">
        <f t="shared" si="2"/>
        <v>1432.1359568323242</v>
      </c>
      <c r="K79" s="24">
        <f t="shared" si="3"/>
        <v>1432.1359568323242</v>
      </c>
      <c r="L79" s="24">
        <f>SUM($J$24:J79)</f>
        <v>2410.4631869882705</v>
      </c>
      <c r="M79" s="24">
        <f>SUMSQ($J$24:J79)/C79</f>
        <v>1593038.8508859084</v>
      </c>
      <c r="N79" s="24">
        <f>SUM($K$24:K79)/C79</f>
        <v>956.51164543619802</v>
      </c>
      <c r="O79" s="24">
        <f t="shared" si="4"/>
        <v>14.321359568323242</v>
      </c>
      <c r="P79" s="24">
        <f>AVERAGE($O$24:O79)</f>
        <v>20.127527093591329</v>
      </c>
      <c r="Q79" s="31">
        <f>SUM($J$24:J79)/N79</f>
        <v>2.5200562883779916</v>
      </c>
      <c r="S79"/>
      <c r="T79"/>
      <c r="U79"/>
      <c r="V79"/>
      <c r="W79"/>
      <c r="X79"/>
      <c r="Y79"/>
      <c r="Z79"/>
      <c r="AA79"/>
      <c r="AB79"/>
      <c r="AC79"/>
      <c r="AD79"/>
      <c r="AE79"/>
      <c r="AF79"/>
    </row>
    <row r="80" spans="1:32" s="23" customFormat="1" x14ac:dyDescent="0.25">
      <c r="A80" s="28">
        <v>5</v>
      </c>
      <c r="B80" s="28" t="s">
        <v>9</v>
      </c>
      <c r="C80" s="28">
        <v>57</v>
      </c>
      <c r="D80" s="79">
        <v>20000</v>
      </c>
      <c r="E80" s="29"/>
      <c r="F80" s="29">
        <f t="shared" si="0"/>
        <v>10001.270233270621</v>
      </c>
      <c r="G80" s="30">
        <f t="shared" si="1"/>
        <v>1.9997459856116284</v>
      </c>
      <c r="H80" s="24">
        <f>($T$39+C80*$T$40)*$T$54</f>
        <v>17332.201192569122</v>
      </c>
      <c r="I80" s="19"/>
      <c r="J80" s="24">
        <f t="shared" si="2"/>
        <v>-2667.7988074308778</v>
      </c>
      <c r="K80" s="24">
        <f t="shared" si="3"/>
        <v>2667.7988074308778</v>
      </c>
      <c r="L80" s="24">
        <f>SUM($J$24:J80)</f>
        <v>-257.33562044260725</v>
      </c>
      <c r="M80" s="24">
        <f>SUMSQ($J$24:J80)/C80</f>
        <v>1689953.0899393067</v>
      </c>
      <c r="N80" s="24">
        <f>SUM($K$24:K80)/C80</f>
        <v>986.53422722557843</v>
      </c>
      <c r="O80" s="24">
        <f t="shared" si="4"/>
        <v>13.338994037154389</v>
      </c>
      <c r="P80" s="24">
        <f>AVERAGE($O$24:O80)</f>
        <v>20.008430022425767</v>
      </c>
      <c r="Q80" s="31">
        <f>SUM($J$24:J80)/N80</f>
        <v>-0.26084814225484093</v>
      </c>
      <c r="S80"/>
      <c r="T80"/>
      <c r="U80"/>
      <c r="V80"/>
      <c r="W80"/>
      <c r="X80"/>
      <c r="Y80"/>
      <c r="Z80"/>
      <c r="AA80"/>
      <c r="AB80"/>
      <c r="AC80"/>
      <c r="AD80"/>
      <c r="AE80"/>
      <c r="AF80"/>
    </row>
    <row r="81" spans="1:32" s="23" customFormat="1" x14ac:dyDescent="0.25">
      <c r="A81" s="28">
        <v>5</v>
      </c>
      <c r="B81" s="28" t="s">
        <v>10</v>
      </c>
      <c r="C81" s="28">
        <v>58</v>
      </c>
      <c r="D81" s="79">
        <v>20000</v>
      </c>
      <c r="E81" s="29"/>
      <c r="F81" s="29">
        <f t="shared" si="0"/>
        <v>10071.516017754628</v>
      </c>
      <c r="G81" s="30">
        <f t="shared" si="1"/>
        <v>1.9857983609163594</v>
      </c>
      <c r="H81" s="24">
        <f>($T$39+C81*$T$40)*$T$55</f>
        <v>17907.944273513476</v>
      </c>
      <c r="I81" s="19"/>
      <c r="J81" s="24">
        <f t="shared" si="2"/>
        <v>-2092.0557264865238</v>
      </c>
      <c r="K81" s="24">
        <f t="shared" si="3"/>
        <v>2092.0557264865238</v>
      </c>
      <c r="L81" s="24">
        <f>SUM($J$24:J81)</f>
        <v>-2349.391346929131</v>
      </c>
      <c r="M81" s="24">
        <f>SUMSQ($J$24:J81)/C81</f>
        <v>1736276.2636080266</v>
      </c>
      <c r="N81" s="24">
        <f>SUM($K$24:K81)/C81</f>
        <v>1005.5949427300775</v>
      </c>
      <c r="O81" s="24">
        <f t="shared" si="4"/>
        <v>10.460278632432619</v>
      </c>
      <c r="P81" s="24">
        <f>AVERAGE($O$24:O81)</f>
        <v>19.843806722598298</v>
      </c>
      <c r="Q81" s="31">
        <f>SUM($J$24:J81)/N81</f>
        <v>-2.3363197716078377</v>
      </c>
      <c r="S81"/>
      <c r="T81"/>
      <c r="U81"/>
      <c r="V81"/>
      <c r="W81"/>
      <c r="X81"/>
      <c r="Y81"/>
      <c r="Z81"/>
      <c r="AA81"/>
      <c r="AB81"/>
      <c r="AC81"/>
      <c r="AD81"/>
      <c r="AE81"/>
      <c r="AF81"/>
    </row>
    <row r="82" spans="1:32" s="23" customFormat="1" x14ac:dyDescent="0.25">
      <c r="A82" s="28">
        <v>5</v>
      </c>
      <c r="B82" s="28" t="s">
        <v>11</v>
      </c>
      <c r="C82" s="28">
        <v>59</v>
      </c>
      <c r="D82" s="79">
        <v>22000</v>
      </c>
      <c r="E82" s="29"/>
      <c r="F82" s="29">
        <f t="shared" si="0"/>
        <v>10141.761802238634</v>
      </c>
      <c r="G82" s="30">
        <f t="shared" si="1"/>
        <v>2.1692483445177984</v>
      </c>
      <c r="H82" s="24">
        <f>($T$39+C82*$T$40)*$T$56</f>
        <v>21537.87902913056</v>
      </c>
      <c r="I82" s="19"/>
      <c r="J82" s="24">
        <f t="shared" si="2"/>
        <v>-462.1209708694405</v>
      </c>
      <c r="K82" s="24">
        <f t="shared" si="3"/>
        <v>462.1209708694405</v>
      </c>
      <c r="L82" s="24">
        <f>SUM($J$24:J82)</f>
        <v>-2811.5123177985715</v>
      </c>
      <c r="M82" s="24">
        <f>SUMSQ($J$24:J82)/C82</f>
        <v>1710467.4420505571</v>
      </c>
      <c r="N82" s="24">
        <f>SUM($K$24:K82)/C82</f>
        <v>996.38351947820217</v>
      </c>
      <c r="O82" s="24">
        <f t="shared" si="4"/>
        <v>2.100549867588366</v>
      </c>
      <c r="P82" s="24">
        <f>AVERAGE($O$24:O82)</f>
        <v>19.543073555564234</v>
      </c>
      <c r="Q82" s="31">
        <f>SUM($J$24:J82)/N82</f>
        <v>-2.821717002375689</v>
      </c>
      <c r="S82"/>
      <c r="T82"/>
      <c r="U82"/>
      <c r="V82"/>
      <c r="W82"/>
      <c r="X82"/>
      <c r="Y82"/>
      <c r="Z82"/>
      <c r="AA82"/>
      <c r="AB82"/>
      <c r="AC82"/>
      <c r="AD82"/>
      <c r="AE82"/>
      <c r="AF82"/>
    </row>
    <row r="83" spans="1:32" s="23" customFormat="1" ht="13.8" thickBot="1" x14ac:dyDescent="0.3">
      <c r="A83" s="28">
        <v>5</v>
      </c>
      <c r="B83" s="32" t="s">
        <v>12</v>
      </c>
      <c r="C83" s="32">
        <v>60</v>
      </c>
      <c r="D83" s="81">
        <v>8000</v>
      </c>
      <c r="E83" s="33"/>
      <c r="F83" s="33">
        <f t="shared" si="0"/>
        <v>10212.007586722641</v>
      </c>
      <c r="G83" s="34">
        <f t="shared" si="1"/>
        <v>0.7833915057408859</v>
      </c>
      <c r="H83" s="25">
        <f>($T$39+C83*$T$40)*$T$57</f>
        <v>11179.289608786394</v>
      </c>
      <c r="I83" s="19"/>
      <c r="J83" s="25">
        <f t="shared" si="2"/>
        <v>3179.2896087863937</v>
      </c>
      <c r="K83" s="25">
        <f t="shared" si="3"/>
        <v>3179.2896087863937</v>
      </c>
      <c r="L83" s="25">
        <f>SUM($J$24:J83)</f>
        <v>367.7772909878222</v>
      </c>
      <c r="M83" s="25">
        <f>SUMSQ($J$24:J83)/C83</f>
        <v>1850424.3582919999</v>
      </c>
      <c r="N83" s="24">
        <f>SUM($K$24:K83)/C83</f>
        <v>1032.7652876333386</v>
      </c>
      <c r="O83" s="25">
        <f t="shared" si="4"/>
        <v>39.741120109829922</v>
      </c>
      <c r="P83" s="25">
        <f>AVERAGE($O$24:O83)</f>
        <v>19.879707664801995</v>
      </c>
      <c r="Q83" s="35">
        <f>SUM($J$24:J83)/N83</f>
        <v>0.35610926838043933</v>
      </c>
      <c r="S83"/>
      <c r="T83"/>
      <c r="U83"/>
      <c r="V83"/>
      <c r="W83"/>
      <c r="X83"/>
      <c r="Y83"/>
      <c r="Z83"/>
      <c r="AA83"/>
      <c r="AB83"/>
      <c r="AC83"/>
      <c r="AD83"/>
      <c r="AE83"/>
      <c r="AF83"/>
    </row>
    <row r="84" spans="1:32" ht="13.8" thickBot="1" x14ac:dyDescent="0.3">
      <c r="A84" s="95">
        <v>6</v>
      </c>
      <c r="B84" s="96" t="s">
        <v>1</v>
      </c>
      <c r="C84" s="95">
        <v>61</v>
      </c>
      <c r="D84" s="97"/>
      <c r="E84" s="97"/>
      <c r="F84" s="98" t="s">
        <v>51</v>
      </c>
      <c r="G84" s="103"/>
      <c r="H84" s="88">
        <f>($T$39+C84*$T$40)*$T$46</f>
        <v>4386.4969624046598</v>
      </c>
      <c r="I84" s="19"/>
      <c r="J84" s="19"/>
      <c r="K84" s="19"/>
      <c r="L84" s="19"/>
      <c r="M84" s="20" t="s">
        <v>52</v>
      </c>
      <c r="N84" s="21">
        <f>N83*1.25</f>
        <v>1290.9566095416733</v>
      </c>
      <c r="O84" s="19"/>
      <c r="P84" s="19"/>
      <c r="Q84" s="22"/>
      <c r="R84" s="23"/>
    </row>
    <row r="85" spans="1:32" x14ac:dyDescent="0.25">
      <c r="A85" s="95">
        <v>6</v>
      </c>
      <c r="B85" s="96" t="s">
        <v>2</v>
      </c>
      <c r="C85" s="99">
        <v>62</v>
      </c>
      <c r="D85" s="97"/>
      <c r="E85" s="97"/>
      <c r="F85" s="97"/>
      <c r="G85" s="103"/>
      <c r="H85" s="89">
        <f>($T$39+C85*$T$40)*$T$47</f>
        <v>4912.7398026249757</v>
      </c>
      <c r="I85" s="19"/>
      <c r="J85" s="19"/>
      <c r="K85" s="19"/>
      <c r="L85" s="19"/>
      <c r="M85" s="19"/>
      <c r="N85" s="19"/>
      <c r="O85" s="19"/>
      <c r="P85" s="19"/>
      <c r="Q85" s="22"/>
      <c r="R85" s="23"/>
    </row>
    <row r="86" spans="1:32" x14ac:dyDescent="0.25">
      <c r="A86" s="95">
        <v>6</v>
      </c>
      <c r="B86" s="96" t="s">
        <v>3</v>
      </c>
      <c r="C86" s="99">
        <v>63</v>
      </c>
      <c r="D86" s="97"/>
      <c r="E86" s="97"/>
      <c r="F86" s="97"/>
      <c r="G86" s="103"/>
      <c r="H86" s="89">
        <f>($T$39+C86*$T$40)*$T$48</f>
        <v>4821.797931389041</v>
      </c>
      <c r="I86" s="19"/>
      <c r="J86" s="19"/>
      <c r="K86" s="19"/>
      <c r="L86" s="19"/>
      <c r="M86" s="19"/>
      <c r="N86" s="19"/>
      <c r="O86" s="19"/>
      <c r="P86" s="19"/>
      <c r="Q86" s="22"/>
      <c r="R86" s="23"/>
    </row>
    <row r="87" spans="1:32" x14ac:dyDescent="0.25">
      <c r="A87" s="95">
        <v>6</v>
      </c>
      <c r="B87" s="96" t="s">
        <v>4</v>
      </c>
      <c r="C87" s="99">
        <v>64</v>
      </c>
      <c r="D87" s="97"/>
      <c r="E87" s="97"/>
      <c r="F87" s="97"/>
      <c r="G87" s="103"/>
      <c r="H87" s="89">
        <f>($T$39+C87*$T$40)*$T$49</f>
        <v>4178.3116078297708</v>
      </c>
      <c r="I87" s="19"/>
      <c r="J87" s="19"/>
      <c r="K87" s="19"/>
      <c r="L87" s="19"/>
      <c r="M87" s="19"/>
      <c r="N87" s="19"/>
      <c r="O87" s="19"/>
      <c r="P87" s="19"/>
      <c r="Q87" s="22"/>
      <c r="R87" s="23"/>
    </row>
    <row r="88" spans="1:32" x14ac:dyDescent="0.25">
      <c r="A88" s="95">
        <v>6</v>
      </c>
      <c r="B88" s="96" t="s">
        <v>5</v>
      </c>
      <c r="C88" s="99">
        <v>65</v>
      </c>
      <c r="D88" s="97"/>
      <c r="E88" s="97"/>
      <c r="F88" s="97"/>
      <c r="G88" s="103"/>
      <c r="H88" s="89">
        <f>($T$39+C88*$T$40)*$T$50</f>
        <v>6563.1025638152551</v>
      </c>
      <c r="I88" s="19"/>
      <c r="J88" s="19"/>
      <c r="K88" s="19"/>
      <c r="L88" s="19"/>
      <c r="M88" s="19"/>
      <c r="N88" s="19"/>
      <c r="O88" s="19"/>
      <c r="P88" s="19"/>
      <c r="Q88" s="22"/>
      <c r="R88" s="23"/>
    </row>
    <row r="89" spans="1:32" x14ac:dyDescent="0.25">
      <c r="A89" s="95">
        <v>6</v>
      </c>
      <c r="B89" s="96" t="s">
        <v>6</v>
      </c>
      <c r="C89" s="99">
        <v>66</v>
      </c>
      <c r="D89" s="97"/>
      <c r="E89" s="97"/>
      <c r="F89" s="97"/>
      <c r="G89" s="103"/>
      <c r="H89" s="89">
        <f>($T$39+C89*$T$40)*$T$51</f>
        <v>8872.4172498688386</v>
      </c>
      <c r="I89" s="19"/>
      <c r="J89" s="19"/>
      <c r="K89" s="19"/>
      <c r="L89" s="19"/>
      <c r="M89" s="19"/>
      <c r="N89" s="19"/>
      <c r="O89" s="19"/>
      <c r="P89" s="19"/>
      <c r="Q89" s="22"/>
      <c r="R89" s="23"/>
    </row>
    <row r="90" spans="1:32" x14ac:dyDescent="0.25">
      <c r="A90" s="95">
        <v>6</v>
      </c>
      <c r="B90" s="96" t="s">
        <v>7</v>
      </c>
      <c r="C90" s="99">
        <v>67</v>
      </c>
      <c r="D90" s="97"/>
      <c r="E90" s="97"/>
      <c r="F90" s="97"/>
      <c r="G90" s="103"/>
      <c r="H90" s="89">
        <f>($T$39+C90*$T$40)*$T$52</f>
        <v>9129.0212312671538</v>
      </c>
      <c r="I90" s="19"/>
      <c r="J90" s="19"/>
      <c r="K90" s="19"/>
      <c r="L90" s="19"/>
      <c r="M90" s="19"/>
      <c r="N90" s="19"/>
      <c r="O90" s="19"/>
      <c r="P90" s="19"/>
      <c r="Q90" s="22"/>
      <c r="R90" s="23"/>
    </row>
    <row r="91" spans="1:32" x14ac:dyDescent="0.25">
      <c r="A91" s="95">
        <v>6</v>
      </c>
      <c r="B91" s="96" t="s">
        <v>8</v>
      </c>
      <c r="C91" s="99">
        <v>68</v>
      </c>
      <c r="D91" s="97"/>
      <c r="E91" s="97"/>
      <c r="F91" s="97"/>
      <c r="G91" s="103"/>
      <c r="H91" s="89">
        <f>($T$39+C91*$T$40)*$T$53</f>
        <v>12402.500328915157</v>
      </c>
      <c r="I91" s="19"/>
      <c r="J91" s="19"/>
      <c r="K91" s="19"/>
      <c r="L91" s="19"/>
      <c r="M91" s="19"/>
      <c r="N91" s="19"/>
      <c r="O91" s="19"/>
      <c r="P91" s="19"/>
      <c r="Q91" s="22"/>
      <c r="R91" s="23"/>
    </row>
    <row r="92" spans="1:32" x14ac:dyDescent="0.25">
      <c r="A92" s="95">
        <v>6</v>
      </c>
      <c r="B92" s="96" t="s">
        <v>9</v>
      </c>
      <c r="C92" s="99">
        <v>69</v>
      </c>
      <c r="D92" s="97"/>
      <c r="E92" s="97"/>
      <c r="F92" s="97"/>
      <c r="G92" s="103"/>
      <c r="H92" s="89">
        <f>($T$39+C92*$T$40)*$T$54</f>
        <v>18793.032516442072</v>
      </c>
      <c r="I92" s="19"/>
      <c r="J92" s="19"/>
      <c r="K92" s="19"/>
      <c r="L92" s="19"/>
      <c r="M92" s="19"/>
      <c r="N92" s="19"/>
      <c r="O92" s="19"/>
      <c r="P92" s="19"/>
      <c r="Q92" s="22"/>
      <c r="R92" s="23"/>
    </row>
    <row r="93" spans="1:32" x14ac:dyDescent="0.25">
      <c r="A93" s="95">
        <v>6</v>
      </c>
      <c r="B93" s="96" t="s">
        <v>10</v>
      </c>
      <c r="C93" s="99">
        <v>70</v>
      </c>
      <c r="D93" s="97"/>
      <c r="E93" s="97"/>
      <c r="F93" s="97"/>
      <c r="G93" s="103"/>
      <c r="H93" s="89">
        <f>($T$39+C93*$T$40)*$T$55</f>
        <v>19406.774350460659</v>
      </c>
      <c r="I93" s="19"/>
      <c r="J93" s="19"/>
      <c r="K93" s="19"/>
      <c r="L93" s="19"/>
      <c r="M93" s="19"/>
      <c r="N93" s="19"/>
      <c r="O93" s="19"/>
      <c r="P93" s="19"/>
      <c r="Q93" s="22"/>
      <c r="R93" s="23"/>
    </row>
    <row r="94" spans="1:32" x14ac:dyDescent="0.25">
      <c r="A94" s="95">
        <v>6</v>
      </c>
      <c r="B94" s="96" t="s">
        <v>11</v>
      </c>
      <c r="C94" s="99">
        <v>71</v>
      </c>
      <c r="D94" s="97"/>
      <c r="E94" s="97"/>
      <c r="F94" s="97"/>
      <c r="G94" s="97"/>
      <c r="H94" s="89">
        <f>($T$39+C94*$T$40)*$T$56</f>
        <v>23328.035695822087</v>
      </c>
      <c r="I94" s="19"/>
      <c r="J94" s="19"/>
      <c r="K94" s="19"/>
      <c r="L94" s="19"/>
      <c r="M94" s="19"/>
      <c r="N94" s="19"/>
      <c r="O94" s="19"/>
      <c r="P94" s="19"/>
      <c r="Q94" s="22"/>
      <c r="R94" s="23"/>
    </row>
    <row r="95" spans="1:32" x14ac:dyDescent="0.25">
      <c r="A95" s="95">
        <v>6</v>
      </c>
      <c r="B95" s="101" t="s">
        <v>12</v>
      </c>
      <c r="C95" s="100">
        <v>72</v>
      </c>
      <c r="D95" s="97"/>
      <c r="E95" s="97"/>
      <c r="F95" s="97"/>
      <c r="G95" s="97"/>
      <c r="H95" s="90">
        <f>($T$39+C95*$T$40)*$T$57</f>
        <v>12102.083245834756</v>
      </c>
      <c r="I95" s="19"/>
      <c r="J95" s="19"/>
      <c r="K95" s="19"/>
      <c r="L95" s="19"/>
      <c r="M95" s="19"/>
      <c r="N95" s="19"/>
      <c r="O95" s="19"/>
      <c r="P95" s="19"/>
      <c r="Q95" s="22"/>
      <c r="R95" s="23"/>
    </row>
    <row r="96" spans="1:32" x14ac:dyDescent="0.25">
      <c r="C96" s="26"/>
      <c r="I96" s="23"/>
      <c r="J96" s="23"/>
      <c r="K96" s="23"/>
      <c r="L96" s="23"/>
      <c r="M96" s="23"/>
      <c r="N96" s="23"/>
      <c r="O96" s="23"/>
      <c r="P96" s="23"/>
      <c r="Q96" s="27"/>
      <c r="R96" s="23"/>
    </row>
    <row r="97" spans="3:18" x14ac:dyDescent="0.25">
      <c r="C97" s="26"/>
      <c r="I97" s="23"/>
      <c r="J97" s="23"/>
      <c r="K97" s="23"/>
      <c r="L97" s="23"/>
      <c r="M97" s="23"/>
      <c r="N97" s="23"/>
      <c r="O97" s="23"/>
      <c r="P97" s="23"/>
      <c r="Q97" s="27"/>
      <c r="R97" s="23"/>
    </row>
    <row r="98" spans="3:18" x14ac:dyDescent="0.25">
      <c r="C98" s="26"/>
      <c r="I98" s="23"/>
      <c r="J98" s="23"/>
      <c r="K98" s="23"/>
      <c r="L98" s="23"/>
      <c r="M98" s="23"/>
      <c r="N98" s="23"/>
      <c r="O98" s="23"/>
      <c r="P98" s="23"/>
      <c r="Q98" s="27"/>
      <c r="R98" s="23"/>
    </row>
    <row r="99" spans="3:18" x14ac:dyDescent="0.25">
      <c r="C99" s="26"/>
      <c r="I99" s="23"/>
      <c r="J99" s="23"/>
      <c r="K99" s="23"/>
      <c r="L99" s="23"/>
      <c r="M99" s="23"/>
      <c r="N99" s="23"/>
      <c r="O99" s="23"/>
      <c r="P99" s="23"/>
      <c r="Q99" s="27"/>
      <c r="R99" s="23"/>
    </row>
    <row r="100" spans="3:18" x14ac:dyDescent="0.25">
      <c r="I100" s="23"/>
      <c r="J100" s="23"/>
      <c r="K100" s="23"/>
      <c r="L100" s="23"/>
      <c r="M100" s="23"/>
      <c r="N100" s="23"/>
      <c r="O100" s="23"/>
      <c r="P100" s="23"/>
      <c r="Q100" s="27"/>
      <c r="R100" s="23"/>
    </row>
    <row r="101" spans="3:18" x14ac:dyDescent="0.25">
      <c r="I101" s="23"/>
      <c r="J101" s="23"/>
      <c r="K101" s="23"/>
      <c r="L101" s="23"/>
      <c r="M101" s="23"/>
      <c r="N101" s="23"/>
      <c r="O101" s="23"/>
      <c r="P101" s="23"/>
      <c r="Q101" s="27"/>
      <c r="R101" s="23"/>
    </row>
    <row r="102" spans="3:18" x14ac:dyDescent="0.25">
      <c r="I102" s="23"/>
      <c r="J102" s="23"/>
      <c r="K102" s="23"/>
      <c r="L102" s="23"/>
      <c r="M102" s="23"/>
      <c r="N102" s="23"/>
      <c r="O102" s="23"/>
      <c r="P102" s="23"/>
      <c r="Q102" s="27"/>
      <c r="R102" s="23"/>
    </row>
    <row r="103" spans="3:18" x14ac:dyDescent="0.25">
      <c r="I103" s="23"/>
      <c r="J103" s="23"/>
      <c r="K103" s="23"/>
      <c r="L103" s="23"/>
      <c r="M103" s="23"/>
      <c r="N103" s="23"/>
      <c r="O103" s="23"/>
      <c r="P103" s="23"/>
      <c r="Q103" s="27"/>
      <c r="R103" s="23"/>
    </row>
    <row r="104" spans="3:18" x14ac:dyDescent="0.25">
      <c r="I104" s="23"/>
      <c r="J104" s="23"/>
      <c r="K104" s="23"/>
      <c r="L104" s="23"/>
      <c r="M104" s="23"/>
      <c r="N104" s="23"/>
      <c r="O104" s="23"/>
      <c r="P104" s="23"/>
      <c r="Q104" s="27"/>
      <c r="R104" s="23"/>
    </row>
    <row r="105" spans="3:18" x14ac:dyDescent="0.25">
      <c r="I105" s="23"/>
      <c r="J105" s="23"/>
      <c r="K105" s="23"/>
      <c r="L105" s="23"/>
      <c r="M105" s="23"/>
      <c r="N105" s="23"/>
      <c r="O105" s="23"/>
      <c r="P105" s="23"/>
      <c r="Q105" s="27"/>
      <c r="R105" s="23"/>
    </row>
    <row r="106" spans="3:18" x14ac:dyDescent="0.25">
      <c r="I106" s="23"/>
      <c r="J106" s="23"/>
      <c r="K106" s="23"/>
      <c r="L106" s="23"/>
      <c r="M106" s="23"/>
      <c r="N106" s="23"/>
      <c r="O106" s="23"/>
      <c r="P106" s="23"/>
      <c r="Q106" s="27"/>
      <c r="R106" s="23"/>
    </row>
    <row r="107" spans="3:18" x14ac:dyDescent="0.25">
      <c r="I107" s="23"/>
      <c r="J107" s="23"/>
      <c r="K107" s="23"/>
      <c r="L107" s="23"/>
      <c r="M107" s="23"/>
      <c r="N107" s="23"/>
      <c r="O107" s="23"/>
      <c r="P107" s="23"/>
      <c r="Q107" s="27"/>
      <c r="R107" s="23"/>
    </row>
    <row r="108" spans="3:18" x14ac:dyDescent="0.25">
      <c r="I108" s="23"/>
      <c r="J108" s="23"/>
      <c r="K108" s="23"/>
      <c r="L108" s="23"/>
      <c r="M108" s="23"/>
      <c r="N108" s="23"/>
      <c r="O108" s="23"/>
      <c r="P108" s="23"/>
      <c r="Q108" s="27"/>
      <c r="R108" s="23"/>
    </row>
    <row r="109" spans="3:18" x14ac:dyDescent="0.25">
      <c r="I109" s="23"/>
      <c r="J109" s="23"/>
      <c r="K109" s="23"/>
      <c r="L109" s="23"/>
      <c r="M109" s="23"/>
      <c r="N109" s="23"/>
      <c r="O109" s="23"/>
      <c r="P109" s="23"/>
      <c r="Q109" s="27"/>
      <c r="R109" s="23"/>
    </row>
    <row r="110" spans="3:18" x14ac:dyDescent="0.25">
      <c r="I110" s="23"/>
      <c r="J110" s="23"/>
      <c r="K110" s="23"/>
      <c r="L110" s="23"/>
      <c r="M110" s="23"/>
      <c r="N110" s="23"/>
      <c r="O110" s="23"/>
      <c r="P110" s="23"/>
      <c r="Q110" s="27"/>
      <c r="R110" s="23"/>
    </row>
    <row r="111" spans="3:18" x14ac:dyDescent="0.25">
      <c r="I111" s="23"/>
      <c r="J111" s="23"/>
      <c r="K111" s="23"/>
      <c r="L111" s="23"/>
      <c r="M111" s="23"/>
      <c r="N111" s="23"/>
      <c r="O111" s="23"/>
      <c r="P111" s="23"/>
      <c r="Q111" s="27"/>
      <c r="R111" s="23"/>
    </row>
    <row r="112" spans="3:18" x14ac:dyDescent="0.25">
      <c r="I112" s="23"/>
      <c r="J112" s="23"/>
      <c r="K112" s="23"/>
      <c r="L112" s="23"/>
      <c r="M112" s="23"/>
      <c r="N112" s="23"/>
      <c r="O112" s="23"/>
      <c r="P112" s="23"/>
      <c r="Q112" s="27"/>
      <c r="R112" s="23"/>
    </row>
    <row r="113" spans="9:18" x14ac:dyDescent="0.25">
      <c r="I113" s="23"/>
      <c r="J113" s="23"/>
      <c r="K113" s="23"/>
      <c r="L113" s="23"/>
      <c r="M113" s="23"/>
      <c r="N113" s="23"/>
      <c r="O113" s="23"/>
      <c r="P113" s="23"/>
      <c r="Q113" s="27"/>
      <c r="R113" s="23"/>
    </row>
    <row r="114" spans="9:18" x14ac:dyDescent="0.25">
      <c r="I114" s="23"/>
      <c r="J114" s="23"/>
      <c r="K114" s="23"/>
      <c r="L114" s="23"/>
      <c r="M114" s="23"/>
      <c r="N114" s="23"/>
      <c r="O114" s="23"/>
      <c r="P114" s="23"/>
      <c r="Q114" s="27"/>
      <c r="R114" s="23"/>
    </row>
    <row r="115" spans="9:18" x14ac:dyDescent="0.25">
      <c r="I115" s="23"/>
      <c r="J115" s="23"/>
      <c r="K115" s="23"/>
      <c r="L115" s="23"/>
      <c r="M115" s="23"/>
      <c r="N115" s="23"/>
      <c r="O115" s="23"/>
      <c r="P115" s="23"/>
      <c r="Q115" s="27"/>
      <c r="R115" s="23"/>
    </row>
    <row r="116" spans="9:18" x14ac:dyDescent="0.25">
      <c r="I116" s="23"/>
      <c r="J116" s="23"/>
      <c r="K116" s="23"/>
      <c r="L116" s="23"/>
      <c r="M116" s="23"/>
      <c r="N116" s="23"/>
      <c r="O116" s="23"/>
      <c r="P116" s="23"/>
      <c r="Q116" s="27"/>
      <c r="R116" s="23"/>
    </row>
    <row r="117" spans="9:18" x14ac:dyDescent="0.25">
      <c r="I117" s="23"/>
      <c r="J117" s="23"/>
      <c r="K117" s="23"/>
      <c r="L117" s="23"/>
      <c r="M117" s="23"/>
      <c r="N117" s="23"/>
      <c r="O117" s="23"/>
      <c r="P117" s="23"/>
      <c r="Q117" s="27"/>
      <c r="R117" s="23"/>
    </row>
    <row r="118" spans="9:18" x14ac:dyDescent="0.25">
      <c r="I118" s="23"/>
      <c r="J118" s="23"/>
      <c r="K118" s="23"/>
      <c r="L118" s="23"/>
      <c r="M118" s="23"/>
      <c r="N118" s="23"/>
      <c r="O118" s="23"/>
      <c r="P118" s="23"/>
      <c r="Q118" s="27"/>
      <c r="R118" s="23"/>
    </row>
  </sheetData>
  <phoneticPr fontId="0" type="noConversion"/>
  <pageMargins left="0.75" right="0.75" top="1" bottom="1" header="0.5" footer="0.5"/>
  <pageSetup orientation="portrait" horizontalDpi="1200" verticalDpi="1200" r:id="rId2"/>
  <headerFooter alignWithMargins="0"/>
  <drawing r:id="rId3"/>
  <legacyDrawing r:id="rId4"/>
  <oleObjects>
    <mc:AlternateContent xmlns:mc="http://schemas.openxmlformats.org/markup-compatibility/2006">
      <mc:Choice Requires="x14">
        <oleObject progId="Word.Document.8" shapeId="5230" r:id="rId5">
          <objectPr defaultSize="0" autoPict="0" r:id="rId6">
            <anchor moveWithCells="1">
              <from>
                <xdr:col>12</xdr:col>
                <xdr:colOff>426720</xdr:colOff>
                <xdr:row>3</xdr:row>
                <xdr:rowOff>30480</xdr:rowOff>
              </from>
              <to>
                <xdr:col>19</xdr:col>
                <xdr:colOff>68580</xdr:colOff>
                <xdr:row>17</xdr:row>
                <xdr:rowOff>0</xdr:rowOff>
              </to>
            </anchor>
          </objectPr>
        </oleObject>
      </mc:Choice>
      <mc:Fallback>
        <oleObject progId="Word.Document.8" shapeId="5230"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9"/>
  <sheetViews>
    <sheetView workbookViewId="0">
      <selection activeCell="B3" sqref="B3:F3"/>
    </sheetView>
  </sheetViews>
  <sheetFormatPr defaultRowHeight="13.2" x14ac:dyDescent="0.25"/>
  <cols>
    <col min="1" max="2" width="8.44140625" customWidth="1"/>
    <col min="3" max="3" width="8.44140625" style="2" customWidth="1"/>
    <col min="4" max="4" width="9.44140625" style="2" bestFit="1" customWidth="1"/>
    <col min="5" max="5" width="8.44140625" style="2" customWidth="1"/>
    <col min="6" max="6" width="8.44140625" customWidth="1"/>
    <col min="7" max="7" width="14" customWidth="1"/>
    <col min="8" max="10" width="8.5546875" customWidth="1"/>
    <col min="11" max="11" width="12.33203125" customWidth="1"/>
    <col min="12" max="14" width="8.5546875" customWidth="1"/>
    <col min="15" max="15" width="8.5546875" style="3" customWidth="1"/>
    <col min="16" max="16" width="14.88671875" customWidth="1"/>
    <col min="17" max="17" width="26.109375" bestFit="1" customWidth="1"/>
    <col min="18" max="20" width="9.33203125" bestFit="1" customWidth="1"/>
    <col min="21" max="22" width="12.44140625" bestFit="1" customWidth="1"/>
    <col min="23" max="24" width="9.33203125" bestFit="1" customWidth="1"/>
  </cols>
  <sheetData>
    <row r="1" spans="1:6" ht="21" x14ac:dyDescent="0.4">
      <c r="A1" s="67" t="s">
        <v>61</v>
      </c>
      <c r="B1" s="1"/>
    </row>
    <row r="3" spans="1:6" x14ac:dyDescent="0.25">
      <c r="A3" s="68" t="s">
        <v>0</v>
      </c>
      <c r="B3" s="69">
        <v>1</v>
      </c>
      <c r="C3" s="69">
        <v>2</v>
      </c>
      <c r="D3" s="69">
        <v>3</v>
      </c>
      <c r="E3" s="69">
        <v>4</v>
      </c>
      <c r="F3" s="69">
        <v>5</v>
      </c>
    </row>
    <row r="4" spans="1:6" x14ac:dyDescent="0.25">
      <c r="A4" s="70" t="s">
        <v>1</v>
      </c>
      <c r="B4" s="71">
        <v>2000</v>
      </c>
      <c r="C4" s="71">
        <v>3000</v>
      </c>
      <c r="D4" s="71">
        <v>2000</v>
      </c>
      <c r="E4" s="71">
        <v>5000</v>
      </c>
      <c r="F4" s="72">
        <v>5000</v>
      </c>
    </row>
    <row r="5" spans="1:6" x14ac:dyDescent="0.25">
      <c r="A5" s="70" t="s">
        <v>2</v>
      </c>
      <c r="B5" s="71">
        <v>3000</v>
      </c>
      <c r="C5" s="71">
        <v>4000</v>
      </c>
      <c r="D5" s="71">
        <v>5000</v>
      </c>
      <c r="E5" s="71">
        <v>4000</v>
      </c>
      <c r="F5" s="72">
        <v>2000</v>
      </c>
    </row>
    <row r="6" spans="1:6" x14ac:dyDescent="0.25">
      <c r="A6" s="70" t="s">
        <v>3</v>
      </c>
      <c r="B6" s="71">
        <v>3000</v>
      </c>
      <c r="C6" s="71">
        <v>3000</v>
      </c>
      <c r="D6" s="71">
        <v>5000</v>
      </c>
      <c r="E6" s="71">
        <v>4000</v>
      </c>
      <c r="F6" s="72">
        <v>3000</v>
      </c>
    </row>
    <row r="7" spans="1:6" x14ac:dyDescent="0.25">
      <c r="A7" s="70" t="s">
        <v>4</v>
      </c>
      <c r="B7" s="71">
        <v>3000</v>
      </c>
      <c r="C7" s="71">
        <v>5000</v>
      </c>
      <c r="D7" s="71">
        <v>3000</v>
      </c>
      <c r="E7" s="71">
        <v>2000</v>
      </c>
      <c r="F7" s="72">
        <v>2000</v>
      </c>
    </row>
    <row r="8" spans="1:6" x14ac:dyDescent="0.25">
      <c r="A8" s="70" t="s">
        <v>5</v>
      </c>
      <c r="B8" s="71">
        <v>4000</v>
      </c>
      <c r="C8" s="71">
        <v>5000</v>
      </c>
      <c r="D8" s="71">
        <v>4000</v>
      </c>
      <c r="E8" s="71">
        <v>5000</v>
      </c>
      <c r="F8" s="72">
        <v>7000</v>
      </c>
    </row>
    <row r="9" spans="1:6" x14ac:dyDescent="0.25">
      <c r="A9" s="70" t="s">
        <v>6</v>
      </c>
      <c r="B9" s="71">
        <v>6000</v>
      </c>
      <c r="C9" s="71">
        <v>8000</v>
      </c>
      <c r="D9" s="71">
        <v>6000</v>
      </c>
      <c r="E9" s="71">
        <v>7000</v>
      </c>
      <c r="F9" s="72">
        <v>6000</v>
      </c>
    </row>
    <row r="10" spans="1:6" x14ac:dyDescent="0.25">
      <c r="A10" s="70" t="s">
        <v>7</v>
      </c>
      <c r="B10" s="71">
        <v>7000</v>
      </c>
      <c r="C10" s="71">
        <v>3000</v>
      </c>
      <c r="D10" s="71">
        <v>7000</v>
      </c>
      <c r="E10" s="71">
        <v>10000</v>
      </c>
      <c r="F10" s="72">
        <v>8000</v>
      </c>
    </row>
    <row r="11" spans="1:6" x14ac:dyDescent="0.25">
      <c r="A11" s="70" t="s">
        <v>8</v>
      </c>
      <c r="B11" s="71">
        <v>6000</v>
      </c>
      <c r="C11" s="71">
        <v>8000</v>
      </c>
      <c r="D11" s="71">
        <v>10000</v>
      </c>
      <c r="E11" s="71">
        <v>14000</v>
      </c>
      <c r="F11" s="72">
        <v>10000</v>
      </c>
    </row>
    <row r="12" spans="1:6" x14ac:dyDescent="0.25">
      <c r="A12" s="70" t="s">
        <v>9</v>
      </c>
      <c r="B12" s="71">
        <v>10000</v>
      </c>
      <c r="C12" s="71">
        <v>12000</v>
      </c>
      <c r="D12" s="71">
        <v>15000</v>
      </c>
      <c r="E12" s="71">
        <v>16000</v>
      </c>
      <c r="F12" s="72">
        <v>20000</v>
      </c>
    </row>
    <row r="13" spans="1:6" x14ac:dyDescent="0.25">
      <c r="A13" s="70" t="s">
        <v>10</v>
      </c>
      <c r="B13" s="71">
        <v>12000</v>
      </c>
      <c r="C13" s="71">
        <v>12000</v>
      </c>
      <c r="D13" s="71">
        <v>15000</v>
      </c>
      <c r="E13" s="71">
        <v>16000</v>
      </c>
      <c r="F13" s="72">
        <v>20000</v>
      </c>
    </row>
    <row r="14" spans="1:6" x14ac:dyDescent="0.25">
      <c r="A14" s="70" t="s">
        <v>11</v>
      </c>
      <c r="B14" s="71">
        <v>14000</v>
      </c>
      <c r="C14" s="71">
        <v>16000</v>
      </c>
      <c r="D14" s="71">
        <v>18000</v>
      </c>
      <c r="E14" s="71">
        <v>20000</v>
      </c>
      <c r="F14" s="72">
        <v>22000</v>
      </c>
    </row>
    <row r="15" spans="1:6" x14ac:dyDescent="0.25">
      <c r="A15" s="70" t="s">
        <v>12</v>
      </c>
      <c r="B15" s="71">
        <v>8000</v>
      </c>
      <c r="C15" s="71">
        <v>10000</v>
      </c>
      <c r="D15" s="71">
        <v>8000</v>
      </c>
      <c r="E15" s="71">
        <v>12000</v>
      </c>
      <c r="F15" s="72">
        <v>8000</v>
      </c>
    </row>
    <row r="16" spans="1:6" x14ac:dyDescent="0.25">
      <c r="A16" s="68" t="s">
        <v>13</v>
      </c>
      <c r="B16" s="73">
        <f>SUM(B4:B15)</f>
        <v>78000</v>
      </c>
      <c r="C16" s="73">
        <f>SUM(C4:C15)</f>
        <v>89000</v>
      </c>
      <c r="D16" s="73">
        <f>SUM(D4:D15)</f>
        <v>98000</v>
      </c>
      <c r="E16" s="73">
        <f>SUM(E4:E15)</f>
        <v>115000</v>
      </c>
      <c r="F16" s="74">
        <f>SUM(F4:F15)</f>
        <v>113000</v>
      </c>
    </row>
    <row r="17" spans="1:15" x14ac:dyDescent="0.25">
      <c r="A17" s="75"/>
      <c r="B17" s="63"/>
      <c r="C17" s="63"/>
      <c r="D17" s="63"/>
      <c r="E17" s="63"/>
      <c r="F17" s="63"/>
    </row>
    <row r="18" spans="1:15" x14ac:dyDescent="0.25">
      <c r="A18" s="75"/>
      <c r="B18" s="63"/>
      <c r="C18" s="63"/>
      <c r="D18" s="63"/>
      <c r="E18" s="63"/>
      <c r="F18" s="63"/>
    </row>
    <row r="19" spans="1:15" x14ac:dyDescent="0.25">
      <c r="A19" s="75"/>
      <c r="B19" s="63"/>
      <c r="C19" s="63"/>
      <c r="D19" s="63"/>
      <c r="E19" s="63"/>
      <c r="F19" s="63"/>
    </row>
    <row r="20" spans="1:15" x14ac:dyDescent="0.25">
      <c r="A20" s="75"/>
      <c r="B20" s="63"/>
      <c r="C20" s="63"/>
      <c r="D20" s="63"/>
      <c r="E20" s="63"/>
      <c r="F20" s="63"/>
    </row>
    <row r="21" spans="1:15" x14ac:dyDescent="0.25">
      <c r="A21" s="75"/>
      <c r="B21" s="63"/>
      <c r="C21"/>
    </row>
    <row r="22" spans="1:15" x14ac:dyDescent="0.25">
      <c r="A22" s="75"/>
      <c r="B22" s="63"/>
      <c r="C22"/>
      <c r="D22"/>
      <c r="E22" s="4" t="s">
        <v>23</v>
      </c>
      <c r="F22" s="4" t="s">
        <v>24</v>
      </c>
    </row>
    <row r="23" spans="1:15" x14ac:dyDescent="0.25">
      <c r="C23" s="45" t="s">
        <v>63</v>
      </c>
      <c r="D23"/>
      <c r="E23"/>
    </row>
    <row r="24" spans="1:15" s="10" customFormat="1" ht="28.8" x14ac:dyDescent="0.35">
      <c r="A24" s="5" t="s">
        <v>14</v>
      </c>
      <c r="B24" s="5" t="s">
        <v>15</v>
      </c>
      <c r="C24" s="6" t="s">
        <v>53</v>
      </c>
      <c r="D24" s="78" t="s">
        <v>73</v>
      </c>
      <c r="E24" s="5" t="s">
        <v>62</v>
      </c>
      <c r="F24" s="7" t="s">
        <v>16</v>
      </c>
      <c r="G24" s="8"/>
      <c r="H24" s="5" t="s">
        <v>57</v>
      </c>
      <c r="I24" s="5" t="s">
        <v>58</v>
      </c>
      <c r="J24" s="5" t="s">
        <v>17</v>
      </c>
      <c r="K24" s="5" t="s">
        <v>18</v>
      </c>
      <c r="L24" s="5" t="s">
        <v>19</v>
      </c>
      <c r="M24" s="5" t="s">
        <v>20</v>
      </c>
      <c r="N24" s="5" t="s">
        <v>21</v>
      </c>
      <c r="O24" s="9" t="s">
        <v>22</v>
      </c>
    </row>
    <row r="25" spans="1:15" s="23" customFormat="1" x14ac:dyDescent="0.25">
      <c r="A25" s="28">
        <v>1</v>
      </c>
      <c r="B25" s="28" t="s">
        <v>1</v>
      </c>
      <c r="C25" s="28">
        <v>1</v>
      </c>
      <c r="D25" s="79">
        <v>2000</v>
      </c>
      <c r="E25" s="29"/>
      <c r="F25" s="24"/>
      <c r="G25" s="19"/>
      <c r="H25" s="24"/>
      <c r="I25" s="24"/>
      <c r="J25" s="24"/>
      <c r="K25" s="24"/>
      <c r="L25" s="24"/>
      <c r="M25" s="24"/>
      <c r="N25" s="24"/>
      <c r="O25" s="51"/>
    </row>
    <row r="26" spans="1:15" s="23" customFormat="1" x14ac:dyDescent="0.25">
      <c r="A26" s="28">
        <v>1</v>
      </c>
      <c r="B26" s="28" t="s">
        <v>2</v>
      </c>
      <c r="C26" s="28">
        <v>2</v>
      </c>
      <c r="D26" s="79">
        <v>3000</v>
      </c>
      <c r="E26" s="29"/>
      <c r="F26" s="24"/>
      <c r="G26" s="19"/>
      <c r="H26" s="24"/>
      <c r="I26" s="24"/>
      <c r="J26" s="24"/>
      <c r="K26" s="24"/>
      <c r="L26" s="24"/>
      <c r="M26" s="24"/>
      <c r="N26" s="24"/>
      <c r="O26" s="31"/>
    </row>
    <row r="27" spans="1:15" s="23" customFormat="1" x14ac:dyDescent="0.25">
      <c r="A27" s="28">
        <v>1</v>
      </c>
      <c r="B27" s="28" t="s">
        <v>3</v>
      </c>
      <c r="C27" s="28">
        <v>3</v>
      </c>
      <c r="D27" s="79">
        <v>3000</v>
      </c>
      <c r="E27" s="29"/>
      <c r="F27" s="24"/>
      <c r="G27" s="19"/>
      <c r="H27" s="24"/>
      <c r="I27" s="24"/>
      <c r="J27" s="24"/>
      <c r="K27" s="24"/>
      <c r="L27" s="24"/>
      <c r="M27" s="24"/>
      <c r="N27" s="24"/>
      <c r="O27" s="31"/>
    </row>
    <row r="28" spans="1:15" s="23" customFormat="1" x14ac:dyDescent="0.25">
      <c r="A28" s="28">
        <v>1</v>
      </c>
      <c r="B28" s="28" t="s">
        <v>4</v>
      </c>
      <c r="C28" s="28">
        <v>4</v>
      </c>
      <c r="D28" s="79">
        <v>3000</v>
      </c>
      <c r="E28" s="29"/>
      <c r="F28" s="24"/>
      <c r="G28" s="19"/>
      <c r="H28" s="24"/>
      <c r="I28" s="24"/>
      <c r="J28" s="24"/>
      <c r="K28" s="24"/>
      <c r="L28" s="24"/>
      <c r="M28" s="24"/>
      <c r="N28" s="24"/>
      <c r="O28" s="31"/>
    </row>
    <row r="29" spans="1:15" s="23" customFormat="1" x14ac:dyDescent="0.25">
      <c r="A29" s="28">
        <v>1</v>
      </c>
      <c r="B29" s="28" t="s">
        <v>5</v>
      </c>
      <c r="C29" s="28">
        <v>5</v>
      </c>
      <c r="D29" s="79">
        <v>4000</v>
      </c>
      <c r="E29" s="29"/>
      <c r="F29" s="24"/>
      <c r="G29" s="19"/>
      <c r="H29" s="24"/>
      <c r="I29" s="24"/>
      <c r="J29" s="24"/>
      <c r="K29" s="24"/>
      <c r="L29" s="24"/>
      <c r="M29" s="24"/>
      <c r="N29" s="24"/>
      <c r="O29" s="31"/>
    </row>
    <row r="30" spans="1:15" s="23" customFormat="1" x14ac:dyDescent="0.25">
      <c r="A30" s="28">
        <v>1</v>
      </c>
      <c r="B30" s="28" t="s">
        <v>6</v>
      </c>
      <c r="C30" s="28">
        <v>6</v>
      </c>
      <c r="D30" s="79">
        <v>6000</v>
      </c>
      <c r="E30" s="29"/>
      <c r="F30" s="24"/>
      <c r="G30" s="19"/>
      <c r="H30" s="24"/>
      <c r="I30" s="24"/>
      <c r="J30" s="24"/>
      <c r="K30" s="24"/>
      <c r="L30" s="24"/>
      <c r="M30" s="24"/>
      <c r="N30" s="24"/>
      <c r="O30" s="31"/>
    </row>
    <row r="31" spans="1:15" s="23" customFormat="1" x14ac:dyDescent="0.25">
      <c r="A31" s="28">
        <v>1</v>
      </c>
      <c r="B31" s="28" t="s">
        <v>7</v>
      </c>
      <c r="C31" s="28">
        <v>7</v>
      </c>
      <c r="D31" s="79">
        <v>7000</v>
      </c>
      <c r="E31" s="29"/>
      <c r="F31" s="24"/>
      <c r="G31" s="19"/>
      <c r="H31" s="24"/>
      <c r="I31" s="24"/>
      <c r="J31" s="24"/>
      <c r="K31" s="24"/>
      <c r="L31" s="24"/>
      <c r="M31" s="24"/>
      <c r="N31" s="24"/>
      <c r="O31" s="31"/>
    </row>
    <row r="32" spans="1:15" s="23" customFormat="1" x14ac:dyDescent="0.25">
      <c r="A32" s="28">
        <v>1</v>
      </c>
      <c r="B32" s="28" t="s">
        <v>8</v>
      </c>
      <c r="C32" s="28">
        <v>8</v>
      </c>
      <c r="D32" s="79">
        <v>6000</v>
      </c>
      <c r="E32" s="29"/>
      <c r="F32" s="24"/>
      <c r="G32" s="19"/>
      <c r="H32" s="24"/>
      <c r="I32" s="24"/>
      <c r="J32" s="24"/>
      <c r="K32" s="24"/>
      <c r="L32" s="24"/>
      <c r="M32" s="24"/>
      <c r="N32" s="24"/>
      <c r="O32" s="31"/>
    </row>
    <row r="33" spans="1:26" s="23" customFormat="1" x14ac:dyDescent="0.25">
      <c r="A33" s="28">
        <v>1</v>
      </c>
      <c r="B33" s="28" t="s">
        <v>9</v>
      </c>
      <c r="C33" s="28">
        <v>9</v>
      </c>
      <c r="D33" s="79">
        <v>10000</v>
      </c>
      <c r="E33" s="29"/>
      <c r="F33" s="24"/>
      <c r="G33" s="19"/>
      <c r="H33" s="24"/>
      <c r="I33" s="24"/>
      <c r="J33" s="24"/>
      <c r="K33" s="24"/>
      <c r="L33" s="24"/>
      <c r="M33" s="24"/>
      <c r="N33" s="24"/>
      <c r="O33" s="31"/>
    </row>
    <row r="34" spans="1:26" s="23" customFormat="1" x14ac:dyDescent="0.25">
      <c r="A34" s="28">
        <v>1</v>
      </c>
      <c r="B34" s="28" t="s">
        <v>10</v>
      </c>
      <c r="C34" s="28">
        <v>10</v>
      </c>
      <c r="D34" s="79">
        <v>12000</v>
      </c>
      <c r="E34" s="29"/>
      <c r="F34" s="24"/>
      <c r="G34" s="19"/>
      <c r="H34" s="24"/>
      <c r="I34" s="24"/>
      <c r="J34" s="24"/>
      <c r="K34" s="24"/>
      <c r="L34" s="24"/>
      <c r="M34" s="24"/>
      <c r="N34" s="24"/>
      <c r="O34" s="31"/>
    </row>
    <row r="35" spans="1:26" s="23" customFormat="1" x14ac:dyDescent="0.25">
      <c r="A35" s="28">
        <v>1</v>
      </c>
      <c r="B35" s="28" t="s">
        <v>11</v>
      </c>
      <c r="C35" s="28">
        <v>11</v>
      </c>
      <c r="D35" s="79">
        <v>14000</v>
      </c>
      <c r="E35" s="29"/>
      <c r="F35" s="24"/>
      <c r="G35" s="19"/>
      <c r="H35" s="24"/>
      <c r="I35" s="24"/>
      <c r="J35" s="24"/>
      <c r="K35" s="24"/>
      <c r="L35" s="24"/>
      <c r="M35" s="24"/>
      <c r="N35" s="24"/>
      <c r="O35" s="31"/>
    </row>
    <row r="36" spans="1:26" s="23" customFormat="1" x14ac:dyDescent="0.25">
      <c r="A36" s="28">
        <v>1</v>
      </c>
      <c r="B36" s="28" t="s">
        <v>12</v>
      </c>
      <c r="C36" s="28">
        <v>12</v>
      </c>
      <c r="D36" s="79">
        <v>8000</v>
      </c>
      <c r="E36" s="29">
        <f>SUM(D25:D36)/12</f>
        <v>6500</v>
      </c>
      <c r="F36" s="24"/>
      <c r="G36" s="19"/>
      <c r="H36" s="24"/>
      <c r="I36" s="24"/>
      <c r="J36" s="24"/>
      <c r="K36" s="24"/>
      <c r="L36" s="24"/>
      <c r="M36" s="24"/>
      <c r="N36" s="24"/>
      <c r="O36" s="31"/>
    </row>
    <row r="37" spans="1:26" s="23" customFormat="1" x14ac:dyDescent="0.25">
      <c r="A37" s="36">
        <v>2</v>
      </c>
      <c r="B37" s="36" t="s">
        <v>1</v>
      </c>
      <c r="C37" s="36">
        <v>13</v>
      </c>
      <c r="D37" s="80">
        <v>3000</v>
      </c>
      <c r="E37" s="37">
        <f t="shared" ref="E37:E84" si="0">SUM(D26:D37)/12</f>
        <v>6583.333333333333</v>
      </c>
      <c r="F37" s="39">
        <f>E36</f>
        <v>6500</v>
      </c>
      <c r="G37" s="19"/>
      <c r="H37" s="39">
        <f>F37-D37</f>
        <v>3500</v>
      </c>
      <c r="I37" s="39">
        <f t="shared" ref="I37:I84" si="1">ABS(H37)</f>
        <v>3500</v>
      </c>
      <c r="J37" s="39">
        <f>SUM($H$25:H37)</f>
        <v>3500</v>
      </c>
      <c r="K37" s="39">
        <f>SUMSQ($H$25:H37)/C37</f>
        <v>942307.69230769225</v>
      </c>
      <c r="L37" s="39">
        <f>SUM($I$25:I37)/C37</f>
        <v>269.23076923076923</v>
      </c>
      <c r="M37" s="39">
        <f t="shared" ref="M37:M84" si="2">I37/D37*100</f>
        <v>116.66666666666667</v>
      </c>
      <c r="N37" s="39">
        <f>AVERAGE($M$25:M37)</f>
        <v>116.66666666666667</v>
      </c>
      <c r="O37" s="40">
        <f>SUM($H$25:H37)/L37</f>
        <v>13</v>
      </c>
    </row>
    <row r="38" spans="1:26" s="23" customFormat="1" x14ac:dyDescent="0.25">
      <c r="A38" s="36">
        <v>2</v>
      </c>
      <c r="B38" s="36" t="s">
        <v>2</v>
      </c>
      <c r="C38" s="36">
        <v>14</v>
      </c>
      <c r="D38" s="80">
        <v>4000</v>
      </c>
      <c r="E38" s="37">
        <f t="shared" si="0"/>
        <v>6666.666666666667</v>
      </c>
      <c r="F38" s="39">
        <f t="shared" ref="F38:F84" si="3">E37</f>
        <v>6583.333333333333</v>
      </c>
      <c r="G38" s="19"/>
      <c r="H38" s="39">
        <f t="shared" ref="H38:H48" si="4">F38-D38</f>
        <v>2583.333333333333</v>
      </c>
      <c r="I38" s="39">
        <f t="shared" si="1"/>
        <v>2583.333333333333</v>
      </c>
      <c r="J38" s="39">
        <f>SUM($H$25:H38)</f>
        <v>6083.333333333333</v>
      </c>
      <c r="K38" s="39">
        <f>SUMSQ($H$25:H38)/C38</f>
        <v>1351686.5079365077</v>
      </c>
      <c r="L38" s="39">
        <f>SUM($I$25:I38)/C38</f>
        <v>434.52380952380952</v>
      </c>
      <c r="M38" s="39">
        <f t="shared" si="2"/>
        <v>64.583333333333329</v>
      </c>
      <c r="N38" s="39">
        <f>AVERAGE($M$25:M38)</f>
        <v>90.625</v>
      </c>
      <c r="O38" s="40">
        <f>SUM($H$25:H38)/L38</f>
        <v>14</v>
      </c>
      <c r="P38" s="46"/>
      <c r="Q38" s="46"/>
      <c r="R38" s="46"/>
      <c r="S38" s="46"/>
      <c r="T38" s="46"/>
      <c r="U38" s="46"/>
      <c r="V38" s="46"/>
      <c r="W38" s="46"/>
      <c r="X38" s="46"/>
      <c r="Y38" s="46"/>
      <c r="Z38" s="46"/>
    </row>
    <row r="39" spans="1:26" s="23" customFormat="1" x14ac:dyDescent="0.25">
      <c r="A39" s="36">
        <v>2</v>
      </c>
      <c r="B39" s="36" t="s">
        <v>3</v>
      </c>
      <c r="C39" s="36">
        <v>15</v>
      </c>
      <c r="D39" s="80">
        <v>3000</v>
      </c>
      <c r="E39" s="37">
        <f t="shared" si="0"/>
        <v>6666.666666666667</v>
      </c>
      <c r="F39" s="39">
        <f t="shared" si="3"/>
        <v>6666.666666666667</v>
      </c>
      <c r="G39" s="19"/>
      <c r="H39" s="39">
        <f t="shared" si="4"/>
        <v>3666.666666666667</v>
      </c>
      <c r="I39" s="39">
        <f t="shared" si="1"/>
        <v>3666.666666666667</v>
      </c>
      <c r="J39" s="39">
        <f>SUM($H$25:H39)</f>
        <v>9750</v>
      </c>
      <c r="K39" s="39">
        <f>SUMSQ($H$25:H39)/C39</f>
        <v>2157870.3703703703</v>
      </c>
      <c r="L39" s="39">
        <f>SUM($I$25:I39)/C39</f>
        <v>650</v>
      </c>
      <c r="M39" s="39">
        <f t="shared" si="2"/>
        <v>122.22222222222223</v>
      </c>
      <c r="N39" s="39">
        <f>AVERAGE($M$25:M39)</f>
        <v>101.1574074074074</v>
      </c>
      <c r="O39" s="40">
        <f>SUM($H$25:H39)/L39</f>
        <v>15</v>
      </c>
      <c r="P39" s="46"/>
      <c r="Q39" s="47"/>
      <c r="R39" s="46"/>
      <c r="S39" s="46"/>
      <c r="T39" s="46"/>
      <c r="U39" s="46"/>
      <c r="V39" s="46"/>
      <c r="W39" s="46"/>
      <c r="X39" s="46"/>
      <c r="Y39" s="46"/>
      <c r="Z39" s="46"/>
    </row>
    <row r="40" spans="1:26" s="23" customFormat="1" x14ac:dyDescent="0.25">
      <c r="A40" s="36">
        <v>2</v>
      </c>
      <c r="B40" s="36" t="s">
        <v>4</v>
      </c>
      <c r="C40" s="36">
        <v>16</v>
      </c>
      <c r="D40" s="80">
        <v>5000</v>
      </c>
      <c r="E40" s="37">
        <f t="shared" si="0"/>
        <v>6833.333333333333</v>
      </c>
      <c r="F40" s="39">
        <f t="shared" si="3"/>
        <v>6666.666666666667</v>
      </c>
      <c r="G40" s="19"/>
      <c r="H40" s="39">
        <f t="shared" si="4"/>
        <v>1666.666666666667</v>
      </c>
      <c r="I40" s="39">
        <f t="shared" si="1"/>
        <v>1666.666666666667</v>
      </c>
      <c r="J40" s="39">
        <f>SUM($H$25:H40)</f>
        <v>11416.666666666668</v>
      </c>
      <c r="K40" s="39">
        <f>SUMSQ($H$25:H40)/C40</f>
        <v>2196614.583333333</v>
      </c>
      <c r="L40" s="39">
        <f>SUM($I$25:I40)/C40</f>
        <v>713.54166666666674</v>
      </c>
      <c r="M40" s="39">
        <f t="shared" si="2"/>
        <v>33.333333333333336</v>
      </c>
      <c r="N40" s="39">
        <f>AVERAGE($M$25:M40)</f>
        <v>84.201388888888886</v>
      </c>
      <c r="O40" s="40">
        <f>SUM($H$25:H40)/L40</f>
        <v>16</v>
      </c>
      <c r="P40" s="46"/>
      <c r="Q40" s="46"/>
      <c r="R40" s="46"/>
      <c r="S40" s="46"/>
      <c r="T40" s="46"/>
      <c r="U40" s="46"/>
      <c r="V40" s="46"/>
      <c r="W40" s="46"/>
      <c r="X40" s="46"/>
      <c r="Y40" s="46"/>
      <c r="Z40" s="46"/>
    </row>
    <row r="41" spans="1:26" s="23" customFormat="1" x14ac:dyDescent="0.25">
      <c r="A41" s="36">
        <v>2</v>
      </c>
      <c r="B41" s="36" t="s">
        <v>5</v>
      </c>
      <c r="C41" s="36">
        <v>17</v>
      </c>
      <c r="D41" s="80">
        <v>5000</v>
      </c>
      <c r="E41" s="37">
        <f t="shared" si="0"/>
        <v>6916.666666666667</v>
      </c>
      <c r="F41" s="39">
        <f t="shared" si="3"/>
        <v>6833.333333333333</v>
      </c>
      <c r="G41" s="19"/>
      <c r="H41" s="39">
        <f t="shared" si="4"/>
        <v>1833.333333333333</v>
      </c>
      <c r="I41" s="39">
        <f t="shared" si="1"/>
        <v>1833.333333333333</v>
      </c>
      <c r="J41" s="39">
        <f>SUM($H$25:H41)</f>
        <v>13250</v>
      </c>
      <c r="K41" s="39">
        <f>SUMSQ($H$25:H41)/C41</f>
        <v>2265114.3790849671</v>
      </c>
      <c r="L41" s="39">
        <f>SUM($I$25:I41)/C41</f>
        <v>779.41176470588232</v>
      </c>
      <c r="M41" s="39">
        <f t="shared" si="2"/>
        <v>36.666666666666657</v>
      </c>
      <c r="N41" s="39">
        <f>AVERAGE($M$25:M41)</f>
        <v>74.694444444444429</v>
      </c>
      <c r="O41" s="40">
        <f>SUM($H$25:H41)/L41</f>
        <v>17</v>
      </c>
      <c r="P41" s="46"/>
      <c r="Q41" s="46"/>
      <c r="R41" s="46"/>
      <c r="S41" s="46"/>
      <c r="T41" s="46"/>
      <c r="U41" s="46"/>
      <c r="V41" s="46"/>
      <c r="W41" s="46"/>
      <c r="X41" s="46"/>
      <c r="Y41" s="46"/>
      <c r="Z41" s="46"/>
    </row>
    <row r="42" spans="1:26" s="23" customFormat="1" x14ac:dyDescent="0.25">
      <c r="A42" s="36">
        <v>2</v>
      </c>
      <c r="B42" s="36" t="s">
        <v>6</v>
      </c>
      <c r="C42" s="36">
        <v>18</v>
      </c>
      <c r="D42" s="80">
        <v>8000</v>
      </c>
      <c r="E42" s="37">
        <f t="shared" si="0"/>
        <v>7083.333333333333</v>
      </c>
      <c r="F42" s="39">
        <f t="shared" si="3"/>
        <v>6916.666666666667</v>
      </c>
      <c r="G42" s="19"/>
      <c r="H42" s="39">
        <f t="shared" si="4"/>
        <v>-1083.333333333333</v>
      </c>
      <c r="I42" s="39">
        <f t="shared" si="1"/>
        <v>1083.333333333333</v>
      </c>
      <c r="J42" s="39">
        <f>SUM($H$25:H42)</f>
        <v>12166.666666666668</v>
      </c>
      <c r="K42" s="39">
        <f>SUMSQ($H$25:H42)/C42</f>
        <v>2204475.3086419753</v>
      </c>
      <c r="L42" s="39">
        <f>SUM($I$25:I42)/C42</f>
        <v>796.29629629629619</v>
      </c>
      <c r="M42" s="39">
        <f t="shared" si="2"/>
        <v>13.541666666666663</v>
      </c>
      <c r="N42" s="39">
        <f>AVERAGE($M$25:M42)</f>
        <v>64.50231481481481</v>
      </c>
      <c r="O42" s="40">
        <f>SUM($H$25:H42)/L42</f>
        <v>15.279069767441865</v>
      </c>
      <c r="P42" s="46"/>
      <c r="Q42" s="48"/>
      <c r="R42" s="48"/>
      <c r="S42" s="46"/>
      <c r="T42" s="46"/>
      <c r="U42" s="46"/>
      <c r="V42" s="46"/>
      <c r="W42" s="46"/>
      <c r="X42" s="46"/>
      <c r="Y42" s="46"/>
      <c r="Z42" s="46"/>
    </row>
    <row r="43" spans="1:26" s="23" customFormat="1" x14ac:dyDescent="0.25">
      <c r="A43" s="36">
        <v>2</v>
      </c>
      <c r="B43" s="36" t="s">
        <v>7</v>
      </c>
      <c r="C43" s="36">
        <v>19</v>
      </c>
      <c r="D43" s="80">
        <v>3000</v>
      </c>
      <c r="E43" s="37">
        <f t="shared" si="0"/>
        <v>6750</v>
      </c>
      <c r="F43" s="39">
        <f t="shared" si="3"/>
        <v>7083.333333333333</v>
      </c>
      <c r="G43" s="19"/>
      <c r="H43" s="39">
        <f t="shared" si="4"/>
        <v>4083.333333333333</v>
      </c>
      <c r="I43" s="39">
        <f t="shared" si="1"/>
        <v>4083.333333333333</v>
      </c>
      <c r="J43" s="39">
        <f>SUM($H$25:H43)</f>
        <v>16250</v>
      </c>
      <c r="K43" s="39">
        <f>SUMSQ($H$25:H43)/C43</f>
        <v>2966008.7719298243</v>
      </c>
      <c r="L43" s="39">
        <f>SUM($I$25:I43)/C43</f>
        <v>969.29824561403495</v>
      </c>
      <c r="M43" s="39">
        <f t="shared" si="2"/>
        <v>136.11111111111109</v>
      </c>
      <c r="N43" s="39">
        <f>AVERAGE($M$25:M43)</f>
        <v>74.732142857142861</v>
      </c>
      <c r="O43" s="40">
        <f>SUM($H$25:H43)/L43</f>
        <v>16.764705882352942</v>
      </c>
      <c r="P43" s="46"/>
      <c r="Q43" s="12"/>
      <c r="R43" s="12"/>
      <c r="S43" s="46"/>
      <c r="T43" s="46"/>
      <c r="U43" s="46"/>
      <c r="V43" s="46"/>
      <c r="W43" s="46"/>
      <c r="X43" s="46"/>
      <c r="Y43" s="46"/>
      <c r="Z43" s="46"/>
    </row>
    <row r="44" spans="1:26" s="23" customFormat="1" x14ac:dyDescent="0.25">
      <c r="A44" s="36">
        <v>2</v>
      </c>
      <c r="B44" s="36" t="s">
        <v>8</v>
      </c>
      <c r="C44" s="36">
        <v>20</v>
      </c>
      <c r="D44" s="80">
        <v>8000</v>
      </c>
      <c r="E44" s="37">
        <f t="shared" si="0"/>
        <v>6916.666666666667</v>
      </c>
      <c r="F44" s="39">
        <f t="shared" si="3"/>
        <v>6750</v>
      </c>
      <c r="G44" s="19"/>
      <c r="H44" s="39">
        <f t="shared" si="4"/>
        <v>-1250</v>
      </c>
      <c r="I44" s="39">
        <f t="shared" si="1"/>
        <v>1250</v>
      </c>
      <c r="J44" s="39">
        <f>SUM($H$25:H44)</f>
        <v>15000</v>
      </c>
      <c r="K44" s="39">
        <f>SUMSQ($H$25:H44)/C44</f>
        <v>2895833.333333333</v>
      </c>
      <c r="L44" s="39">
        <f>SUM($I$25:I44)/C44</f>
        <v>983.33333333333326</v>
      </c>
      <c r="M44" s="39">
        <f t="shared" si="2"/>
        <v>15.625</v>
      </c>
      <c r="N44" s="39">
        <f>AVERAGE($M$25:M44)</f>
        <v>67.34375</v>
      </c>
      <c r="O44" s="40">
        <f>SUM($H$25:H44)/L44</f>
        <v>15.254237288135595</v>
      </c>
      <c r="P44" s="46"/>
      <c r="Q44" s="12"/>
      <c r="R44" s="12"/>
      <c r="S44" s="46"/>
      <c r="T44" s="46"/>
      <c r="U44" s="46"/>
      <c r="V44" s="46"/>
      <c r="W44" s="46"/>
      <c r="X44" s="46"/>
      <c r="Y44" s="46"/>
      <c r="Z44" s="46"/>
    </row>
    <row r="45" spans="1:26" s="23" customFormat="1" x14ac:dyDescent="0.25">
      <c r="A45" s="36">
        <v>2</v>
      </c>
      <c r="B45" s="36" t="s">
        <v>9</v>
      </c>
      <c r="C45" s="36">
        <v>21</v>
      </c>
      <c r="D45" s="80">
        <v>12000</v>
      </c>
      <c r="E45" s="37">
        <f t="shared" si="0"/>
        <v>7083.333333333333</v>
      </c>
      <c r="F45" s="39">
        <f t="shared" si="3"/>
        <v>6916.666666666667</v>
      </c>
      <c r="G45" s="19"/>
      <c r="H45" s="39">
        <f t="shared" si="4"/>
        <v>-5083.333333333333</v>
      </c>
      <c r="I45" s="39">
        <f t="shared" si="1"/>
        <v>5083.333333333333</v>
      </c>
      <c r="J45" s="39">
        <f>SUM($H$25:H45)</f>
        <v>9916.6666666666679</v>
      </c>
      <c r="K45" s="39">
        <f>SUMSQ($H$25:H45)/C45</f>
        <v>3988425.9259259254</v>
      </c>
      <c r="L45" s="39">
        <f>SUM($I$25:I45)/C45</f>
        <v>1178.5714285714284</v>
      </c>
      <c r="M45" s="39">
        <f t="shared" si="2"/>
        <v>42.361111111111107</v>
      </c>
      <c r="N45" s="39">
        <f>AVERAGE($M$25:M45)</f>
        <v>64.567901234567898</v>
      </c>
      <c r="O45" s="40">
        <f>SUM($H$25:H45)/L45</f>
        <v>8.4141414141414153</v>
      </c>
      <c r="P45" s="46"/>
      <c r="Q45" s="12"/>
      <c r="R45" s="12"/>
      <c r="S45" s="46"/>
      <c r="T45" s="46"/>
      <c r="U45" s="46"/>
      <c r="V45" s="46"/>
      <c r="W45" s="46"/>
      <c r="X45" s="46"/>
      <c r="Y45" s="46"/>
      <c r="Z45" s="46"/>
    </row>
    <row r="46" spans="1:26" s="23" customFormat="1" x14ac:dyDescent="0.25">
      <c r="A46" s="36">
        <v>2</v>
      </c>
      <c r="B46" s="36" t="s">
        <v>10</v>
      </c>
      <c r="C46" s="36">
        <v>22</v>
      </c>
      <c r="D46" s="80">
        <v>12000</v>
      </c>
      <c r="E46" s="37">
        <f t="shared" si="0"/>
        <v>7083.333333333333</v>
      </c>
      <c r="F46" s="39">
        <f t="shared" si="3"/>
        <v>7083.333333333333</v>
      </c>
      <c r="G46" s="19"/>
      <c r="H46" s="39">
        <f t="shared" si="4"/>
        <v>-4916.666666666667</v>
      </c>
      <c r="I46" s="39">
        <f t="shared" si="1"/>
        <v>4916.666666666667</v>
      </c>
      <c r="J46" s="39">
        <f>SUM($H$25:H46)</f>
        <v>5000.0000000000009</v>
      </c>
      <c r="K46" s="39">
        <f>SUMSQ($H$25:H46)/C46</f>
        <v>4905934.3434343431</v>
      </c>
      <c r="L46" s="39">
        <f>SUM($I$25:I46)/C46</f>
        <v>1348.4848484848483</v>
      </c>
      <c r="M46" s="39">
        <f t="shared" si="2"/>
        <v>40.972222222222229</v>
      </c>
      <c r="N46" s="39">
        <f>AVERAGE($M$25:M46)</f>
        <v>62.208333333333329</v>
      </c>
      <c r="O46" s="40">
        <f>SUM($H$25:H46)/L46</f>
        <v>3.7078651685393269</v>
      </c>
      <c r="P46" s="46"/>
      <c r="Q46" s="12"/>
      <c r="R46" s="12"/>
      <c r="S46" s="46"/>
      <c r="T46" s="46"/>
      <c r="U46" s="46"/>
      <c r="V46" s="46"/>
      <c r="W46" s="46"/>
      <c r="X46" s="46"/>
      <c r="Y46" s="46"/>
      <c r="Z46" s="46"/>
    </row>
    <row r="47" spans="1:26" s="23" customFormat="1" x14ac:dyDescent="0.25">
      <c r="A47" s="36">
        <v>2</v>
      </c>
      <c r="B47" s="36" t="s">
        <v>11</v>
      </c>
      <c r="C47" s="36">
        <v>23</v>
      </c>
      <c r="D47" s="80">
        <v>16000</v>
      </c>
      <c r="E47" s="37">
        <f t="shared" si="0"/>
        <v>7250</v>
      </c>
      <c r="F47" s="39">
        <f t="shared" si="3"/>
        <v>7083.333333333333</v>
      </c>
      <c r="G47" s="19"/>
      <c r="H47" s="39">
        <f t="shared" si="4"/>
        <v>-8916.6666666666679</v>
      </c>
      <c r="I47" s="39">
        <f t="shared" si="1"/>
        <v>8916.6666666666679</v>
      </c>
      <c r="J47" s="39">
        <f>SUM($H$25:H47)</f>
        <v>-3916.666666666667</v>
      </c>
      <c r="K47" s="39">
        <f>SUMSQ($H$25:H47)/C47</f>
        <v>8149456.5217391308</v>
      </c>
      <c r="L47" s="39">
        <f>SUM($I$25:I47)/C47</f>
        <v>1677.5362318840578</v>
      </c>
      <c r="M47" s="39">
        <f t="shared" si="2"/>
        <v>55.729166666666671</v>
      </c>
      <c r="N47" s="39">
        <f>AVERAGE($M$25:M47)</f>
        <v>61.619318181818173</v>
      </c>
      <c r="O47" s="40">
        <f>SUM($H$25:H47)/L47</f>
        <v>-2.3347732181425491</v>
      </c>
      <c r="P47" s="46"/>
      <c r="Q47" s="12"/>
      <c r="R47" s="12"/>
      <c r="S47" s="46"/>
      <c r="T47" s="46"/>
      <c r="U47" s="46"/>
      <c r="V47" s="46"/>
      <c r="W47" s="46"/>
      <c r="X47" s="46"/>
      <c r="Y47" s="46"/>
      <c r="Z47" s="46"/>
    </row>
    <row r="48" spans="1:26" s="23" customFormat="1" x14ac:dyDescent="0.25">
      <c r="A48" s="36">
        <v>2</v>
      </c>
      <c r="B48" s="36" t="s">
        <v>12</v>
      </c>
      <c r="C48" s="36">
        <v>24</v>
      </c>
      <c r="D48" s="80">
        <v>10000</v>
      </c>
      <c r="E48" s="37">
        <f t="shared" si="0"/>
        <v>7416.666666666667</v>
      </c>
      <c r="F48" s="39">
        <f t="shared" si="3"/>
        <v>7250</v>
      </c>
      <c r="G48" s="19"/>
      <c r="H48" s="39">
        <f t="shared" si="4"/>
        <v>-2750</v>
      </c>
      <c r="I48" s="39">
        <f t="shared" si="1"/>
        <v>2750</v>
      </c>
      <c r="J48" s="39">
        <f>SUM($H$25:H48)</f>
        <v>-6666.666666666667</v>
      </c>
      <c r="K48" s="39">
        <f>SUMSQ($H$25:H48)/C48</f>
        <v>8125000</v>
      </c>
      <c r="L48" s="39">
        <f>SUM($I$25:I48)/C48</f>
        <v>1722.2222222222219</v>
      </c>
      <c r="M48" s="39">
        <f t="shared" si="2"/>
        <v>27.500000000000004</v>
      </c>
      <c r="N48" s="39">
        <f>AVERAGE($M$25:M48)</f>
        <v>58.776041666666657</v>
      </c>
      <c r="O48" s="40">
        <f>SUM($H$25:H48)/L48</f>
        <v>-3.8709677419354849</v>
      </c>
      <c r="P48" s="46"/>
      <c r="Q48" s="46"/>
      <c r="R48" s="46"/>
      <c r="S48" s="46"/>
      <c r="T48" s="46"/>
      <c r="U48" s="46"/>
      <c r="V48" s="46"/>
      <c r="W48" s="46"/>
      <c r="X48" s="46"/>
      <c r="Y48" s="46"/>
      <c r="Z48" s="46"/>
    </row>
    <row r="49" spans="1:26" s="23" customFormat="1" x14ac:dyDescent="0.25">
      <c r="A49" s="28">
        <v>3</v>
      </c>
      <c r="B49" s="28" t="s">
        <v>1</v>
      </c>
      <c r="C49" s="28">
        <v>25</v>
      </c>
      <c r="D49" s="79">
        <v>2000</v>
      </c>
      <c r="E49" s="29">
        <f t="shared" si="0"/>
        <v>7333.333333333333</v>
      </c>
      <c r="F49" s="24">
        <f t="shared" si="3"/>
        <v>7416.666666666667</v>
      </c>
      <c r="G49" s="19"/>
      <c r="H49" s="24">
        <f t="shared" ref="H49:H84" si="5">F49-D49</f>
        <v>5416.666666666667</v>
      </c>
      <c r="I49" s="24">
        <f t="shared" si="1"/>
        <v>5416.666666666667</v>
      </c>
      <c r="J49" s="24">
        <f>SUM($H$25:H49)</f>
        <v>-1250</v>
      </c>
      <c r="K49" s="24">
        <f>SUMSQ($H$25:H49)/C49</f>
        <v>8973611.1111111119</v>
      </c>
      <c r="L49" s="24">
        <f>SUM($I$25:I49)/C49</f>
        <v>1869.9999999999998</v>
      </c>
      <c r="M49" s="24">
        <f t="shared" si="2"/>
        <v>270.83333333333337</v>
      </c>
      <c r="N49" s="24">
        <f>AVERAGE($M$25:M49)</f>
        <v>75.088141025641022</v>
      </c>
      <c r="O49" s="31">
        <f>SUM($H$25:H49)/L49</f>
        <v>-0.66844919786096268</v>
      </c>
      <c r="P49" s="46"/>
      <c r="Q49" s="46"/>
      <c r="R49" s="46"/>
      <c r="S49" s="46"/>
      <c r="T49" s="46"/>
      <c r="U49" s="46"/>
      <c r="V49" s="46"/>
      <c r="W49" s="46"/>
      <c r="X49" s="46"/>
      <c r="Y49" s="46"/>
      <c r="Z49" s="46"/>
    </row>
    <row r="50" spans="1:26" s="23" customFormat="1" x14ac:dyDescent="0.25">
      <c r="A50" s="28">
        <v>3</v>
      </c>
      <c r="B50" s="28" t="s">
        <v>2</v>
      </c>
      <c r="C50" s="28">
        <v>26</v>
      </c>
      <c r="D50" s="79">
        <v>5000</v>
      </c>
      <c r="E50" s="29">
        <f t="shared" si="0"/>
        <v>7416.666666666667</v>
      </c>
      <c r="F50" s="24">
        <f t="shared" si="3"/>
        <v>7333.333333333333</v>
      </c>
      <c r="G50" s="19"/>
      <c r="H50" s="24">
        <f t="shared" si="5"/>
        <v>2333.333333333333</v>
      </c>
      <c r="I50" s="24">
        <f t="shared" si="1"/>
        <v>2333.333333333333</v>
      </c>
      <c r="J50" s="24">
        <f>SUM($H$25:H50)</f>
        <v>1083.333333333333</v>
      </c>
      <c r="K50" s="24">
        <f>SUMSQ($H$25:H50)/C50</f>
        <v>8837873.931623932</v>
      </c>
      <c r="L50" s="24">
        <f>SUM($I$25:I50)/C50</f>
        <v>1887.8205128205127</v>
      </c>
      <c r="M50" s="24">
        <f t="shared" si="2"/>
        <v>46.666666666666664</v>
      </c>
      <c r="N50" s="24">
        <f>AVERAGE($M$25:M50)</f>
        <v>73.058035714285708</v>
      </c>
      <c r="O50" s="31">
        <f>SUM($H$25:H50)/L50</f>
        <v>0.57385398981324265</v>
      </c>
      <c r="P50" s="46"/>
      <c r="Q50" s="49"/>
      <c r="R50" s="49"/>
      <c r="S50" s="49"/>
      <c r="T50" s="49"/>
      <c r="U50" s="49"/>
      <c r="V50" s="49"/>
      <c r="W50" s="46"/>
      <c r="X50" s="46"/>
      <c r="Y50" s="46"/>
      <c r="Z50" s="46"/>
    </row>
    <row r="51" spans="1:26" s="23" customFormat="1" x14ac:dyDescent="0.25">
      <c r="A51" s="28">
        <v>3</v>
      </c>
      <c r="B51" s="28" t="s">
        <v>3</v>
      </c>
      <c r="C51" s="28">
        <v>27</v>
      </c>
      <c r="D51" s="79">
        <v>5000</v>
      </c>
      <c r="E51" s="29">
        <f t="shared" si="0"/>
        <v>7583.333333333333</v>
      </c>
      <c r="F51" s="24">
        <f t="shared" si="3"/>
        <v>7416.666666666667</v>
      </c>
      <c r="G51" s="19"/>
      <c r="H51" s="24">
        <f t="shared" si="5"/>
        <v>2416.666666666667</v>
      </c>
      <c r="I51" s="24">
        <f t="shared" si="1"/>
        <v>2416.666666666667</v>
      </c>
      <c r="J51" s="24">
        <f>SUM($H$25:H51)</f>
        <v>3500</v>
      </c>
      <c r="K51" s="24">
        <f>SUMSQ($H$25:H51)/C51</f>
        <v>8726851.8518518526</v>
      </c>
      <c r="L51" s="24">
        <f>SUM($I$25:I51)/C51</f>
        <v>1907.4074074074072</v>
      </c>
      <c r="M51" s="24">
        <f t="shared" si="2"/>
        <v>48.333333333333343</v>
      </c>
      <c r="N51" s="24">
        <f>AVERAGE($M$25:M51)</f>
        <v>71.409722222222214</v>
      </c>
      <c r="O51" s="31">
        <f>SUM($H$25:H51)/L51</f>
        <v>1.8349514563106799</v>
      </c>
      <c r="P51" s="46"/>
      <c r="Q51" s="12"/>
      <c r="R51" s="12"/>
      <c r="S51" s="12"/>
      <c r="T51" s="12"/>
      <c r="U51" s="12"/>
      <c r="V51" s="12"/>
      <c r="W51" s="46"/>
      <c r="X51" s="46"/>
      <c r="Y51" s="46"/>
      <c r="Z51" s="46"/>
    </row>
    <row r="52" spans="1:26" s="23" customFormat="1" x14ac:dyDescent="0.25">
      <c r="A52" s="28">
        <v>3</v>
      </c>
      <c r="B52" s="28" t="s">
        <v>4</v>
      </c>
      <c r="C52" s="28">
        <v>28</v>
      </c>
      <c r="D52" s="79">
        <v>3000</v>
      </c>
      <c r="E52" s="29">
        <f t="shared" si="0"/>
        <v>7416.666666666667</v>
      </c>
      <c r="F52" s="24">
        <f t="shared" si="3"/>
        <v>7583.333333333333</v>
      </c>
      <c r="G52" s="19"/>
      <c r="H52" s="24">
        <f t="shared" si="5"/>
        <v>4583.333333333333</v>
      </c>
      <c r="I52" s="24">
        <f t="shared" si="1"/>
        <v>4583.333333333333</v>
      </c>
      <c r="J52" s="24">
        <f>SUM($H$25:H52)</f>
        <v>8083.333333333333</v>
      </c>
      <c r="K52" s="24">
        <f>SUMSQ($H$25:H52)/C52</f>
        <v>9165426.5873015877</v>
      </c>
      <c r="L52" s="24">
        <f>SUM($I$25:I52)/C52</f>
        <v>2002.9761904761904</v>
      </c>
      <c r="M52" s="24">
        <f t="shared" si="2"/>
        <v>152.77777777777777</v>
      </c>
      <c r="N52" s="24">
        <f>AVERAGE($M$25:M52)</f>
        <v>76.495225694444443</v>
      </c>
      <c r="O52" s="31">
        <f>SUM($H$25:H52)/L52</f>
        <v>4.0356612184249627</v>
      </c>
      <c r="P52" s="46"/>
      <c r="Q52" s="12"/>
      <c r="R52" s="12"/>
      <c r="S52" s="12"/>
      <c r="T52" s="12"/>
      <c r="U52" s="12"/>
      <c r="V52" s="12"/>
      <c r="W52" s="46"/>
      <c r="X52" s="46"/>
      <c r="Y52" s="46"/>
      <c r="Z52" s="46"/>
    </row>
    <row r="53" spans="1:26" s="23" customFormat="1" x14ac:dyDescent="0.25">
      <c r="A53" s="28">
        <v>3</v>
      </c>
      <c r="B53" s="28" t="s">
        <v>5</v>
      </c>
      <c r="C53" s="28">
        <v>29</v>
      </c>
      <c r="D53" s="79">
        <v>4000</v>
      </c>
      <c r="E53" s="29">
        <f t="shared" si="0"/>
        <v>7333.333333333333</v>
      </c>
      <c r="F53" s="24">
        <f t="shared" si="3"/>
        <v>7416.666666666667</v>
      </c>
      <c r="G53" s="19"/>
      <c r="H53" s="24">
        <f t="shared" si="5"/>
        <v>3416.666666666667</v>
      </c>
      <c r="I53" s="24">
        <f t="shared" si="1"/>
        <v>3416.666666666667</v>
      </c>
      <c r="J53" s="24">
        <f>SUM($H$25:H53)</f>
        <v>11500</v>
      </c>
      <c r="K53" s="24">
        <f>SUMSQ($H$25:H53)/C53</f>
        <v>9251915.708812261</v>
      </c>
      <c r="L53" s="24">
        <f>SUM($I$25:I53)/C53</f>
        <v>2051.7241379310344</v>
      </c>
      <c r="M53" s="24">
        <f t="shared" si="2"/>
        <v>85.416666666666671</v>
      </c>
      <c r="N53" s="24">
        <f>AVERAGE($M$25:M53)</f>
        <v>77.020016339869287</v>
      </c>
      <c r="O53" s="31">
        <f>SUM($H$25:H53)/L53</f>
        <v>5.6050420168067232</v>
      </c>
      <c r="P53" s="46"/>
      <c r="Q53" s="12"/>
      <c r="R53" s="12"/>
      <c r="S53" s="12"/>
      <c r="T53" s="12"/>
      <c r="U53" s="12"/>
      <c r="V53" s="12"/>
      <c r="W53" s="46"/>
      <c r="X53" s="46"/>
      <c r="Y53" s="46"/>
      <c r="Z53" s="46"/>
    </row>
    <row r="54" spans="1:26" s="23" customFormat="1" x14ac:dyDescent="0.25">
      <c r="A54" s="28">
        <v>3</v>
      </c>
      <c r="B54" s="28" t="s">
        <v>6</v>
      </c>
      <c r="C54" s="28">
        <v>30</v>
      </c>
      <c r="D54" s="79">
        <v>6000</v>
      </c>
      <c r="E54" s="29">
        <f t="shared" si="0"/>
        <v>7166.666666666667</v>
      </c>
      <c r="F54" s="24">
        <f t="shared" si="3"/>
        <v>7333.333333333333</v>
      </c>
      <c r="G54" s="19"/>
      <c r="H54" s="24">
        <f t="shared" si="5"/>
        <v>1333.333333333333</v>
      </c>
      <c r="I54" s="24">
        <f t="shared" si="1"/>
        <v>1333.333333333333</v>
      </c>
      <c r="J54" s="24">
        <f>SUM($H$25:H54)</f>
        <v>12833.333333333332</v>
      </c>
      <c r="K54" s="24">
        <f>SUMSQ($H$25:H54)/C54</f>
        <v>9002777.7777777798</v>
      </c>
      <c r="L54" s="24">
        <f>SUM($I$25:I54)/C54</f>
        <v>2027.7777777777776</v>
      </c>
      <c r="M54" s="24">
        <f t="shared" si="2"/>
        <v>22.222222222222218</v>
      </c>
      <c r="N54" s="24">
        <f>AVERAGE($M$25:M54)</f>
        <v>73.975694444444443</v>
      </c>
      <c r="O54" s="31">
        <f>SUM($H$25:H54)/L54</f>
        <v>6.3287671232876708</v>
      </c>
      <c r="P54" s="46"/>
      <c r="Q54" s="46"/>
      <c r="R54" s="46"/>
      <c r="S54" s="46"/>
      <c r="T54" s="46"/>
      <c r="U54" s="46"/>
      <c r="V54" s="46"/>
      <c r="W54" s="46"/>
      <c r="X54" s="46"/>
      <c r="Y54" s="46"/>
      <c r="Z54" s="46"/>
    </row>
    <row r="55" spans="1:26" s="23" customFormat="1" x14ac:dyDescent="0.25">
      <c r="A55" s="28">
        <v>3</v>
      </c>
      <c r="B55" s="28" t="s">
        <v>7</v>
      </c>
      <c r="C55" s="28">
        <v>31</v>
      </c>
      <c r="D55" s="79">
        <v>7000</v>
      </c>
      <c r="E55" s="29">
        <f t="shared" si="0"/>
        <v>7500</v>
      </c>
      <c r="F55" s="24">
        <f t="shared" si="3"/>
        <v>7166.666666666667</v>
      </c>
      <c r="G55" s="19"/>
      <c r="H55" s="24">
        <f t="shared" si="5"/>
        <v>166.66666666666697</v>
      </c>
      <c r="I55" s="24">
        <f t="shared" si="1"/>
        <v>166.66666666666697</v>
      </c>
      <c r="J55" s="24">
        <f>SUM($H$25:H55)</f>
        <v>13000</v>
      </c>
      <c r="K55" s="24">
        <f>SUMSQ($H$25:H55)/C55</f>
        <v>8713261.6487455219</v>
      </c>
      <c r="L55" s="24">
        <f>SUM($I$25:I55)/C55</f>
        <v>1967.7419354838707</v>
      </c>
      <c r="M55" s="24">
        <f t="shared" si="2"/>
        <v>2.3809523809523854</v>
      </c>
      <c r="N55" s="24">
        <f>AVERAGE($M$25:M55)</f>
        <v>70.207550125313276</v>
      </c>
      <c r="O55" s="31">
        <f>SUM($H$25:H55)/L55</f>
        <v>6.6065573770491808</v>
      </c>
      <c r="P55" s="46"/>
      <c r="Q55" s="49"/>
      <c r="R55" s="49"/>
      <c r="S55" s="49"/>
      <c r="T55" s="49"/>
      <c r="U55" s="49"/>
      <c r="V55" s="49"/>
      <c r="W55" s="49"/>
      <c r="X55" s="49"/>
      <c r="Y55" s="49"/>
      <c r="Z55" s="46"/>
    </row>
    <row r="56" spans="1:26" s="23" customFormat="1" x14ac:dyDescent="0.25">
      <c r="A56" s="28">
        <v>3</v>
      </c>
      <c r="B56" s="28" t="s">
        <v>8</v>
      </c>
      <c r="C56" s="28">
        <v>32</v>
      </c>
      <c r="D56" s="79">
        <v>10000</v>
      </c>
      <c r="E56" s="29">
        <f t="shared" si="0"/>
        <v>7666.666666666667</v>
      </c>
      <c r="F56" s="24">
        <f t="shared" si="3"/>
        <v>7500</v>
      </c>
      <c r="G56" s="19"/>
      <c r="H56" s="24">
        <f t="shared" si="5"/>
        <v>-2500</v>
      </c>
      <c r="I56" s="24">
        <f t="shared" si="1"/>
        <v>2500</v>
      </c>
      <c r="J56" s="24">
        <f>SUM($H$25:H56)</f>
        <v>10500</v>
      </c>
      <c r="K56" s="24">
        <f>SUMSQ($H$25:H56)/C56</f>
        <v>8636284.7222222239</v>
      </c>
      <c r="L56" s="24">
        <f>SUM($I$25:I56)/C56</f>
        <v>1984.3749999999998</v>
      </c>
      <c r="M56" s="24">
        <f t="shared" si="2"/>
        <v>25</v>
      </c>
      <c r="N56" s="24">
        <f>AVERAGE($M$25:M56)</f>
        <v>67.94717261904762</v>
      </c>
      <c r="O56" s="31">
        <f>SUM($H$25:H56)/L56</f>
        <v>5.2913385826771657</v>
      </c>
      <c r="P56" s="46"/>
      <c r="Q56" s="12"/>
      <c r="R56" s="12"/>
      <c r="S56" s="12"/>
      <c r="T56" s="12"/>
      <c r="U56" s="12"/>
      <c r="V56" s="12"/>
      <c r="W56" s="12"/>
      <c r="X56" s="12"/>
      <c r="Y56" s="12"/>
      <c r="Z56" s="46"/>
    </row>
    <row r="57" spans="1:26" s="23" customFormat="1" x14ac:dyDescent="0.25">
      <c r="A57" s="28">
        <v>3</v>
      </c>
      <c r="B57" s="28" t="s">
        <v>9</v>
      </c>
      <c r="C57" s="28">
        <v>33</v>
      </c>
      <c r="D57" s="79">
        <v>15000</v>
      </c>
      <c r="E57" s="29">
        <f t="shared" si="0"/>
        <v>7916.666666666667</v>
      </c>
      <c r="F57" s="24">
        <f t="shared" si="3"/>
        <v>7666.666666666667</v>
      </c>
      <c r="G57" s="19"/>
      <c r="H57" s="24">
        <f t="shared" si="5"/>
        <v>-7333.333333333333</v>
      </c>
      <c r="I57" s="24">
        <f t="shared" si="1"/>
        <v>7333.333333333333</v>
      </c>
      <c r="J57" s="24">
        <f>SUM($H$25:H57)</f>
        <v>3166.666666666667</v>
      </c>
      <c r="K57" s="24">
        <f>SUMSQ($H$25:H57)/C57</f>
        <v>10004208.754208757</v>
      </c>
      <c r="L57" s="24">
        <f>SUM($I$25:I57)/C57</f>
        <v>2146.4646464646462</v>
      </c>
      <c r="M57" s="24">
        <f t="shared" si="2"/>
        <v>48.888888888888886</v>
      </c>
      <c r="N57" s="24">
        <f>AVERAGE($M$25:M57)</f>
        <v>67.039635298563866</v>
      </c>
      <c r="O57" s="31">
        <f>SUM($H$25:H57)/L57</f>
        <v>1.4752941176470591</v>
      </c>
      <c r="P57" s="46"/>
      <c r="Q57" s="12"/>
      <c r="R57" s="12"/>
      <c r="S57" s="12"/>
      <c r="T57" s="12"/>
      <c r="U57" s="12"/>
      <c r="V57" s="12"/>
      <c r="W57" s="12"/>
      <c r="X57" s="12"/>
      <c r="Y57" s="12"/>
      <c r="Z57" s="46"/>
    </row>
    <row r="58" spans="1:26" s="23" customFormat="1" x14ac:dyDescent="0.25">
      <c r="A58" s="28">
        <v>3</v>
      </c>
      <c r="B58" s="28" t="s">
        <v>10</v>
      </c>
      <c r="C58" s="28">
        <v>34</v>
      </c>
      <c r="D58" s="79">
        <v>15000</v>
      </c>
      <c r="E58" s="29">
        <f t="shared" si="0"/>
        <v>8166.666666666667</v>
      </c>
      <c r="F58" s="24">
        <f t="shared" si="3"/>
        <v>7916.666666666667</v>
      </c>
      <c r="G58" s="19"/>
      <c r="H58" s="24">
        <f t="shared" si="5"/>
        <v>-7083.333333333333</v>
      </c>
      <c r="I58" s="24">
        <f t="shared" si="1"/>
        <v>7083.333333333333</v>
      </c>
      <c r="J58" s="24">
        <f>SUM($H$25:H58)</f>
        <v>-3916.6666666666661</v>
      </c>
      <c r="K58" s="24">
        <f>SUMSQ($H$25:H58)/C58</f>
        <v>11185661.764705883</v>
      </c>
      <c r="L58" s="24">
        <f>SUM($I$25:I58)/C58</f>
        <v>2291.6666666666665</v>
      </c>
      <c r="M58" s="24">
        <f t="shared" si="2"/>
        <v>47.222222222222221</v>
      </c>
      <c r="N58" s="24">
        <f>AVERAGE($M$25:M58)</f>
        <v>66.138843795093791</v>
      </c>
      <c r="O58" s="31">
        <f>SUM($H$25:H58)/L58</f>
        <v>-1.709090909090909</v>
      </c>
      <c r="P58" s="46"/>
      <c r="Q58" s="46"/>
      <c r="R58" s="46"/>
      <c r="S58" s="46"/>
      <c r="T58" s="46"/>
      <c r="U58" s="46"/>
      <c r="V58" s="46"/>
      <c r="W58" s="46"/>
      <c r="X58" s="46"/>
      <c r="Y58" s="46"/>
      <c r="Z58" s="46"/>
    </row>
    <row r="59" spans="1:26" s="23" customFormat="1" x14ac:dyDescent="0.25">
      <c r="A59" s="28">
        <v>3</v>
      </c>
      <c r="B59" s="28" t="s">
        <v>11</v>
      </c>
      <c r="C59" s="28">
        <v>35</v>
      </c>
      <c r="D59" s="79">
        <v>18000</v>
      </c>
      <c r="E59" s="29">
        <f t="shared" si="0"/>
        <v>8333.3333333333339</v>
      </c>
      <c r="F59" s="24">
        <f t="shared" si="3"/>
        <v>8166.666666666667</v>
      </c>
      <c r="G59" s="19"/>
      <c r="H59" s="24">
        <f t="shared" si="5"/>
        <v>-9833.3333333333321</v>
      </c>
      <c r="I59" s="24">
        <f t="shared" si="1"/>
        <v>9833.3333333333321</v>
      </c>
      <c r="J59" s="24">
        <f>SUM($H$25:H59)</f>
        <v>-13749.999999999998</v>
      </c>
      <c r="K59" s="24">
        <f>SUMSQ($H$25:H59)/C59</f>
        <v>13628769.841269841</v>
      </c>
      <c r="L59" s="24">
        <f>SUM($I$25:I59)/C59</f>
        <v>2507.1428571428569</v>
      </c>
      <c r="M59" s="24">
        <f t="shared" si="2"/>
        <v>54.629629629629626</v>
      </c>
      <c r="N59" s="24">
        <f>AVERAGE($M$25:M59)</f>
        <v>65.638443179204046</v>
      </c>
      <c r="O59" s="31">
        <f>SUM($H$25:H59)/L59</f>
        <v>-5.4843304843304841</v>
      </c>
      <c r="P59" s="46"/>
      <c r="Q59" s="46"/>
      <c r="R59" s="46"/>
      <c r="S59" s="46"/>
      <c r="T59" s="46"/>
      <c r="U59" s="46"/>
      <c r="V59" s="46"/>
      <c r="W59" s="46"/>
      <c r="X59" s="46"/>
      <c r="Y59" s="46"/>
      <c r="Z59" s="46"/>
    </row>
    <row r="60" spans="1:26" s="23" customFormat="1" x14ac:dyDescent="0.25">
      <c r="A60" s="28">
        <v>3</v>
      </c>
      <c r="B60" s="28" t="s">
        <v>12</v>
      </c>
      <c r="C60" s="28">
        <v>36</v>
      </c>
      <c r="D60" s="79">
        <v>8000</v>
      </c>
      <c r="E60" s="29">
        <f t="shared" si="0"/>
        <v>8166.666666666667</v>
      </c>
      <c r="F60" s="24">
        <f t="shared" si="3"/>
        <v>8333.3333333333339</v>
      </c>
      <c r="G60" s="19"/>
      <c r="H60" s="24">
        <f t="shared" si="5"/>
        <v>333.33333333333394</v>
      </c>
      <c r="I60" s="24">
        <f t="shared" si="1"/>
        <v>333.33333333333394</v>
      </c>
      <c r="J60" s="24">
        <f>SUM($H$25:H60)</f>
        <v>-13416.666666666664</v>
      </c>
      <c r="K60" s="24">
        <f>SUMSQ($H$25:H60)/C60</f>
        <v>13253279.320987655</v>
      </c>
      <c r="L60" s="24">
        <f>SUM($I$25:I60)/C60</f>
        <v>2446.7592592592587</v>
      </c>
      <c r="M60" s="24">
        <f t="shared" si="2"/>
        <v>4.1666666666666741</v>
      </c>
      <c r="N60" s="24">
        <f>AVERAGE($M$25:M60)</f>
        <v>63.077119157848323</v>
      </c>
      <c r="O60" s="31">
        <f>SUM($H$25:H60)/L60</f>
        <v>-5.483443708609272</v>
      </c>
      <c r="P60" s="46"/>
      <c r="Q60" s="47"/>
      <c r="R60" s="46"/>
      <c r="S60" s="46"/>
      <c r="T60" s="46"/>
      <c r="U60" s="46"/>
      <c r="V60" s="46"/>
      <c r="W60" s="46"/>
      <c r="X60" s="46"/>
      <c r="Y60" s="46"/>
      <c r="Z60" s="46"/>
    </row>
    <row r="61" spans="1:26" s="23" customFormat="1" x14ac:dyDescent="0.25">
      <c r="A61" s="36">
        <v>4</v>
      </c>
      <c r="B61" s="36" t="s">
        <v>1</v>
      </c>
      <c r="C61" s="36">
        <v>37</v>
      </c>
      <c r="D61" s="80">
        <v>5000</v>
      </c>
      <c r="E61" s="37">
        <f t="shared" si="0"/>
        <v>8416.6666666666661</v>
      </c>
      <c r="F61" s="39">
        <f t="shared" si="3"/>
        <v>8166.666666666667</v>
      </c>
      <c r="G61" s="19"/>
      <c r="H61" s="39">
        <f t="shared" si="5"/>
        <v>3166.666666666667</v>
      </c>
      <c r="I61" s="39">
        <f t="shared" si="1"/>
        <v>3166.666666666667</v>
      </c>
      <c r="J61" s="39">
        <f>SUM($H$25:H61)</f>
        <v>-10249.999999999996</v>
      </c>
      <c r="K61" s="39">
        <f>SUMSQ($H$25:H61)/C61</f>
        <v>13166103.603603605</v>
      </c>
      <c r="L61" s="39">
        <f>SUM($I$25:I61)/C61</f>
        <v>2466.2162162162158</v>
      </c>
      <c r="M61" s="39">
        <f t="shared" si="2"/>
        <v>63.333333333333343</v>
      </c>
      <c r="N61" s="39">
        <f>AVERAGE($M$25:M61)</f>
        <v>63.087367724867718</v>
      </c>
      <c r="O61" s="40">
        <f>SUM($H$25:H61)/L61</f>
        <v>-4.1561643835616433</v>
      </c>
      <c r="P61" s="46"/>
      <c r="Q61" s="46"/>
      <c r="R61" s="46"/>
      <c r="S61" s="46"/>
      <c r="T61" s="46"/>
      <c r="U61" s="46"/>
      <c r="V61" s="46"/>
      <c r="W61" s="46"/>
      <c r="X61" s="46"/>
      <c r="Y61" s="46"/>
      <c r="Z61" s="46"/>
    </row>
    <row r="62" spans="1:26" s="23" customFormat="1" x14ac:dyDescent="0.25">
      <c r="A62" s="36">
        <v>4</v>
      </c>
      <c r="B62" s="36" t="s">
        <v>2</v>
      </c>
      <c r="C62" s="36">
        <v>38</v>
      </c>
      <c r="D62" s="80">
        <v>4000</v>
      </c>
      <c r="E62" s="37">
        <f t="shared" si="0"/>
        <v>8333.3333333333339</v>
      </c>
      <c r="F62" s="39">
        <f t="shared" si="3"/>
        <v>8416.6666666666661</v>
      </c>
      <c r="G62" s="19"/>
      <c r="H62" s="39">
        <f t="shared" si="5"/>
        <v>4416.6666666666661</v>
      </c>
      <c r="I62" s="39">
        <f t="shared" si="1"/>
        <v>4416.6666666666661</v>
      </c>
      <c r="J62" s="39">
        <f>SUM($H$25:H62)</f>
        <v>-5833.3333333333303</v>
      </c>
      <c r="K62" s="39">
        <f>SUMSQ($H$25:H62)/C62</f>
        <v>13332967.836257311</v>
      </c>
      <c r="L62" s="39">
        <f>SUM($I$25:I62)/C62</f>
        <v>2517.5438596491226</v>
      </c>
      <c r="M62" s="39">
        <f t="shared" si="2"/>
        <v>110.41666666666666</v>
      </c>
      <c r="N62" s="39">
        <f>AVERAGE($M$25:M62)</f>
        <v>64.907725376475369</v>
      </c>
      <c r="O62" s="40">
        <f>SUM($H$25:H62)/L62</f>
        <v>-2.3170731707317063</v>
      </c>
      <c r="P62" s="46"/>
      <c r="Q62" s="46"/>
      <c r="R62" s="46"/>
      <c r="S62" s="46"/>
      <c r="T62" s="46"/>
      <c r="U62" s="46"/>
      <c r="V62" s="46"/>
      <c r="W62" s="46"/>
      <c r="X62" s="46"/>
      <c r="Y62" s="46"/>
      <c r="Z62" s="46"/>
    </row>
    <row r="63" spans="1:26" s="23" customFormat="1" x14ac:dyDescent="0.25">
      <c r="A63" s="36">
        <v>4</v>
      </c>
      <c r="B63" s="36" t="s">
        <v>3</v>
      </c>
      <c r="C63" s="36">
        <v>39</v>
      </c>
      <c r="D63" s="80">
        <v>4000</v>
      </c>
      <c r="E63" s="37">
        <f t="shared" si="0"/>
        <v>8250</v>
      </c>
      <c r="F63" s="39">
        <f t="shared" si="3"/>
        <v>8333.3333333333339</v>
      </c>
      <c r="G63" s="19"/>
      <c r="H63" s="39">
        <f t="shared" si="5"/>
        <v>4333.3333333333339</v>
      </c>
      <c r="I63" s="39">
        <f t="shared" si="1"/>
        <v>4333.3333333333339</v>
      </c>
      <c r="J63" s="39">
        <f>SUM($H$25:H63)</f>
        <v>-1499.9999999999964</v>
      </c>
      <c r="K63" s="39">
        <f>SUMSQ($H$25:H63)/C63</f>
        <v>13472578.347578349</v>
      </c>
      <c r="L63" s="39">
        <f>SUM($I$25:I63)/C63</f>
        <v>2564.1025641025635</v>
      </c>
      <c r="M63" s="39">
        <f t="shared" si="2"/>
        <v>108.33333333333334</v>
      </c>
      <c r="N63" s="39">
        <f>AVERAGE($M$25:M63)</f>
        <v>66.516081226729369</v>
      </c>
      <c r="O63" s="40">
        <f>SUM($H$25:H63)/L63</f>
        <v>-0.58499999999999874</v>
      </c>
      <c r="P63" s="46"/>
      <c r="Q63" s="46"/>
      <c r="R63" s="50"/>
      <c r="S63" s="46"/>
      <c r="T63" s="46"/>
      <c r="U63" s="46"/>
      <c r="V63" s="46"/>
      <c r="W63" s="46"/>
      <c r="X63" s="46"/>
      <c r="Y63" s="46"/>
      <c r="Z63" s="46"/>
    </row>
    <row r="64" spans="1:26" s="23" customFormat="1" x14ac:dyDescent="0.25">
      <c r="A64" s="36">
        <v>4</v>
      </c>
      <c r="B64" s="36" t="s">
        <v>4</v>
      </c>
      <c r="C64" s="36">
        <v>40</v>
      </c>
      <c r="D64" s="80">
        <v>2000</v>
      </c>
      <c r="E64" s="37">
        <f t="shared" si="0"/>
        <v>8166.666666666667</v>
      </c>
      <c r="F64" s="39">
        <f t="shared" si="3"/>
        <v>8250</v>
      </c>
      <c r="G64" s="19"/>
      <c r="H64" s="39">
        <f t="shared" si="5"/>
        <v>6250</v>
      </c>
      <c r="I64" s="39">
        <f t="shared" si="1"/>
        <v>6250</v>
      </c>
      <c r="J64" s="39">
        <f>SUM($H$25:H64)</f>
        <v>4750.0000000000036</v>
      </c>
      <c r="K64" s="39">
        <f>SUMSQ($H$25:H64)/C64</f>
        <v>14112326.38888889</v>
      </c>
      <c r="L64" s="39">
        <f>SUM($I$25:I64)/C64</f>
        <v>2656.2499999999995</v>
      </c>
      <c r="M64" s="39">
        <f t="shared" si="2"/>
        <v>312.5</v>
      </c>
      <c r="N64" s="39">
        <f>AVERAGE($M$25:M64)</f>
        <v>75.301221182917615</v>
      </c>
      <c r="O64" s="40">
        <f>SUM($H$25:H64)/L64</f>
        <v>1.7882352941176487</v>
      </c>
      <c r="P64" s="46"/>
      <c r="Q64" s="46"/>
      <c r="R64" s="50"/>
      <c r="S64" s="46"/>
      <c r="T64" s="46"/>
      <c r="U64" s="46"/>
      <c r="V64" s="46"/>
      <c r="W64" s="46"/>
      <c r="X64" s="46"/>
      <c r="Y64" s="46"/>
      <c r="Z64" s="46"/>
    </row>
    <row r="65" spans="1:26" s="23" customFormat="1" x14ac:dyDescent="0.25">
      <c r="A65" s="36">
        <v>4</v>
      </c>
      <c r="B65" s="36" t="s">
        <v>5</v>
      </c>
      <c r="C65" s="36">
        <v>41</v>
      </c>
      <c r="D65" s="80">
        <v>5000</v>
      </c>
      <c r="E65" s="37">
        <f t="shared" si="0"/>
        <v>8250</v>
      </c>
      <c r="F65" s="39">
        <f t="shared" si="3"/>
        <v>8166.666666666667</v>
      </c>
      <c r="G65" s="19"/>
      <c r="H65" s="39">
        <f t="shared" si="5"/>
        <v>3166.666666666667</v>
      </c>
      <c r="I65" s="39">
        <f t="shared" si="1"/>
        <v>3166.666666666667</v>
      </c>
      <c r="J65" s="39">
        <f>SUM($H$25:H65)</f>
        <v>7916.6666666666706</v>
      </c>
      <c r="K65" s="39">
        <f>SUMSQ($H$25:H65)/C65</f>
        <v>14012703.252032522</v>
      </c>
      <c r="L65" s="39">
        <f>SUM($I$25:I65)/C65</f>
        <v>2668.6991869918697</v>
      </c>
      <c r="M65" s="39">
        <f t="shared" si="2"/>
        <v>63.333333333333343</v>
      </c>
      <c r="N65" s="39">
        <f>AVERAGE($M$25:M65)</f>
        <v>74.888535395000915</v>
      </c>
      <c r="O65" s="40">
        <f>SUM($H$25:H65)/L65</f>
        <v>2.966488956587968</v>
      </c>
      <c r="P65" s="46"/>
      <c r="Q65" s="46"/>
      <c r="R65" s="50"/>
      <c r="S65" s="46"/>
      <c r="T65" s="46"/>
      <c r="U65" s="46"/>
      <c r="V65" s="46"/>
      <c r="W65" s="46"/>
      <c r="X65" s="46"/>
      <c r="Y65" s="46"/>
      <c r="Z65" s="46"/>
    </row>
    <row r="66" spans="1:26" s="23" customFormat="1" x14ac:dyDescent="0.25">
      <c r="A66" s="36">
        <v>4</v>
      </c>
      <c r="B66" s="36" t="s">
        <v>6</v>
      </c>
      <c r="C66" s="36">
        <v>42</v>
      </c>
      <c r="D66" s="80">
        <v>7000</v>
      </c>
      <c r="E66" s="37">
        <f t="shared" si="0"/>
        <v>8333.3333333333339</v>
      </c>
      <c r="F66" s="39">
        <f t="shared" si="3"/>
        <v>8250</v>
      </c>
      <c r="G66" s="19"/>
      <c r="H66" s="39">
        <f t="shared" si="5"/>
        <v>1250</v>
      </c>
      <c r="I66" s="39">
        <f t="shared" si="1"/>
        <v>1250</v>
      </c>
      <c r="J66" s="39">
        <f>SUM($H$25:H66)</f>
        <v>9166.6666666666715</v>
      </c>
      <c r="K66" s="39">
        <f>SUMSQ($H$25:H66)/C66</f>
        <v>13716269.841269841</v>
      </c>
      <c r="L66" s="39">
        <f>SUM($I$25:I66)/C66</f>
        <v>2634.9206349206347</v>
      </c>
      <c r="M66" s="39">
        <f t="shared" si="2"/>
        <v>17.857142857142858</v>
      </c>
      <c r="N66" s="39">
        <f>AVERAGE($M$25:M66)</f>
        <v>72.987488977072317</v>
      </c>
      <c r="O66" s="40">
        <f>SUM($H$25:H66)/L66</f>
        <v>3.4789156626506044</v>
      </c>
      <c r="P66" s="46"/>
      <c r="Q66" s="46"/>
      <c r="R66" s="50"/>
      <c r="S66" s="46"/>
      <c r="T66" s="46"/>
      <c r="U66" s="46"/>
      <c r="V66" s="46"/>
      <c r="W66" s="46"/>
      <c r="X66" s="46"/>
      <c r="Y66" s="46"/>
      <c r="Z66" s="46"/>
    </row>
    <row r="67" spans="1:26" s="23" customFormat="1" x14ac:dyDescent="0.25">
      <c r="A67" s="36">
        <v>4</v>
      </c>
      <c r="B67" s="36" t="s">
        <v>7</v>
      </c>
      <c r="C67" s="36">
        <v>43</v>
      </c>
      <c r="D67" s="80">
        <v>10000</v>
      </c>
      <c r="E67" s="37">
        <f t="shared" si="0"/>
        <v>8583.3333333333339</v>
      </c>
      <c r="F67" s="39">
        <f t="shared" si="3"/>
        <v>8333.3333333333339</v>
      </c>
      <c r="G67" s="19"/>
      <c r="H67" s="39">
        <f t="shared" si="5"/>
        <v>-1666.6666666666661</v>
      </c>
      <c r="I67" s="39">
        <f t="shared" si="1"/>
        <v>1666.6666666666661</v>
      </c>
      <c r="J67" s="39">
        <f>SUM($H$25:H67)</f>
        <v>7500.0000000000055</v>
      </c>
      <c r="K67" s="39">
        <f>SUMSQ($H$25:H67)/C67</f>
        <v>13461886.304909563</v>
      </c>
      <c r="L67" s="39">
        <f>SUM($I$25:I67)/C67</f>
        <v>2612.4031007751937</v>
      </c>
      <c r="M67" s="39">
        <f t="shared" si="2"/>
        <v>16.666666666666661</v>
      </c>
      <c r="N67" s="39">
        <f>AVERAGE($M$25:M67)</f>
        <v>71.170688257381798</v>
      </c>
      <c r="O67" s="40">
        <f>SUM($H$25:H67)/L67</f>
        <v>2.8709198813056402</v>
      </c>
      <c r="P67" s="46"/>
      <c r="Q67" s="46"/>
      <c r="R67" s="50"/>
      <c r="S67" s="46"/>
      <c r="T67" s="46"/>
      <c r="U67" s="46"/>
      <c r="V67" s="46"/>
      <c r="W67" s="46"/>
      <c r="X67" s="46"/>
      <c r="Y67" s="46"/>
      <c r="Z67" s="46"/>
    </row>
    <row r="68" spans="1:26" s="23" customFormat="1" x14ac:dyDescent="0.25">
      <c r="A68" s="36">
        <v>4</v>
      </c>
      <c r="B68" s="36" t="s">
        <v>8</v>
      </c>
      <c r="C68" s="36">
        <v>44</v>
      </c>
      <c r="D68" s="80">
        <v>14000</v>
      </c>
      <c r="E68" s="37">
        <f t="shared" si="0"/>
        <v>8916.6666666666661</v>
      </c>
      <c r="F68" s="39">
        <f t="shared" si="3"/>
        <v>8583.3333333333339</v>
      </c>
      <c r="G68" s="19"/>
      <c r="H68" s="39">
        <f t="shared" si="5"/>
        <v>-5416.6666666666661</v>
      </c>
      <c r="I68" s="39">
        <f t="shared" si="1"/>
        <v>5416.6666666666661</v>
      </c>
      <c r="J68" s="39">
        <f>SUM($H$25:H68)</f>
        <v>2083.3333333333394</v>
      </c>
      <c r="K68" s="39">
        <f>SUMSQ($H$25:H68)/C68</f>
        <v>13822758.83838384</v>
      </c>
      <c r="L68" s="39">
        <f>SUM($I$25:I68)/C68</f>
        <v>2676.1363636363635</v>
      </c>
      <c r="M68" s="39">
        <f t="shared" si="2"/>
        <v>38.69047619047619</v>
      </c>
      <c r="N68" s="39">
        <f>AVERAGE($M$25:M68)</f>
        <v>70.155681630290999</v>
      </c>
      <c r="O68" s="40">
        <f>SUM($H$25:H68)/L68</f>
        <v>0.77848549186129035</v>
      </c>
      <c r="P68" s="46"/>
      <c r="Q68" s="46"/>
      <c r="R68" s="50"/>
      <c r="S68" s="46"/>
      <c r="T68" s="46"/>
      <c r="U68" s="46"/>
      <c r="V68" s="46"/>
      <c r="W68" s="46"/>
      <c r="X68" s="46"/>
      <c r="Y68" s="46"/>
      <c r="Z68" s="46"/>
    </row>
    <row r="69" spans="1:26" s="23" customFormat="1" x14ac:dyDescent="0.25">
      <c r="A69" s="36">
        <v>4</v>
      </c>
      <c r="B69" s="36" t="s">
        <v>9</v>
      </c>
      <c r="C69" s="36">
        <v>45</v>
      </c>
      <c r="D69" s="80">
        <v>16000</v>
      </c>
      <c r="E69" s="37">
        <f t="shared" si="0"/>
        <v>9000</v>
      </c>
      <c r="F69" s="39">
        <f t="shared" si="3"/>
        <v>8916.6666666666661</v>
      </c>
      <c r="G69" s="19"/>
      <c r="H69" s="39">
        <f t="shared" si="5"/>
        <v>-7083.3333333333339</v>
      </c>
      <c r="I69" s="39">
        <f t="shared" si="1"/>
        <v>7083.3333333333339</v>
      </c>
      <c r="J69" s="39">
        <f>SUM($H$25:H69)</f>
        <v>-4999.9999999999945</v>
      </c>
      <c r="K69" s="39">
        <f>SUMSQ($H$25:H69)/C69</f>
        <v>14630555.555555558</v>
      </c>
      <c r="L69" s="39">
        <f>SUM($I$25:I69)/C69</f>
        <v>2774.0740740740739</v>
      </c>
      <c r="M69" s="39">
        <f t="shared" si="2"/>
        <v>44.270833333333336</v>
      </c>
      <c r="N69" s="39">
        <f>AVERAGE($M$25:M69)</f>
        <v>69.371292287958951</v>
      </c>
      <c r="O69" s="40">
        <f>SUM($H$25:H69)/L69</f>
        <v>-1.8024032042723612</v>
      </c>
      <c r="P69" s="46"/>
      <c r="Q69" s="46"/>
      <c r="R69" s="50"/>
      <c r="S69" s="46"/>
      <c r="T69" s="46"/>
      <c r="U69" s="46"/>
      <c r="V69" s="46"/>
      <c r="W69" s="46"/>
      <c r="X69" s="46"/>
      <c r="Y69" s="46"/>
      <c r="Z69" s="46"/>
    </row>
    <row r="70" spans="1:26" s="23" customFormat="1" x14ac:dyDescent="0.25">
      <c r="A70" s="36">
        <v>4</v>
      </c>
      <c r="B70" s="36" t="s">
        <v>10</v>
      </c>
      <c r="C70" s="36">
        <v>46</v>
      </c>
      <c r="D70" s="80">
        <v>16000</v>
      </c>
      <c r="E70" s="37">
        <f t="shared" si="0"/>
        <v>9083.3333333333339</v>
      </c>
      <c r="F70" s="39">
        <f t="shared" si="3"/>
        <v>9000</v>
      </c>
      <c r="G70" s="19"/>
      <c r="H70" s="39">
        <f t="shared" si="5"/>
        <v>-7000</v>
      </c>
      <c r="I70" s="39">
        <f t="shared" si="1"/>
        <v>7000</v>
      </c>
      <c r="J70" s="39">
        <f>SUM($H$25:H70)</f>
        <v>-11999.999999999995</v>
      </c>
      <c r="K70" s="39">
        <f>SUMSQ($H$25:H70)/C70</f>
        <v>15377717.39130435</v>
      </c>
      <c r="L70" s="39">
        <f>SUM($I$25:I70)/C70</f>
        <v>2865.942028985507</v>
      </c>
      <c r="M70" s="39">
        <f t="shared" si="2"/>
        <v>43.75</v>
      </c>
      <c r="N70" s="39">
        <f>AVERAGE($M$25:M70)</f>
        <v>68.61772486772486</v>
      </c>
      <c r="O70" s="40">
        <f>SUM($H$25:H70)/L70</f>
        <v>-4.1871049304677603</v>
      </c>
      <c r="P70" s="46"/>
      <c r="Q70" s="46"/>
      <c r="R70" s="50"/>
      <c r="S70" s="46"/>
      <c r="T70" s="46"/>
      <c r="U70" s="46"/>
      <c r="V70" s="46"/>
      <c r="W70" s="46"/>
      <c r="X70" s="46"/>
      <c r="Y70" s="46"/>
      <c r="Z70" s="46"/>
    </row>
    <row r="71" spans="1:26" s="23" customFormat="1" x14ac:dyDescent="0.25">
      <c r="A71" s="36">
        <v>4</v>
      </c>
      <c r="B71" s="36" t="s">
        <v>11</v>
      </c>
      <c r="C71" s="36">
        <v>47</v>
      </c>
      <c r="D71" s="80">
        <v>20000</v>
      </c>
      <c r="E71" s="37">
        <f t="shared" si="0"/>
        <v>9250</v>
      </c>
      <c r="F71" s="39">
        <f t="shared" si="3"/>
        <v>9083.3333333333339</v>
      </c>
      <c r="G71" s="19"/>
      <c r="H71" s="39">
        <f t="shared" si="5"/>
        <v>-10916.666666666666</v>
      </c>
      <c r="I71" s="39">
        <f t="shared" si="1"/>
        <v>10916.666666666666</v>
      </c>
      <c r="J71" s="39">
        <f>SUM($H$25:H71)</f>
        <v>-22916.666666666661</v>
      </c>
      <c r="K71" s="39">
        <f>SUMSQ($H$25:H71)/C71</f>
        <v>17586140.661938537</v>
      </c>
      <c r="L71" s="39">
        <f>SUM($I$25:I71)/C71</f>
        <v>3037.2340425531906</v>
      </c>
      <c r="M71" s="39">
        <f t="shared" si="2"/>
        <v>54.583333333333329</v>
      </c>
      <c r="N71" s="39">
        <f>AVERAGE($M$25:M71)</f>
        <v>68.216742252456541</v>
      </c>
      <c r="O71" s="40">
        <f>SUM($H$25:H71)/L71</f>
        <v>-7.5452422650321074</v>
      </c>
      <c r="P71" s="46"/>
      <c r="Q71" s="46"/>
      <c r="R71" s="50"/>
      <c r="S71" s="46"/>
      <c r="T71" s="46"/>
      <c r="U71" s="46"/>
      <c r="V71" s="46"/>
      <c r="W71" s="46"/>
      <c r="X71" s="46"/>
      <c r="Y71" s="46"/>
      <c r="Z71" s="46"/>
    </row>
    <row r="72" spans="1:26" s="23" customFormat="1" x14ac:dyDescent="0.25">
      <c r="A72" s="36">
        <v>4</v>
      </c>
      <c r="B72" s="36" t="s">
        <v>12</v>
      </c>
      <c r="C72" s="36">
        <v>48</v>
      </c>
      <c r="D72" s="80">
        <v>12000</v>
      </c>
      <c r="E72" s="37">
        <f t="shared" si="0"/>
        <v>9583.3333333333339</v>
      </c>
      <c r="F72" s="39">
        <f t="shared" si="3"/>
        <v>9250</v>
      </c>
      <c r="G72" s="19"/>
      <c r="H72" s="39">
        <f t="shared" si="5"/>
        <v>-2750</v>
      </c>
      <c r="I72" s="39">
        <f t="shared" si="1"/>
        <v>2750</v>
      </c>
      <c r="J72" s="39">
        <f>SUM($H$25:H72)</f>
        <v>-25666.666666666661</v>
      </c>
      <c r="K72" s="39">
        <f>SUMSQ($H$25:H72)/C72</f>
        <v>17377314.814814817</v>
      </c>
      <c r="L72" s="39">
        <f>SUM($I$25:I72)/C72</f>
        <v>3031.2499999999995</v>
      </c>
      <c r="M72" s="39">
        <f t="shared" si="2"/>
        <v>22.916666666666664</v>
      </c>
      <c r="N72" s="39">
        <f>AVERAGE($M$25:M72)</f>
        <v>66.958406819517933</v>
      </c>
      <c r="O72" s="40">
        <f>SUM($H$25:H72)/L72</f>
        <v>-8.4673539518900345</v>
      </c>
      <c r="P72" s="46"/>
      <c r="Q72" s="46"/>
      <c r="R72" s="50"/>
      <c r="S72" s="46"/>
      <c r="T72" s="46"/>
      <c r="U72" s="46"/>
      <c r="V72" s="46"/>
      <c r="W72" s="46"/>
      <c r="X72" s="46"/>
      <c r="Y72" s="46"/>
      <c r="Z72" s="46"/>
    </row>
    <row r="73" spans="1:26" s="23" customFormat="1" x14ac:dyDescent="0.25">
      <c r="A73" s="28">
        <v>5</v>
      </c>
      <c r="B73" s="28" t="s">
        <v>1</v>
      </c>
      <c r="C73" s="28">
        <v>49</v>
      </c>
      <c r="D73" s="79">
        <v>5000</v>
      </c>
      <c r="E73" s="29">
        <f t="shared" si="0"/>
        <v>9583.3333333333339</v>
      </c>
      <c r="F73" s="24">
        <f t="shared" si="3"/>
        <v>9583.3333333333339</v>
      </c>
      <c r="G73" s="19"/>
      <c r="H73" s="24">
        <f t="shared" si="5"/>
        <v>4583.3333333333339</v>
      </c>
      <c r="I73" s="24">
        <f t="shared" si="1"/>
        <v>4583.3333333333339</v>
      </c>
      <c r="J73" s="24">
        <f>SUM($H$25:H73)</f>
        <v>-21083.333333333328</v>
      </c>
      <c r="K73" s="24">
        <f>SUMSQ($H$25:H73)/C73</f>
        <v>17451388.888888888</v>
      </c>
      <c r="L73" s="24">
        <f>SUM($I$25:I73)/C73</f>
        <v>3062.925170068027</v>
      </c>
      <c r="M73" s="24">
        <f t="shared" si="2"/>
        <v>91.666666666666671</v>
      </c>
      <c r="N73" s="24">
        <f>AVERAGE($M$25:M73)</f>
        <v>67.626197626197623</v>
      </c>
      <c r="O73" s="31">
        <f>SUM($H$25:H73)/L73</f>
        <v>-6.8833981121599104</v>
      </c>
      <c r="P73" s="46"/>
      <c r="Q73" s="46"/>
      <c r="R73" s="50"/>
      <c r="S73" s="46"/>
      <c r="T73" s="46"/>
      <c r="U73" s="46"/>
      <c r="V73" s="46"/>
      <c r="W73" s="46"/>
      <c r="X73" s="46"/>
      <c r="Y73" s="46"/>
      <c r="Z73" s="46"/>
    </row>
    <row r="74" spans="1:26" s="23" customFormat="1" x14ac:dyDescent="0.25">
      <c r="A74" s="28">
        <v>5</v>
      </c>
      <c r="B74" s="28" t="s">
        <v>2</v>
      </c>
      <c r="C74" s="28">
        <v>50</v>
      </c>
      <c r="D74" s="79">
        <v>2000</v>
      </c>
      <c r="E74" s="29">
        <f t="shared" si="0"/>
        <v>9416.6666666666661</v>
      </c>
      <c r="F74" s="24">
        <f t="shared" si="3"/>
        <v>9583.3333333333339</v>
      </c>
      <c r="G74" s="19"/>
      <c r="H74" s="24">
        <f t="shared" si="5"/>
        <v>7583.3333333333339</v>
      </c>
      <c r="I74" s="24">
        <f t="shared" si="1"/>
        <v>7583.3333333333339</v>
      </c>
      <c r="J74" s="24">
        <f>SUM($H$25:H74)</f>
        <v>-13499.999999999995</v>
      </c>
      <c r="K74" s="24">
        <f>SUMSQ($H$25:H74)/C74</f>
        <v>18252500</v>
      </c>
      <c r="L74" s="24">
        <f>SUM($I$25:I74)/C74</f>
        <v>3153.333333333333</v>
      </c>
      <c r="M74" s="24">
        <f t="shared" si="2"/>
        <v>379.16666666666669</v>
      </c>
      <c r="N74" s="24">
        <f>AVERAGE($M$25:M74)</f>
        <v>75.824631021999437</v>
      </c>
      <c r="O74" s="31">
        <f>SUM($H$25:H74)/L74</f>
        <v>-4.281183932346722</v>
      </c>
      <c r="P74" s="46"/>
      <c r="Q74" s="46"/>
      <c r="R74" s="50"/>
      <c r="S74" s="46"/>
      <c r="T74" s="46"/>
      <c r="U74" s="46"/>
      <c r="V74" s="46"/>
      <c r="W74" s="46"/>
      <c r="X74" s="46"/>
      <c r="Y74" s="46"/>
      <c r="Z74" s="46"/>
    </row>
    <row r="75" spans="1:26" s="23" customFormat="1" x14ac:dyDescent="0.25">
      <c r="A75" s="28">
        <v>5</v>
      </c>
      <c r="B75" s="28" t="s">
        <v>3</v>
      </c>
      <c r="C75" s="28">
        <v>51</v>
      </c>
      <c r="D75" s="79">
        <v>3000</v>
      </c>
      <c r="E75" s="29">
        <f t="shared" si="0"/>
        <v>9333.3333333333339</v>
      </c>
      <c r="F75" s="24">
        <f t="shared" si="3"/>
        <v>9416.6666666666661</v>
      </c>
      <c r="G75" s="19"/>
      <c r="H75" s="24">
        <f t="shared" si="5"/>
        <v>6416.6666666666661</v>
      </c>
      <c r="I75" s="24">
        <f t="shared" si="1"/>
        <v>6416.6666666666661</v>
      </c>
      <c r="J75" s="24">
        <f>SUM($H$25:H75)</f>
        <v>-7083.3333333333285</v>
      </c>
      <c r="K75" s="24">
        <f>SUMSQ($H$25:H75)/C75</f>
        <v>18701933.551198259</v>
      </c>
      <c r="L75" s="24">
        <f>SUM($I$25:I75)/C75</f>
        <v>3217.3202614379079</v>
      </c>
      <c r="M75" s="24">
        <f t="shared" si="2"/>
        <v>213.88888888888889</v>
      </c>
      <c r="N75" s="24">
        <f>AVERAGE($M$25:M75)</f>
        <v>79.36474019807352</v>
      </c>
      <c r="O75" s="31">
        <f>SUM($H$25:H75)/L75</f>
        <v>-2.2016251904520048</v>
      </c>
      <c r="P75" s="46"/>
      <c r="Q75" s="46"/>
      <c r="R75" s="46"/>
      <c r="S75" s="46"/>
      <c r="T75" s="46"/>
      <c r="U75" s="46"/>
      <c r="V75" s="46"/>
      <c r="W75" s="46"/>
      <c r="X75" s="46"/>
      <c r="Y75" s="46"/>
      <c r="Z75" s="46"/>
    </row>
    <row r="76" spans="1:26" s="23" customFormat="1" x14ac:dyDescent="0.25">
      <c r="A76" s="28">
        <v>5</v>
      </c>
      <c r="B76" s="28" t="s">
        <v>4</v>
      </c>
      <c r="C76" s="28">
        <v>52</v>
      </c>
      <c r="D76" s="79">
        <v>2000</v>
      </c>
      <c r="E76" s="29">
        <f t="shared" si="0"/>
        <v>9333.3333333333339</v>
      </c>
      <c r="F76" s="24">
        <f t="shared" si="3"/>
        <v>9333.3333333333339</v>
      </c>
      <c r="G76" s="19"/>
      <c r="H76" s="24">
        <f t="shared" si="5"/>
        <v>7333.3333333333339</v>
      </c>
      <c r="I76" s="24">
        <f t="shared" si="1"/>
        <v>7333.3333333333339</v>
      </c>
      <c r="J76" s="24">
        <f>SUM($H$25:H76)</f>
        <v>250.00000000000546</v>
      </c>
      <c r="K76" s="24">
        <f>SUMSQ($H$25:H76)/C76</f>
        <v>19376469.01709402</v>
      </c>
      <c r="L76" s="24">
        <f>SUM($I$25:I76)/C76</f>
        <v>3296.4743589743589</v>
      </c>
      <c r="M76" s="24">
        <f t="shared" si="2"/>
        <v>366.66666666666669</v>
      </c>
      <c r="N76" s="24">
        <f>AVERAGE($M$25:M76)</f>
        <v>86.54728835978834</v>
      </c>
      <c r="O76" s="31">
        <f>SUM($H$25:H76)/L76</f>
        <v>7.5838599902772683E-2</v>
      </c>
    </row>
    <row r="77" spans="1:26" s="23" customFormat="1" x14ac:dyDescent="0.25">
      <c r="A77" s="28">
        <v>5</v>
      </c>
      <c r="B77" s="28" t="s">
        <v>5</v>
      </c>
      <c r="C77" s="28">
        <v>53</v>
      </c>
      <c r="D77" s="79">
        <v>7000</v>
      </c>
      <c r="E77" s="29">
        <f t="shared" si="0"/>
        <v>9500</v>
      </c>
      <c r="F77" s="24">
        <f t="shared" si="3"/>
        <v>9333.3333333333339</v>
      </c>
      <c r="G77" s="19"/>
      <c r="H77" s="24">
        <f t="shared" si="5"/>
        <v>2333.3333333333339</v>
      </c>
      <c r="I77" s="24">
        <f t="shared" si="1"/>
        <v>2333.3333333333339</v>
      </c>
      <c r="J77" s="24">
        <f>SUM($H$25:H77)</f>
        <v>2583.3333333333394</v>
      </c>
      <c r="K77" s="24">
        <f>SUMSQ($H$25:H77)/C77</f>
        <v>19113600.628930818</v>
      </c>
      <c r="L77" s="24">
        <f>SUM($I$25:I77)/C77</f>
        <v>3278.3018867924529</v>
      </c>
      <c r="M77" s="24">
        <f t="shared" si="2"/>
        <v>33.333333333333343</v>
      </c>
      <c r="N77" s="24">
        <f>AVERAGE($M$25:M77)</f>
        <v>85.24938701767968</v>
      </c>
      <c r="O77" s="31">
        <f>SUM($H$25:H77)/L77</f>
        <v>0.78800959232614087</v>
      </c>
    </row>
    <row r="78" spans="1:26" s="23" customFormat="1" x14ac:dyDescent="0.25">
      <c r="A78" s="28">
        <v>5</v>
      </c>
      <c r="B78" s="28" t="s">
        <v>6</v>
      </c>
      <c r="C78" s="28">
        <v>54</v>
      </c>
      <c r="D78" s="79">
        <v>6000</v>
      </c>
      <c r="E78" s="29">
        <f t="shared" si="0"/>
        <v>9416.6666666666661</v>
      </c>
      <c r="F78" s="24">
        <f t="shared" si="3"/>
        <v>9500</v>
      </c>
      <c r="G78" s="19"/>
      <c r="H78" s="24">
        <f t="shared" si="5"/>
        <v>3500</v>
      </c>
      <c r="I78" s="24">
        <f t="shared" si="1"/>
        <v>3500</v>
      </c>
      <c r="J78" s="24">
        <f>SUM($H$25:H78)</f>
        <v>6083.3333333333394</v>
      </c>
      <c r="K78" s="24">
        <f>SUMSQ($H$25:H78)/C78</f>
        <v>18986496.913580246</v>
      </c>
      <c r="L78" s="24">
        <f>SUM($I$25:I78)/C78</f>
        <v>3282.4074074074074</v>
      </c>
      <c r="M78" s="24">
        <f t="shared" si="2"/>
        <v>58.333333333333336</v>
      </c>
      <c r="N78" s="24">
        <f>AVERAGE($M$25:M78)</f>
        <v>84.608528596623827</v>
      </c>
      <c r="O78" s="31">
        <f>SUM($H$25:H78)/L78</f>
        <v>1.8533145275035279</v>
      </c>
    </row>
    <row r="79" spans="1:26" s="23" customFormat="1" x14ac:dyDescent="0.25">
      <c r="A79" s="28">
        <v>5</v>
      </c>
      <c r="B79" s="28" t="s">
        <v>7</v>
      </c>
      <c r="C79" s="28">
        <v>55</v>
      </c>
      <c r="D79" s="79">
        <v>8000</v>
      </c>
      <c r="E79" s="29">
        <f t="shared" si="0"/>
        <v>9250</v>
      </c>
      <c r="F79" s="24">
        <f t="shared" si="3"/>
        <v>9416.6666666666661</v>
      </c>
      <c r="G79" s="19"/>
      <c r="H79" s="24">
        <f t="shared" si="5"/>
        <v>1416.6666666666661</v>
      </c>
      <c r="I79" s="24">
        <f t="shared" si="1"/>
        <v>1416.6666666666661</v>
      </c>
      <c r="J79" s="24">
        <f>SUM($H$25:H79)</f>
        <v>7500.0000000000055</v>
      </c>
      <c r="K79" s="24">
        <f>SUMSQ($H$25:H79)/C79</f>
        <v>18677777.77777778</v>
      </c>
      <c r="L79" s="24">
        <f>SUM($I$25:I79)/C79</f>
        <v>3248.4848484848485</v>
      </c>
      <c r="M79" s="24">
        <f t="shared" si="2"/>
        <v>17.708333333333325</v>
      </c>
      <c r="N79" s="24">
        <f>AVERAGE($M$25:M79)</f>
        <v>83.0527101021287</v>
      </c>
      <c r="O79" s="31">
        <f>SUM($H$25:H79)/L79</f>
        <v>2.3087686567164196</v>
      </c>
    </row>
    <row r="80" spans="1:26" s="23" customFormat="1" x14ac:dyDescent="0.25">
      <c r="A80" s="28">
        <v>5</v>
      </c>
      <c r="B80" s="28" t="s">
        <v>8</v>
      </c>
      <c r="C80" s="28">
        <v>56</v>
      </c>
      <c r="D80" s="79">
        <v>10000</v>
      </c>
      <c r="E80" s="29">
        <f t="shared" si="0"/>
        <v>8916.6666666666661</v>
      </c>
      <c r="F80" s="24">
        <f t="shared" si="3"/>
        <v>9250</v>
      </c>
      <c r="G80" s="19"/>
      <c r="H80" s="24">
        <f t="shared" si="5"/>
        <v>-750</v>
      </c>
      <c r="I80" s="24">
        <f t="shared" si="1"/>
        <v>750</v>
      </c>
      <c r="J80" s="24">
        <f>SUM($H$25:H80)</f>
        <v>6750.0000000000055</v>
      </c>
      <c r="K80" s="24">
        <f>SUMSQ($H$25:H80)/C80</f>
        <v>18354290.674603175</v>
      </c>
      <c r="L80" s="24">
        <f>SUM($I$25:I80)/C80</f>
        <v>3203.8690476190473</v>
      </c>
      <c r="M80" s="24">
        <f t="shared" si="2"/>
        <v>7.5</v>
      </c>
      <c r="N80" s="24">
        <f>AVERAGE($M$25:M80)</f>
        <v>81.335603054353044</v>
      </c>
      <c r="O80" s="31">
        <f>SUM($H$25:H80)/L80</f>
        <v>2.1068276823037642</v>
      </c>
    </row>
    <row r="81" spans="1:16" s="23" customFormat="1" x14ac:dyDescent="0.25">
      <c r="A81" s="28">
        <v>5</v>
      </c>
      <c r="B81" s="28" t="s">
        <v>9</v>
      </c>
      <c r="C81" s="28">
        <v>57</v>
      </c>
      <c r="D81" s="79">
        <v>20000</v>
      </c>
      <c r="E81" s="29">
        <f t="shared" si="0"/>
        <v>9250</v>
      </c>
      <c r="F81" s="24">
        <f t="shared" si="3"/>
        <v>8916.6666666666661</v>
      </c>
      <c r="G81" s="19"/>
      <c r="H81" s="24">
        <f t="shared" si="5"/>
        <v>-11083.333333333334</v>
      </c>
      <c r="I81" s="24">
        <f t="shared" si="1"/>
        <v>11083.333333333334</v>
      </c>
      <c r="J81" s="24">
        <f>SUM($H$25:H81)</f>
        <v>-4333.3333333333285</v>
      </c>
      <c r="K81" s="24">
        <f>SUMSQ($H$25:H81)/C81</f>
        <v>20187378.167641327</v>
      </c>
      <c r="L81" s="24">
        <f>SUM($I$25:I81)/C81</f>
        <v>3342.1052631578946</v>
      </c>
      <c r="M81" s="24">
        <f t="shared" si="2"/>
        <v>55.416666666666671</v>
      </c>
      <c r="N81" s="24">
        <f>AVERAGE($M$25:M81)</f>
        <v>80.75962669018223</v>
      </c>
      <c r="O81" s="31">
        <f>SUM($H$25:H81)/L81</f>
        <v>-1.2965879265091849</v>
      </c>
    </row>
    <row r="82" spans="1:16" s="23" customFormat="1" x14ac:dyDescent="0.25">
      <c r="A82" s="28">
        <v>5</v>
      </c>
      <c r="B82" s="28" t="s">
        <v>10</v>
      </c>
      <c r="C82" s="28">
        <v>58</v>
      </c>
      <c r="D82" s="79">
        <v>20000</v>
      </c>
      <c r="E82" s="29">
        <f t="shared" si="0"/>
        <v>9583.3333333333339</v>
      </c>
      <c r="F82" s="24">
        <f t="shared" si="3"/>
        <v>9250</v>
      </c>
      <c r="G82" s="19"/>
      <c r="H82" s="24">
        <f t="shared" si="5"/>
        <v>-10750</v>
      </c>
      <c r="I82" s="24">
        <f t="shared" si="1"/>
        <v>10750</v>
      </c>
      <c r="J82" s="24">
        <f>SUM($H$25:H82)</f>
        <v>-15083.333333333328</v>
      </c>
      <c r="K82" s="24">
        <f>SUMSQ($H$25:H82)/C82</f>
        <v>21831776.819923371</v>
      </c>
      <c r="L82" s="24">
        <f>SUM($I$25:I82)/C82</f>
        <v>3469.8275862068967</v>
      </c>
      <c r="M82" s="24">
        <f t="shared" si="2"/>
        <v>53.75</v>
      </c>
      <c r="N82" s="24">
        <f>AVERAGE($M$25:M82)</f>
        <v>80.172460892569575</v>
      </c>
      <c r="O82" s="31">
        <f>SUM($H$25:H82)/L82</f>
        <v>-4.3469979296066237</v>
      </c>
    </row>
    <row r="83" spans="1:16" s="23" customFormat="1" x14ac:dyDescent="0.25">
      <c r="A83" s="28">
        <v>5</v>
      </c>
      <c r="B83" s="28" t="s">
        <v>11</v>
      </c>
      <c r="C83" s="28">
        <v>59</v>
      </c>
      <c r="D83" s="79">
        <v>22000</v>
      </c>
      <c r="E83" s="29">
        <f t="shared" si="0"/>
        <v>9750</v>
      </c>
      <c r="F83" s="24">
        <f t="shared" si="3"/>
        <v>9583.3333333333339</v>
      </c>
      <c r="G83" s="19"/>
      <c r="H83" s="24">
        <f t="shared" si="5"/>
        <v>-12416.666666666666</v>
      </c>
      <c r="I83" s="24">
        <f t="shared" si="1"/>
        <v>12416.666666666666</v>
      </c>
      <c r="J83" s="24">
        <f>SUM($H$25:H83)</f>
        <v>-27499.999999999993</v>
      </c>
      <c r="K83" s="24">
        <f>SUMSQ($H$25:H83)/C83</f>
        <v>24074858.757062148</v>
      </c>
      <c r="L83" s="24">
        <f>SUM($I$25:I83)/C83</f>
        <v>3621.4689265536722</v>
      </c>
      <c r="M83" s="24">
        <f t="shared" si="2"/>
        <v>56.439393939393931</v>
      </c>
      <c r="N83" s="24">
        <f>AVERAGE($M$25:M83)</f>
        <v>79.667502021225417</v>
      </c>
      <c r="O83" s="31">
        <f>SUM($H$25:H83)/L83</f>
        <v>-7.5936037441497639</v>
      </c>
    </row>
    <row r="84" spans="1:16" s="23" customFormat="1" ht="13.8" thickBot="1" x14ac:dyDescent="0.3">
      <c r="A84" s="28">
        <v>5</v>
      </c>
      <c r="B84" s="32" t="s">
        <v>12</v>
      </c>
      <c r="C84" s="32">
        <v>60</v>
      </c>
      <c r="D84" s="81">
        <v>8000</v>
      </c>
      <c r="E84" s="33">
        <f t="shared" si="0"/>
        <v>9416.6666666666661</v>
      </c>
      <c r="F84" s="24">
        <f t="shared" si="3"/>
        <v>9750</v>
      </c>
      <c r="G84" s="19"/>
      <c r="H84" s="25">
        <f t="shared" si="5"/>
        <v>1750</v>
      </c>
      <c r="I84" s="25">
        <f t="shared" si="1"/>
        <v>1750</v>
      </c>
      <c r="J84" s="25">
        <f>SUM($H$25:H84)</f>
        <v>-25749.999999999993</v>
      </c>
      <c r="K84" s="25">
        <f>SUMSQ($H$25:H84)/C84</f>
        <v>23724652.77777778</v>
      </c>
      <c r="L84" s="24">
        <f>SUM($I$25:I84)/C84</f>
        <v>3590.2777777777778</v>
      </c>
      <c r="M84" s="25">
        <f t="shared" si="2"/>
        <v>21.875</v>
      </c>
      <c r="N84" s="25">
        <f>AVERAGE($M$25:M84)</f>
        <v>78.463491562449889</v>
      </c>
      <c r="O84" s="35">
        <f>SUM($H$25:H84)/L84</f>
        <v>-7.1721470019342339</v>
      </c>
    </row>
    <row r="85" spans="1:16" ht="13.8" thickBot="1" x14ac:dyDescent="0.3">
      <c r="A85" s="95">
        <v>6</v>
      </c>
      <c r="B85" s="96" t="s">
        <v>1</v>
      </c>
      <c r="C85" s="95">
        <v>61</v>
      </c>
      <c r="D85" s="98" t="s">
        <v>51</v>
      </c>
      <c r="E85" s="97"/>
      <c r="F85" s="88">
        <f>E84</f>
        <v>9416.6666666666661</v>
      </c>
      <c r="G85" s="19"/>
      <c r="H85" s="19"/>
      <c r="I85" s="19"/>
      <c r="J85" s="19"/>
      <c r="K85" s="20" t="s">
        <v>52</v>
      </c>
      <c r="L85" s="21">
        <f>L84*1.25</f>
        <v>4487.8472222222226</v>
      </c>
      <c r="M85" s="19"/>
      <c r="N85" s="19"/>
      <c r="O85" s="22"/>
      <c r="P85" s="23"/>
    </row>
    <row r="86" spans="1:16" x14ac:dyDescent="0.25">
      <c r="A86" s="95">
        <v>6</v>
      </c>
      <c r="B86" s="96" t="s">
        <v>2</v>
      </c>
      <c r="C86" s="99">
        <v>62</v>
      </c>
      <c r="D86" s="97"/>
      <c r="E86" s="97"/>
      <c r="F86" s="89">
        <f>F85</f>
        <v>9416.6666666666661</v>
      </c>
      <c r="G86" s="19"/>
      <c r="H86" s="19"/>
      <c r="I86" s="19"/>
      <c r="J86" s="19"/>
      <c r="K86" s="19"/>
      <c r="L86" s="19"/>
      <c r="M86" s="19"/>
      <c r="N86" s="19"/>
      <c r="O86" s="22"/>
      <c r="P86" s="23"/>
    </row>
    <row r="87" spans="1:16" x14ac:dyDescent="0.25">
      <c r="A87" s="95">
        <v>6</v>
      </c>
      <c r="B87" s="96" t="s">
        <v>3</v>
      </c>
      <c r="C87" s="99">
        <v>63</v>
      </c>
      <c r="D87" s="97"/>
      <c r="E87" s="97"/>
      <c r="F87" s="89">
        <f t="shared" ref="F87:F96" si="6">F86</f>
        <v>9416.6666666666661</v>
      </c>
      <c r="G87" s="19"/>
      <c r="H87" s="19"/>
      <c r="I87" s="19"/>
      <c r="J87" s="19"/>
      <c r="K87" s="19"/>
      <c r="L87" s="19"/>
      <c r="M87" s="19"/>
      <c r="N87" s="19"/>
      <c r="O87" s="22"/>
      <c r="P87" s="23"/>
    </row>
    <row r="88" spans="1:16" x14ac:dyDescent="0.25">
      <c r="A88" s="95">
        <v>6</v>
      </c>
      <c r="B88" s="96" t="s">
        <v>4</v>
      </c>
      <c r="C88" s="99">
        <v>64</v>
      </c>
      <c r="D88" s="97"/>
      <c r="E88" s="97"/>
      <c r="F88" s="89">
        <f t="shared" si="6"/>
        <v>9416.6666666666661</v>
      </c>
      <c r="G88" s="19"/>
      <c r="H88" s="19"/>
      <c r="I88" s="19"/>
      <c r="J88" s="19"/>
      <c r="K88" s="19"/>
      <c r="L88" s="19"/>
      <c r="M88" s="19"/>
      <c r="N88" s="19"/>
      <c r="O88" s="22"/>
      <c r="P88" s="23"/>
    </row>
    <row r="89" spans="1:16" x14ac:dyDescent="0.25">
      <c r="A89" s="95">
        <v>6</v>
      </c>
      <c r="B89" s="96" t="s">
        <v>5</v>
      </c>
      <c r="C89" s="99">
        <v>65</v>
      </c>
      <c r="D89" s="97"/>
      <c r="E89" s="97"/>
      <c r="F89" s="89">
        <f t="shared" si="6"/>
        <v>9416.6666666666661</v>
      </c>
      <c r="G89" s="19"/>
      <c r="H89" s="19"/>
      <c r="I89" s="19"/>
      <c r="J89" s="19"/>
      <c r="K89" s="19"/>
      <c r="L89" s="19"/>
      <c r="M89" s="19"/>
      <c r="N89" s="19"/>
      <c r="O89" s="22"/>
      <c r="P89" s="23"/>
    </row>
    <row r="90" spans="1:16" x14ac:dyDescent="0.25">
      <c r="A90" s="95">
        <v>6</v>
      </c>
      <c r="B90" s="96" t="s">
        <v>6</v>
      </c>
      <c r="C90" s="99">
        <v>66</v>
      </c>
      <c r="D90" s="97"/>
      <c r="E90" s="97"/>
      <c r="F90" s="89">
        <f t="shared" si="6"/>
        <v>9416.6666666666661</v>
      </c>
      <c r="G90" s="19"/>
      <c r="H90" s="19"/>
      <c r="I90" s="19"/>
      <c r="J90" s="19"/>
      <c r="K90" s="19"/>
      <c r="L90" s="19"/>
      <c r="M90" s="19"/>
      <c r="N90" s="19"/>
      <c r="O90" s="22"/>
      <c r="P90" s="23"/>
    </row>
    <row r="91" spans="1:16" x14ac:dyDescent="0.25">
      <c r="A91" s="95">
        <v>6</v>
      </c>
      <c r="B91" s="96" t="s">
        <v>7</v>
      </c>
      <c r="C91" s="99">
        <v>67</v>
      </c>
      <c r="D91" s="97"/>
      <c r="E91" s="97"/>
      <c r="F91" s="89">
        <f t="shared" si="6"/>
        <v>9416.6666666666661</v>
      </c>
      <c r="G91" s="19"/>
      <c r="H91" s="19"/>
      <c r="I91" s="19"/>
      <c r="J91" s="19"/>
      <c r="K91" s="19"/>
      <c r="L91" s="19"/>
      <c r="M91" s="19"/>
      <c r="N91" s="19"/>
      <c r="O91" s="22"/>
      <c r="P91" s="23"/>
    </row>
    <row r="92" spans="1:16" x14ac:dyDescent="0.25">
      <c r="A92" s="95">
        <v>6</v>
      </c>
      <c r="B92" s="96" t="s">
        <v>8</v>
      </c>
      <c r="C92" s="99">
        <v>68</v>
      </c>
      <c r="D92" s="97"/>
      <c r="E92" s="97"/>
      <c r="F92" s="89">
        <f t="shared" si="6"/>
        <v>9416.6666666666661</v>
      </c>
      <c r="G92" s="19"/>
      <c r="H92" s="19"/>
      <c r="I92" s="19"/>
      <c r="J92" s="19"/>
      <c r="K92" s="19"/>
      <c r="L92" s="19"/>
      <c r="M92" s="19"/>
      <c r="N92" s="19"/>
      <c r="O92" s="22"/>
      <c r="P92" s="23"/>
    </row>
    <row r="93" spans="1:16" x14ac:dyDescent="0.25">
      <c r="A93" s="95">
        <v>6</v>
      </c>
      <c r="B93" s="96" t="s">
        <v>9</v>
      </c>
      <c r="C93" s="99">
        <v>69</v>
      </c>
      <c r="D93" s="97"/>
      <c r="E93" s="97"/>
      <c r="F93" s="89">
        <f t="shared" si="6"/>
        <v>9416.6666666666661</v>
      </c>
      <c r="G93" s="19"/>
      <c r="H93" s="19"/>
      <c r="I93" s="19"/>
      <c r="J93" s="19"/>
      <c r="K93" s="19"/>
      <c r="L93" s="19"/>
      <c r="M93" s="19"/>
      <c r="N93" s="19"/>
      <c r="O93" s="22"/>
      <c r="P93" s="23"/>
    </row>
    <row r="94" spans="1:16" x14ac:dyDescent="0.25">
      <c r="A94" s="95">
        <v>6</v>
      </c>
      <c r="B94" s="96" t="s">
        <v>10</v>
      </c>
      <c r="C94" s="99">
        <v>70</v>
      </c>
      <c r="D94" s="97"/>
      <c r="E94" s="97"/>
      <c r="F94" s="89">
        <f t="shared" si="6"/>
        <v>9416.6666666666661</v>
      </c>
      <c r="G94" s="19"/>
      <c r="H94" s="19"/>
      <c r="I94" s="19"/>
      <c r="J94" s="19"/>
      <c r="K94" s="19"/>
      <c r="L94" s="19"/>
      <c r="M94" s="19"/>
      <c r="N94" s="19"/>
      <c r="O94" s="22"/>
      <c r="P94" s="23"/>
    </row>
    <row r="95" spans="1:16" x14ac:dyDescent="0.25">
      <c r="A95" s="95">
        <v>6</v>
      </c>
      <c r="B95" s="96" t="s">
        <v>11</v>
      </c>
      <c r="C95" s="99">
        <v>71</v>
      </c>
      <c r="D95" s="97"/>
      <c r="E95" s="97"/>
      <c r="F95" s="89">
        <f t="shared" si="6"/>
        <v>9416.6666666666661</v>
      </c>
      <c r="G95" s="19"/>
      <c r="H95" s="19"/>
      <c r="I95" s="19"/>
      <c r="J95" s="19"/>
      <c r="K95" s="19"/>
      <c r="L95" s="19"/>
      <c r="M95" s="19"/>
      <c r="N95" s="19"/>
      <c r="O95" s="22"/>
      <c r="P95" s="23"/>
    </row>
    <row r="96" spans="1:16" x14ac:dyDescent="0.25">
      <c r="A96" s="95">
        <v>6</v>
      </c>
      <c r="B96" s="101" t="s">
        <v>12</v>
      </c>
      <c r="C96" s="100">
        <v>72</v>
      </c>
      <c r="D96" s="97"/>
      <c r="E96" s="97"/>
      <c r="F96" s="89">
        <f t="shared" si="6"/>
        <v>9416.6666666666661</v>
      </c>
      <c r="G96" s="19"/>
      <c r="H96" s="19"/>
      <c r="I96" s="19"/>
      <c r="J96" s="19"/>
      <c r="K96" s="19"/>
      <c r="L96" s="19"/>
      <c r="M96" s="19"/>
      <c r="N96" s="19"/>
      <c r="O96" s="22"/>
      <c r="P96" s="23"/>
    </row>
    <row r="97" spans="3:16" x14ac:dyDescent="0.25">
      <c r="C97" s="26"/>
      <c r="G97" s="23"/>
      <c r="H97" s="23"/>
      <c r="I97" s="23"/>
      <c r="J97" s="23"/>
      <c r="K97" s="23"/>
      <c r="L97" s="23"/>
      <c r="M97" s="23"/>
      <c r="N97" s="23"/>
      <c r="O97" s="27"/>
      <c r="P97" s="23"/>
    </row>
    <row r="98" spans="3:16" x14ac:dyDescent="0.25">
      <c r="C98" s="26"/>
      <c r="G98" s="23"/>
      <c r="H98" s="23"/>
      <c r="I98" s="23"/>
      <c r="J98" s="23"/>
      <c r="K98" s="23"/>
      <c r="L98" s="23"/>
      <c r="M98" s="23"/>
      <c r="N98" s="23"/>
      <c r="O98" s="27"/>
      <c r="P98" s="23"/>
    </row>
    <row r="99" spans="3:16" x14ac:dyDescent="0.25">
      <c r="C99" s="26"/>
      <c r="G99" s="23"/>
      <c r="H99" s="23"/>
      <c r="I99" s="23"/>
      <c r="J99" s="23"/>
      <c r="K99" s="23"/>
      <c r="L99" s="23"/>
      <c r="M99" s="23"/>
      <c r="N99" s="23"/>
      <c r="O99" s="27"/>
      <c r="P99" s="23"/>
    </row>
    <row r="100" spans="3:16" x14ac:dyDescent="0.25">
      <c r="C100" s="26"/>
      <c r="G100" s="23"/>
      <c r="H100" s="23"/>
      <c r="I100" s="23"/>
      <c r="J100" s="23"/>
      <c r="K100" s="23"/>
      <c r="L100" s="23"/>
      <c r="M100" s="23"/>
      <c r="N100" s="23"/>
      <c r="O100" s="27"/>
      <c r="P100" s="23"/>
    </row>
    <row r="101" spans="3:16" x14ac:dyDescent="0.25">
      <c r="G101" s="23"/>
      <c r="H101" s="23"/>
      <c r="I101" s="23"/>
      <c r="J101" s="23"/>
      <c r="K101" s="23"/>
      <c r="L101" s="23"/>
      <c r="M101" s="23"/>
      <c r="N101" s="23"/>
      <c r="O101" s="27"/>
      <c r="P101" s="23"/>
    </row>
    <row r="102" spans="3:16" x14ac:dyDescent="0.25">
      <c r="G102" s="23"/>
      <c r="H102" s="23"/>
      <c r="I102" s="23"/>
      <c r="J102" s="23"/>
      <c r="K102" s="23"/>
      <c r="L102" s="23"/>
      <c r="M102" s="23"/>
      <c r="N102" s="23"/>
      <c r="O102" s="27"/>
      <c r="P102" s="23"/>
    </row>
    <row r="103" spans="3:16" x14ac:dyDescent="0.25">
      <c r="G103" s="23"/>
      <c r="H103" s="23"/>
      <c r="I103" s="23"/>
      <c r="J103" s="23"/>
      <c r="K103" s="23"/>
      <c r="L103" s="23"/>
      <c r="M103" s="23"/>
      <c r="N103" s="23"/>
      <c r="O103" s="27"/>
      <c r="P103" s="23"/>
    </row>
    <row r="104" spans="3:16" x14ac:dyDescent="0.25">
      <c r="G104" s="23"/>
      <c r="H104" s="23"/>
      <c r="I104" s="23"/>
      <c r="J104" s="23"/>
      <c r="K104" s="23"/>
      <c r="L104" s="23"/>
      <c r="M104" s="23"/>
      <c r="N104" s="23"/>
      <c r="O104" s="27"/>
      <c r="P104" s="23"/>
    </row>
    <row r="105" spans="3:16" x14ac:dyDescent="0.25">
      <c r="G105" s="23"/>
      <c r="H105" s="23"/>
      <c r="I105" s="23"/>
      <c r="J105" s="23"/>
      <c r="K105" s="23"/>
      <c r="L105" s="23"/>
      <c r="M105" s="23"/>
      <c r="N105" s="23"/>
      <c r="O105" s="27"/>
      <c r="P105" s="23"/>
    </row>
    <row r="106" spans="3:16" x14ac:dyDescent="0.25">
      <c r="G106" s="23"/>
      <c r="H106" s="23"/>
      <c r="I106" s="23"/>
      <c r="J106" s="23"/>
      <c r="K106" s="23"/>
      <c r="L106" s="23"/>
      <c r="M106" s="23"/>
      <c r="N106" s="23"/>
      <c r="O106" s="27"/>
      <c r="P106" s="23"/>
    </row>
    <row r="107" spans="3:16" x14ac:dyDescent="0.25">
      <c r="G107" s="23"/>
      <c r="H107" s="23"/>
      <c r="I107" s="23"/>
      <c r="J107" s="23"/>
      <c r="K107" s="23"/>
      <c r="L107" s="23"/>
      <c r="M107" s="23"/>
      <c r="N107" s="23"/>
      <c r="O107" s="27"/>
      <c r="P107" s="23"/>
    </row>
    <row r="108" spans="3:16" x14ac:dyDescent="0.25">
      <c r="G108" s="23"/>
      <c r="H108" s="23"/>
      <c r="I108" s="23"/>
      <c r="J108" s="23"/>
      <c r="K108" s="23"/>
      <c r="L108" s="23"/>
      <c r="M108" s="23"/>
      <c r="N108" s="23"/>
      <c r="O108" s="27"/>
      <c r="P108" s="23"/>
    </row>
    <row r="109" spans="3:16" x14ac:dyDescent="0.25">
      <c r="G109" s="23"/>
      <c r="H109" s="23"/>
      <c r="I109" s="23"/>
      <c r="J109" s="23"/>
      <c r="K109" s="23"/>
      <c r="L109" s="23"/>
      <c r="M109" s="23"/>
      <c r="N109" s="23"/>
      <c r="O109" s="27"/>
      <c r="P109" s="23"/>
    </row>
    <row r="110" spans="3:16" x14ac:dyDescent="0.25">
      <c r="G110" s="23"/>
      <c r="H110" s="23"/>
      <c r="I110" s="23"/>
      <c r="J110" s="23"/>
      <c r="K110" s="23"/>
      <c r="L110" s="23"/>
      <c r="M110" s="23"/>
      <c r="N110" s="23"/>
      <c r="O110" s="27"/>
      <c r="P110" s="23"/>
    </row>
    <row r="111" spans="3:16" x14ac:dyDescent="0.25">
      <c r="G111" s="23"/>
      <c r="H111" s="23"/>
      <c r="I111" s="23"/>
      <c r="J111" s="23"/>
      <c r="K111" s="23"/>
      <c r="L111" s="23"/>
      <c r="M111" s="23"/>
      <c r="N111" s="23"/>
      <c r="O111" s="27"/>
      <c r="P111" s="23"/>
    </row>
    <row r="112" spans="3:16" x14ac:dyDescent="0.25">
      <c r="G112" s="23"/>
      <c r="H112" s="23"/>
      <c r="I112" s="23"/>
      <c r="J112" s="23"/>
      <c r="K112" s="23"/>
      <c r="L112" s="23"/>
      <c r="M112" s="23"/>
      <c r="N112" s="23"/>
      <c r="O112" s="27"/>
      <c r="P112" s="23"/>
    </row>
    <row r="113" spans="7:16" x14ac:dyDescent="0.25">
      <c r="G113" s="23"/>
      <c r="H113" s="23"/>
      <c r="I113" s="23"/>
      <c r="J113" s="23"/>
      <c r="K113" s="23"/>
      <c r="L113" s="23"/>
      <c r="M113" s="23"/>
      <c r="N113" s="23"/>
      <c r="O113" s="27"/>
      <c r="P113" s="23"/>
    </row>
    <row r="114" spans="7:16" x14ac:dyDescent="0.25">
      <c r="G114" s="23"/>
      <c r="H114" s="23"/>
      <c r="I114" s="23"/>
      <c r="J114" s="23"/>
      <c r="K114" s="23"/>
      <c r="L114" s="23"/>
      <c r="M114" s="23"/>
      <c r="N114" s="23"/>
      <c r="O114" s="27"/>
      <c r="P114" s="23"/>
    </row>
    <row r="115" spans="7:16" x14ac:dyDescent="0.25">
      <c r="G115" s="23"/>
      <c r="H115" s="23"/>
      <c r="I115" s="23"/>
      <c r="J115" s="23"/>
      <c r="K115" s="23"/>
      <c r="L115" s="23"/>
      <c r="M115" s="23"/>
      <c r="N115" s="23"/>
      <c r="O115" s="27"/>
      <c r="P115" s="23"/>
    </row>
    <row r="116" spans="7:16" x14ac:dyDescent="0.25">
      <c r="G116" s="23"/>
      <c r="H116" s="23"/>
      <c r="I116" s="23"/>
      <c r="J116" s="23"/>
      <c r="K116" s="23"/>
      <c r="L116" s="23"/>
      <c r="M116" s="23"/>
      <c r="N116" s="23"/>
      <c r="O116" s="27"/>
      <c r="P116" s="23"/>
    </row>
    <row r="117" spans="7:16" x14ac:dyDescent="0.25">
      <c r="G117" s="23"/>
      <c r="H117" s="23"/>
      <c r="I117" s="23"/>
      <c r="J117" s="23"/>
      <c r="K117" s="23"/>
      <c r="L117" s="23"/>
      <c r="M117" s="23"/>
      <c r="N117" s="23"/>
      <c r="O117" s="27"/>
      <c r="P117" s="23"/>
    </row>
    <row r="118" spans="7:16" x14ac:dyDescent="0.25">
      <c r="G118" s="23"/>
      <c r="H118" s="23"/>
      <c r="I118" s="23"/>
      <c r="J118" s="23"/>
      <c r="K118" s="23"/>
      <c r="L118" s="23"/>
      <c r="M118" s="23"/>
      <c r="N118" s="23"/>
      <c r="O118" s="27"/>
      <c r="P118" s="23"/>
    </row>
    <row r="119" spans="7:16" x14ac:dyDescent="0.25">
      <c r="G119" s="23"/>
      <c r="H119" s="23"/>
      <c r="I119" s="23"/>
      <c r="J119" s="23"/>
      <c r="K119" s="23"/>
      <c r="L119" s="23"/>
      <c r="M119" s="23"/>
      <c r="N119" s="23"/>
      <c r="O119" s="27"/>
      <c r="P119" s="23"/>
    </row>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8"/>
  <sheetViews>
    <sheetView zoomScale="90" zoomScaleNormal="90" workbookViewId="0">
      <selection activeCell="A24" sqref="A24:A96"/>
    </sheetView>
  </sheetViews>
  <sheetFormatPr defaultRowHeight="13.2" x14ac:dyDescent="0.25"/>
  <cols>
    <col min="1" max="2" width="8.44140625" customWidth="1"/>
    <col min="3" max="3" width="8.44140625" style="2" customWidth="1"/>
    <col min="4" max="4" width="9.44140625" style="2" bestFit="1" customWidth="1"/>
    <col min="5" max="5" width="8.44140625" style="2" customWidth="1"/>
    <col min="6" max="6" width="8.44140625" customWidth="1"/>
    <col min="7" max="7" width="12.5546875" customWidth="1"/>
    <col min="8" max="10" width="8.5546875" customWidth="1"/>
    <col min="11" max="11" width="12.33203125" customWidth="1"/>
    <col min="12" max="14" width="8.5546875" customWidth="1"/>
    <col min="15" max="15" width="8.5546875" style="3" customWidth="1"/>
    <col min="17" max="17" width="26.109375" bestFit="1" customWidth="1"/>
  </cols>
  <sheetData>
    <row r="1" spans="1:10" ht="21" x14ac:dyDescent="0.4">
      <c r="A1" s="67" t="s">
        <v>60</v>
      </c>
      <c r="B1" s="1"/>
    </row>
    <row r="3" spans="1:10" x14ac:dyDescent="0.25">
      <c r="A3" s="68" t="s">
        <v>0</v>
      </c>
      <c r="B3" s="69">
        <v>1</v>
      </c>
      <c r="C3" s="69">
        <v>2</v>
      </c>
      <c r="D3" s="69">
        <v>3</v>
      </c>
      <c r="E3" s="69">
        <v>4</v>
      </c>
      <c r="F3" s="69">
        <v>5</v>
      </c>
    </row>
    <row r="4" spans="1:10" x14ac:dyDescent="0.25">
      <c r="A4" s="70" t="s">
        <v>1</v>
      </c>
      <c r="B4" s="71">
        <v>2000</v>
      </c>
      <c r="C4" s="71">
        <v>3000</v>
      </c>
      <c r="D4" s="71">
        <v>2000</v>
      </c>
      <c r="E4" s="71">
        <v>5000</v>
      </c>
      <c r="F4" s="72">
        <v>5000</v>
      </c>
    </row>
    <row r="5" spans="1:10" x14ac:dyDescent="0.25">
      <c r="A5" s="70" t="s">
        <v>2</v>
      </c>
      <c r="B5" s="71">
        <v>3000</v>
      </c>
      <c r="C5" s="71">
        <v>4000</v>
      </c>
      <c r="D5" s="71">
        <v>5000</v>
      </c>
      <c r="E5" s="71">
        <v>4000</v>
      </c>
      <c r="F5" s="72">
        <v>2000</v>
      </c>
    </row>
    <row r="6" spans="1:10" x14ac:dyDescent="0.25">
      <c r="A6" s="70" t="s">
        <v>3</v>
      </c>
      <c r="B6" s="71">
        <v>3000</v>
      </c>
      <c r="C6" s="71">
        <v>3000</v>
      </c>
      <c r="D6" s="71">
        <v>5000</v>
      </c>
      <c r="E6" s="71">
        <v>4000</v>
      </c>
      <c r="F6" s="72">
        <v>3000</v>
      </c>
    </row>
    <row r="7" spans="1:10" x14ac:dyDescent="0.25">
      <c r="A7" s="70" t="s">
        <v>4</v>
      </c>
      <c r="B7" s="71">
        <v>3000</v>
      </c>
      <c r="C7" s="71">
        <v>5000</v>
      </c>
      <c r="D7" s="71">
        <v>3000</v>
      </c>
      <c r="E7" s="71">
        <v>2000</v>
      </c>
      <c r="F7" s="72">
        <v>2000</v>
      </c>
    </row>
    <row r="8" spans="1:10" x14ac:dyDescent="0.25">
      <c r="A8" s="70" t="s">
        <v>5</v>
      </c>
      <c r="B8" s="71">
        <v>4000</v>
      </c>
      <c r="C8" s="71">
        <v>5000</v>
      </c>
      <c r="D8" s="71">
        <v>4000</v>
      </c>
      <c r="E8" s="71">
        <v>5000</v>
      </c>
      <c r="F8" s="72">
        <v>7000</v>
      </c>
    </row>
    <row r="9" spans="1:10" x14ac:dyDescent="0.25">
      <c r="A9" s="70" t="s">
        <v>6</v>
      </c>
      <c r="B9" s="71">
        <v>6000</v>
      </c>
      <c r="C9" s="71">
        <v>8000</v>
      </c>
      <c r="D9" s="71">
        <v>6000</v>
      </c>
      <c r="E9" s="71">
        <v>7000</v>
      </c>
      <c r="F9" s="72">
        <v>6000</v>
      </c>
    </row>
    <row r="10" spans="1:10" x14ac:dyDescent="0.25">
      <c r="A10" s="70" t="s">
        <v>7</v>
      </c>
      <c r="B10" s="71">
        <v>7000</v>
      </c>
      <c r="C10" s="71">
        <v>3000</v>
      </c>
      <c r="D10" s="71">
        <v>7000</v>
      </c>
      <c r="E10" s="71">
        <v>10000</v>
      </c>
      <c r="F10" s="72">
        <v>8000</v>
      </c>
    </row>
    <row r="11" spans="1:10" x14ac:dyDescent="0.25">
      <c r="A11" s="70" t="s">
        <v>8</v>
      </c>
      <c r="B11" s="71">
        <v>6000</v>
      </c>
      <c r="C11" s="71">
        <v>8000</v>
      </c>
      <c r="D11" s="71">
        <v>10000</v>
      </c>
      <c r="E11" s="71">
        <v>14000</v>
      </c>
      <c r="F11" s="72">
        <v>10000</v>
      </c>
    </row>
    <row r="12" spans="1:10" x14ac:dyDescent="0.25">
      <c r="A12" s="70" t="s">
        <v>9</v>
      </c>
      <c r="B12" s="71">
        <v>10000</v>
      </c>
      <c r="C12" s="71">
        <v>12000</v>
      </c>
      <c r="D12" s="71">
        <v>15000</v>
      </c>
      <c r="E12" s="71">
        <v>16000</v>
      </c>
      <c r="F12" s="72">
        <v>20000</v>
      </c>
    </row>
    <row r="13" spans="1:10" x14ac:dyDescent="0.25">
      <c r="A13" s="70" t="s">
        <v>10</v>
      </c>
      <c r="B13" s="71">
        <v>12000</v>
      </c>
      <c r="C13" s="71">
        <v>12000</v>
      </c>
      <c r="D13" s="71">
        <v>15000</v>
      </c>
      <c r="E13" s="71">
        <v>16000</v>
      </c>
      <c r="F13" s="72">
        <v>20000</v>
      </c>
    </row>
    <row r="14" spans="1:10" x14ac:dyDescent="0.25">
      <c r="A14" s="70" t="s">
        <v>11</v>
      </c>
      <c r="B14" s="71">
        <v>14000</v>
      </c>
      <c r="C14" s="71">
        <v>16000</v>
      </c>
      <c r="D14" s="71">
        <v>18000</v>
      </c>
      <c r="E14" s="71">
        <v>20000</v>
      </c>
      <c r="F14" s="72">
        <v>22000</v>
      </c>
      <c r="J14" s="2"/>
    </row>
    <row r="15" spans="1:10" x14ac:dyDescent="0.25">
      <c r="A15" s="70" t="s">
        <v>12</v>
      </c>
      <c r="B15" s="71">
        <v>8000</v>
      </c>
      <c r="C15" s="71">
        <v>10000</v>
      </c>
      <c r="D15" s="71">
        <v>8000</v>
      </c>
      <c r="E15" s="71">
        <v>12000</v>
      </c>
      <c r="F15" s="72">
        <v>8000</v>
      </c>
      <c r="J15" s="2"/>
    </row>
    <row r="16" spans="1:10" x14ac:dyDescent="0.25">
      <c r="A16" s="68" t="s">
        <v>13</v>
      </c>
      <c r="B16" s="73">
        <f>SUM(B4:B15)</f>
        <v>78000</v>
      </c>
      <c r="C16" s="73">
        <f>SUM(C4:C15)</f>
        <v>89000</v>
      </c>
      <c r="D16" s="73">
        <f>SUM(D4:D15)</f>
        <v>98000</v>
      </c>
      <c r="E16" s="73">
        <f>SUM(E4:E15)</f>
        <v>115000</v>
      </c>
      <c r="F16" s="74">
        <f>SUM(F4:F15)</f>
        <v>113000</v>
      </c>
    </row>
    <row r="17" spans="1:17" s="23" customFormat="1" x14ac:dyDescent="0.25">
      <c r="A17" s="75"/>
      <c r="B17" s="63"/>
      <c r="C17" s="63"/>
      <c r="D17" s="63"/>
      <c r="E17" s="63"/>
      <c r="F17" s="63"/>
      <c r="O17" s="27"/>
    </row>
    <row r="18" spans="1:17" x14ac:dyDescent="0.25">
      <c r="A18" s="75"/>
      <c r="B18" s="63"/>
      <c r="C18" s="63"/>
      <c r="D18" s="63"/>
      <c r="E18" s="63"/>
      <c r="F18" s="63"/>
      <c r="G18" s="23"/>
      <c r="H18" s="23"/>
    </row>
    <row r="19" spans="1:17" x14ac:dyDescent="0.25">
      <c r="A19" s="75"/>
      <c r="B19" s="63"/>
      <c r="C19" s="63"/>
      <c r="D19" s="63"/>
      <c r="E19" s="4" t="s">
        <v>23</v>
      </c>
      <c r="F19" s="4" t="s">
        <v>24</v>
      </c>
      <c r="G19" s="23"/>
      <c r="H19" s="23"/>
    </row>
    <row r="20" spans="1:17" x14ac:dyDescent="0.25">
      <c r="A20" s="75"/>
      <c r="B20" s="63"/>
      <c r="C20" s="63"/>
      <c r="D20" s="63"/>
      <c r="E20" s="57" t="s">
        <v>64</v>
      </c>
      <c r="F20" s="2"/>
      <c r="G20" s="23"/>
      <c r="H20" s="23"/>
    </row>
    <row r="21" spans="1:17" x14ac:dyDescent="0.25">
      <c r="E21" s="26" t="s">
        <v>65</v>
      </c>
      <c r="F21" s="58">
        <v>0.4</v>
      </c>
    </row>
    <row r="22" spans="1:17" s="10" customFormat="1" ht="28.8" x14ac:dyDescent="0.35">
      <c r="A22" s="5" t="s">
        <v>14</v>
      </c>
      <c r="B22" s="5" t="s">
        <v>15</v>
      </c>
      <c r="C22" s="6" t="s">
        <v>53</v>
      </c>
      <c r="D22" s="78" t="s">
        <v>73</v>
      </c>
      <c r="E22" s="5" t="s">
        <v>62</v>
      </c>
      <c r="F22" s="7" t="s">
        <v>16</v>
      </c>
      <c r="G22" s="59"/>
      <c r="H22" s="5" t="s">
        <v>57</v>
      </c>
      <c r="I22" s="5" t="s">
        <v>58</v>
      </c>
      <c r="J22" s="5" t="s">
        <v>17</v>
      </c>
      <c r="K22" s="5" t="s">
        <v>18</v>
      </c>
      <c r="L22" s="5" t="s">
        <v>19</v>
      </c>
      <c r="M22" s="5" t="s">
        <v>20</v>
      </c>
      <c r="N22" s="5" t="s">
        <v>21</v>
      </c>
      <c r="O22" s="9" t="s">
        <v>22</v>
      </c>
    </row>
    <row r="23" spans="1:17" s="10" customFormat="1" x14ac:dyDescent="0.25">
      <c r="A23" s="52"/>
      <c r="B23" s="52"/>
      <c r="C23" s="53">
        <v>0</v>
      </c>
      <c r="D23" s="86"/>
      <c r="E23" s="56">
        <f>AVERAGE(D24:D83)</f>
        <v>8216.6666666666661</v>
      </c>
      <c r="F23" s="54"/>
      <c r="G23" s="59"/>
      <c r="H23" s="52"/>
      <c r="I23" s="52"/>
      <c r="J23" s="52"/>
      <c r="K23" s="52"/>
      <c r="L23" s="52"/>
      <c r="M23" s="52"/>
      <c r="N23" s="52"/>
      <c r="O23" s="55"/>
    </row>
    <row r="24" spans="1:17" s="23" customFormat="1" x14ac:dyDescent="0.25">
      <c r="A24" s="28">
        <v>1</v>
      </c>
      <c r="B24" s="28" t="s">
        <v>1</v>
      </c>
      <c r="C24" s="28">
        <v>1</v>
      </c>
      <c r="D24" s="79">
        <v>2000</v>
      </c>
      <c r="E24" s="29">
        <f t="shared" ref="E24:E55" si="0">Alpha*D24+(1-Alpha)*E23</f>
        <v>5729.9999999999991</v>
      </c>
      <c r="F24" s="24">
        <f>E23</f>
        <v>8216.6666666666661</v>
      </c>
      <c r="G24" s="19"/>
      <c r="H24" s="24">
        <f t="shared" ref="H24:H55" si="1">F24-D24</f>
        <v>6216.6666666666661</v>
      </c>
      <c r="I24" s="24">
        <f t="shared" ref="I24:I83" si="2">ABS(H24)</f>
        <v>6216.6666666666661</v>
      </c>
      <c r="J24" s="24">
        <f>SUM($H$24:H24)</f>
        <v>6216.6666666666661</v>
      </c>
      <c r="K24" s="24">
        <f>SUMSQ($H$24:H24)/C24</f>
        <v>38646944.44444444</v>
      </c>
      <c r="L24" s="24">
        <f>SUM($I$24:I24)/C24</f>
        <v>6216.6666666666661</v>
      </c>
      <c r="M24" s="24">
        <f t="shared" ref="M24:M55" si="3">I24/D24*100</f>
        <v>310.83333333333331</v>
      </c>
      <c r="N24" s="24">
        <f>AVERAGE($M$24:M24)</f>
        <v>310.83333333333331</v>
      </c>
      <c r="O24" s="31">
        <f>SUM($H$24:H24)/L24</f>
        <v>1</v>
      </c>
      <c r="Q24" s="64"/>
    </row>
    <row r="25" spans="1:17" s="23" customFormat="1" x14ac:dyDescent="0.25">
      <c r="A25" s="28">
        <v>1</v>
      </c>
      <c r="B25" s="28" t="s">
        <v>2</v>
      </c>
      <c r="C25" s="28">
        <v>2</v>
      </c>
      <c r="D25" s="79">
        <v>3000</v>
      </c>
      <c r="E25" s="29">
        <f t="shared" si="0"/>
        <v>4638</v>
      </c>
      <c r="F25" s="24">
        <f t="shared" ref="F25:F83" si="4">E24</f>
        <v>5729.9999999999991</v>
      </c>
      <c r="G25" s="19"/>
      <c r="H25" s="24">
        <f t="shared" si="1"/>
        <v>2729.9999999999991</v>
      </c>
      <c r="I25" s="24">
        <f t="shared" si="2"/>
        <v>2729.9999999999991</v>
      </c>
      <c r="J25" s="24">
        <f>SUM($H$24:H25)</f>
        <v>8946.6666666666642</v>
      </c>
      <c r="K25" s="24">
        <f>SUMSQ($H$24:H25)/C25</f>
        <v>23049922.222222216</v>
      </c>
      <c r="L25" s="24">
        <f>SUM($I$24:I25)/C25</f>
        <v>4473.3333333333321</v>
      </c>
      <c r="M25" s="24">
        <f t="shared" si="3"/>
        <v>90.999999999999972</v>
      </c>
      <c r="N25" s="24">
        <f>AVERAGE($M$24:M25)</f>
        <v>200.91666666666663</v>
      </c>
      <c r="O25" s="31">
        <f>SUM($H$24:H25)/L25</f>
        <v>2</v>
      </c>
    </row>
    <row r="26" spans="1:17" s="23" customFormat="1" x14ac:dyDescent="0.25">
      <c r="A26" s="28">
        <v>1</v>
      </c>
      <c r="B26" s="28" t="s">
        <v>3</v>
      </c>
      <c r="C26" s="28">
        <v>3</v>
      </c>
      <c r="D26" s="79">
        <v>3000</v>
      </c>
      <c r="E26" s="29">
        <f t="shared" si="0"/>
        <v>3982.7999999999997</v>
      </c>
      <c r="F26" s="24">
        <f t="shared" si="4"/>
        <v>4638</v>
      </c>
      <c r="G26" s="19"/>
      <c r="H26" s="24">
        <f t="shared" si="1"/>
        <v>1638</v>
      </c>
      <c r="I26" s="24">
        <f t="shared" si="2"/>
        <v>1638</v>
      </c>
      <c r="J26" s="24">
        <f>SUM($H$24:H26)</f>
        <v>10584.666666666664</v>
      </c>
      <c r="K26" s="24">
        <f>SUMSQ($H$24:H26)/C26</f>
        <v>16260962.814814812</v>
      </c>
      <c r="L26" s="24">
        <f>SUM($I$24:I26)/C26</f>
        <v>3528.2222222222213</v>
      </c>
      <c r="M26" s="24">
        <f t="shared" si="3"/>
        <v>54.6</v>
      </c>
      <c r="N26" s="24">
        <f>AVERAGE($M$24:M26)</f>
        <v>152.14444444444442</v>
      </c>
      <c r="O26" s="31">
        <f>SUM($H$24:H26)/L26</f>
        <v>3</v>
      </c>
    </row>
    <row r="27" spans="1:17" s="23" customFormat="1" x14ac:dyDescent="0.25">
      <c r="A27" s="28">
        <v>1</v>
      </c>
      <c r="B27" s="28" t="s">
        <v>4</v>
      </c>
      <c r="C27" s="28">
        <v>4</v>
      </c>
      <c r="D27" s="79">
        <v>3000</v>
      </c>
      <c r="E27" s="29">
        <f t="shared" si="0"/>
        <v>3589.68</v>
      </c>
      <c r="F27" s="24">
        <f t="shared" si="4"/>
        <v>3982.7999999999997</v>
      </c>
      <c r="G27" s="19"/>
      <c r="H27" s="24">
        <f t="shared" si="1"/>
        <v>982.79999999999973</v>
      </c>
      <c r="I27" s="24">
        <f t="shared" si="2"/>
        <v>982.79999999999973</v>
      </c>
      <c r="J27" s="24">
        <f>SUM($H$24:H27)</f>
        <v>11567.466666666664</v>
      </c>
      <c r="K27" s="24">
        <f>SUMSQ($H$24:H27)/C27</f>
        <v>12437196.071111107</v>
      </c>
      <c r="L27" s="24">
        <f>SUM($I$24:I27)/C27</f>
        <v>2891.8666666666659</v>
      </c>
      <c r="M27" s="24">
        <f t="shared" si="3"/>
        <v>32.759999999999991</v>
      </c>
      <c r="N27" s="24">
        <f>AVERAGE($M$24:M27)</f>
        <v>122.29833333333332</v>
      </c>
      <c r="O27" s="31">
        <f>SUM($H$24:H27)/L27</f>
        <v>4</v>
      </c>
    </row>
    <row r="28" spans="1:17" s="23" customFormat="1" x14ac:dyDescent="0.25">
      <c r="A28" s="28">
        <v>1</v>
      </c>
      <c r="B28" s="28" t="s">
        <v>5</v>
      </c>
      <c r="C28" s="28">
        <v>5</v>
      </c>
      <c r="D28" s="79">
        <v>4000</v>
      </c>
      <c r="E28" s="29">
        <f t="shared" si="0"/>
        <v>3753.808</v>
      </c>
      <c r="F28" s="24">
        <f t="shared" si="4"/>
        <v>3589.68</v>
      </c>
      <c r="G28" s="19"/>
      <c r="H28" s="24">
        <f t="shared" si="1"/>
        <v>-410.32000000000016</v>
      </c>
      <c r="I28" s="24">
        <f t="shared" si="2"/>
        <v>410.32000000000016</v>
      </c>
      <c r="J28" s="24">
        <f>SUM($H$24:H28)</f>
        <v>11157.146666666664</v>
      </c>
      <c r="K28" s="24">
        <f>SUMSQ($H$24:H28)/C28</f>
        <v>9983429.3573688865</v>
      </c>
      <c r="L28" s="24">
        <f>SUM($I$24:I28)/C28</f>
        <v>2395.5573333333327</v>
      </c>
      <c r="M28" s="24">
        <f t="shared" si="3"/>
        <v>10.258000000000004</v>
      </c>
      <c r="N28" s="24">
        <f>AVERAGE($M$24:M28)</f>
        <v>99.890266666666648</v>
      </c>
      <c r="O28" s="31">
        <f>SUM($H$24:H28)/L28</f>
        <v>4.6574325362281739</v>
      </c>
    </row>
    <row r="29" spans="1:17" s="23" customFormat="1" x14ac:dyDescent="0.25">
      <c r="A29" s="28">
        <v>1</v>
      </c>
      <c r="B29" s="28" t="s">
        <v>6</v>
      </c>
      <c r="C29" s="28">
        <v>6</v>
      </c>
      <c r="D29" s="79">
        <v>6000</v>
      </c>
      <c r="E29" s="29">
        <f t="shared" si="0"/>
        <v>4652.2847999999994</v>
      </c>
      <c r="F29" s="24">
        <f t="shared" si="4"/>
        <v>3753.808</v>
      </c>
      <c r="G29" s="19"/>
      <c r="H29" s="24">
        <f t="shared" si="1"/>
        <v>-2246.192</v>
      </c>
      <c r="I29" s="24">
        <f t="shared" si="2"/>
        <v>2246.192</v>
      </c>
      <c r="J29" s="24">
        <f>SUM($H$24:H29)</f>
        <v>8910.9546666666647</v>
      </c>
      <c r="K29" s="24">
        <f>SUMSQ($H$24:H29)/C29</f>
        <v>9160420.881284738</v>
      </c>
      <c r="L29" s="24">
        <f>SUM($I$24:I29)/C29</f>
        <v>2370.6631111111105</v>
      </c>
      <c r="M29" s="24">
        <f t="shared" si="3"/>
        <v>37.43653333333333</v>
      </c>
      <c r="N29" s="24">
        <f>AVERAGE($M$24:M29)</f>
        <v>89.481311111111097</v>
      </c>
      <c r="O29" s="31">
        <f>SUM($H$24:H29)/L29</f>
        <v>3.7588447826693403</v>
      </c>
    </row>
    <row r="30" spans="1:17" s="23" customFormat="1" x14ac:dyDescent="0.25">
      <c r="A30" s="28">
        <v>1</v>
      </c>
      <c r="B30" s="28" t="s">
        <v>7</v>
      </c>
      <c r="C30" s="28">
        <v>7</v>
      </c>
      <c r="D30" s="79">
        <v>7000</v>
      </c>
      <c r="E30" s="29">
        <f t="shared" si="0"/>
        <v>5591.3708799999995</v>
      </c>
      <c r="F30" s="24">
        <f t="shared" si="4"/>
        <v>4652.2847999999994</v>
      </c>
      <c r="G30" s="19"/>
      <c r="H30" s="24">
        <f t="shared" si="1"/>
        <v>-2347.7152000000006</v>
      </c>
      <c r="I30" s="24">
        <f t="shared" si="2"/>
        <v>2347.7152000000006</v>
      </c>
      <c r="J30" s="24">
        <f>SUM($H$24:H30)</f>
        <v>6563.2394666666642</v>
      </c>
      <c r="K30" s="24">
        <f>SUMSQ($H$24:H30)/C30</f>
        <v>8639184.5640027821</v>
      </c>
      <c r="L30" s="24">
        <f>SUM($I$24:I30)/C30</f>
        <v>2367.3848380952372</v>
      </c>
      <c r="M30" s="24">
        <f t="shared" si="3"/>
        <v>33.538788571428583</v>
      </c>
      <c r="N30" s="24">
        <f>AVERAGE($M$24:M30)</f>
        <v>81.489522176870736</v>
      </c>
      <c r="O30" s="31">
        <f>SUM($H$24:H30)/L30</f>
        <v>2.7723584949320488</v>
      </c>
    </row>
    <row r="31" spans="1:17" s="23" customFormat="1" x14ac:dyDescent="0.25">
      <c r="A31" s="28">
        <v>1</v>
      </c>
      <c r="B31" s="28" t="s">
        <v>8</v>
      </c>
      <c r="C31" s="28">
        <v>8</v>
      </c>
      <c r="D31" s="79">
        <v>6000</v>
      </c>
      <c r="E31" s="29">
        <f t="shared" si="0"/>
        <v>5754.8225279999997</v>
      </c>
      <c r="F31" s="24">
        <f t="shared" si="4"/>
        <v>5591.3708799999995</v>
      </c>
      <c r="G31" s="19"/>
      <c r="H31" s="24">
        <f t="shared" si="1"/>
        <v>-408.62912000000051</v>
      </c>
      <c r="I31" s="24">
        <f t="shared" si="2"/>
        <v>408.62912000000051</v>
      </c>
      <c r="J31" s="24">
        <f>SUM($H$24:H31)</f>
        <v>6154.6103466666636</v>
      </c>
      <c r="K31" s="24">
        <f>SUMSQ($H$24:H31)/C31</f>
        <v>7580158.7132164314</v>
      </c>
      <c r="L31" s="24">
        <f>SUM($I$24:I31)/C31</f>
        <v>2122.5403733333328</v>
      </c>
      <c r="M31" s="24">
        <f t="shared" si="3"/>
        <v>6.8104853333333422</v>
      </c>
      <c r="N31" s="24">
        <f>AVERAGE($M$24:M31)</f>
        <v>72.154642571428553</v>
      </c>
      <c r="O31" s="31">
        <f>SUM($H$24:H31)/L31</f>
        <v>2.8996434762751706</v>
      </c>
    </row>
    <row r="32" spans="1:17" s="23" customFormat="1" x14ac:dyDescent="0.25">
      <c r="A32" s="28">
        <v>1</v>
      </c>
      <c r="B32" s="28" t="s">
        <v>9</v>
      </c>
      <c r="C32" s="28">
        <v>9</v>
      </c>
      <c r="D32" s="79">
        <v>10000</v>
      </c>
      <c r="E32" s="29">
        <f t="shared" si="0"/>
        <v>7452.8935167999998</v>
      </c>
      <c r="F32" s="24">
        <f t="shared" si="4"/>
        <v>5754.8225279999997</v>
      </c>
      <c r="G32" s="19"/>
      <c r="H32" s="24">
        <f t="shared" si="1"/>
        <v>-4245.1774720000003</v>
      </c>
      <c r="I32" s="24">
        <f t="shared" si="2"/>
        <v>4245.1774720000003</v>
      </c>
      <c r="J32" s="24">
        <f>SUM($H$24:H32)</f>
        <v>1909.4328746666633</v>
      </c>
      <c r="K32" s="24">
        <f>SUMSQ($H$24:H32)/C32</f>
        <v>8740311.2749453075</v>
      </c>
      <c r="L32" s="24">
        <f>SUM($I$24:I32)/C32</f>
        <v>2358.3889398518513</v>
      </c>
      <c r="M32" s="24">
        <f t="shared" si="3"/>
        <v>42.451774720000003</v>
      </c>
      <c r="N32" s="24">
        <f>AVERAGE($M$24:M32)</f>
        <v>68.854323921269824</v>
      </c>
      <c r="O32" s="31">
        <f>SUM($H$24:H32)/L32</f>
        <v>0.8096344256035265</v>
      </c>
    </row>
    <row r="33" spans="1:26" s="23" customFormat="1" x14ac:dyDescent="0.25">
      <c r="A33" s="28">
        <v>1</v>
      </c>
      <c r="B33" s="28" t="s">
        <v>10</v>
      </c>
      <c r="C33" s="28">
        <v>10</v>
      </c>
      <c r="D33" s="79">
        <v>12000</v>
      </c>
      <c r="E33" s="29">
        <f t="shared" si="0"/>
        <v>9271.7361100800008</v>
      </c>
      <c r="F33" s="24">
        <f t="shared" si="4"/>
        <v>7452.8935167999998</v>
      </c>
      <c r="G33" s="19"/>
      <c r="H33" s="24">
        <f t="shared" si="1"/>
        <v>-4547.1064832000002</v>
      </c>
      <c r="I33" s="24">
        <f t="shared" si="2"/>
        <v>4547.1064832000002</v>
      </c>
      <c r="J33" s="24">
        <f>SUM($H$24:H33)</f>
        <v>-2637.6736085333368</v>
      </c>
      <c r="K33" s="24">
        <f>SUMSQ($H$24:H33)/C33</f>
        <v>9933897.8844067249</v>
      </c>
      <c r="L33" s="24">
        <f>SUM($I$24:I33)/C33</f>
        <v>2577.2606941866661</v>
      </c>
      <c r="M33" s="24">
        <f t="shared" si="3"/>
        <v>37.892554026666673</v>
      </c>
      <c r="N33" s="24">
        <f>AVERAGE($M$24:M33)</f>
        <v>65.758146931809506</v>
      </c>
      <c r="O33" s="31">
        <f>SUM($H$24:H33)/L33</f>
        <v>-1.0234407464029307</v>
      </c>
    </row>
    <row r="34" spans="1:26" s="23" customFormat="1" x14ac:dyDescent="0.25">
      <c r="A34" s="28">
        <v>1</v>
      </c>
      <c r="B34" s="28" t="s">
        <v>11</v>
      </c>
      <c r="C34" s="28">
        <v>11</v>
      </c>
      <c r="D34" s="79">
        <v>14000</v>
      </c>
      <c r="E34" s="29">
        <f t="shared" si="0"/>
        <v>11163.041666048</v>
      </c>
      <c r="F34" s="24">
        <f t="shared" si="4"/>
        <v>9271.7361100800008</v>
      </c>
      <c r="G34" s="19"/>
      <c r="H34" s="24">
        <f t="shared" si="1"/>
        <v>-4728.2638899199992</v>
      </c>
      <c r="I34" s="24">
        <f t="shared" si="2"/>
        <v>4728.2638899199992</v>
      </c>
      <c r="J34" s="24">
        <f>SUM($H$24:H34)</f>
        <v>-7365.937498453336</v>
      </c>
      <c r="K34" s="24">
        <f>SUMSQ($H$24:H34)/C34</f>
        <v>11063223.477889877</v>
      </c>
      <c r="L34" s="24">
        <f>SUM($I$24:I34)/C34</f>
        <v>2772.8064392533329</v>
      </c>
      <c r="M34" s="24">
        <f t="shared" si="3"/>
        <v>33.773313499428568</v>
      </c>
      <c r="N34" s="24">
        <f>AVERAGE($M$24:M34)</f>
        <v>62.85043480159306</v>
      </c>
      <c r="O34" s="31">
        <f>SUM($H$24:H34)/L34</f>
        <v>-2.6564917746068315</v>
      </c>
    </row>
    <row r="35" spans="1:26" s="23" customFormat="1" x14ac:dyDescent="0.25">
      <c r="A35" s="28">
        <v>1</v>
      </c>
      <c r="B35" s="28" t="s">
        <v>12</v>
      </c>
      <c r="C35" s="28">
        <v>12</v>
      </c>
      <c r="D35" s="79">
        <v>8000</v>
      </c>
      <c r="E35" s="29">
        <f t="shared" si="0"/>
        <v>9897.8249996287996</v>
      </c>
      <c r="F35" s="24">
        <f t="shared" si="4"/>
        <v>11163.041666048</v>
      </c>
      <c r="G35" s="19"/>
      <c r="H35" s="24">
        <f t="shared" si="1"/>
        <v>3163.0416660480005</v>
      </c>
      <c r="I35" s="24">
        <f t="shared" si="2"/>
        <v>3163.0416660480005</v>
      </c>
      <c r="J35" s="24">
        <f>SUM($H$24:H35)</f>
        <v>-4202.8958324053356</v>
      </c>
      <c r="K35" s="24">
        <f>SUMSQ($H$24:H35)/C35</f>
        <v>10975024.236495363</v>
      </c>
      <c r="L35" s="24">
        <f>SUM($I$24:I35)/C35</f>
        <v>2805.326041486222</v>
      </c>
      <c r="M35" s="24">
        <f t="shared" si="3"/>
        <v>39.538020825600007</v>
      </c>
      <c r="N35" s="24">
        <f>AVERAGE($M$24:M35)</f>
        <v>60.90773363692697</v>
      </c>
      <c r="O35" s="31">
        <f>SUM($H$24:H35)/L35</f>
        <v>-1.4981844428245854</v>
      </c>
    </row>
    <row r="36" spans="1:26" s="23" customFormat="1" x14ac:dyDescent="0.25">
      <c r="A36" s="36">
        <v>2</v>
      </c>
      <c r="B36" s="36" t="s">
        <v>1</v>
      </c>
      <c r="C36" s="36">
        <v>13</v>
      </c>
      <c r="D36" s="80">
        <v>3000</v>
      </c>
      <c r="E36" s="29">
        <f t="shared" si="0"/>
        <v>7138.6949997772799</v>
      </c>
      <c r="F36" s="39">
        <f t="shared" si="4"/>
        <v>9897.8249996287996</v>
      </c>
      <c r="G36" s="19"/>
      <c r="H36" s="39">
        <f t="shared" si="1"/>
        <v>6897.8249996287996</v>
      </c>
      <c r="I36" s="39">
        <f t="shared" si="2"/>
        <v>6897.8249996287996</v>
      </c>
      <c r="J36" s="39">
        <f>SUM($H$24:H36)</f>
        <v>2694.929167223464</v>
      </c>
      <c r="K36" s="39">
        <f>SUMSQ($H$24:H36)/C36</f>
        <v>13790790.812572954</v>
      </c>
      <c r="L36" s="39">
        <f>SUM($I$24:I36)/C36</f>
        <v>3120.1336536510357</v>
      </c>
      <c r="M36" s="39">
        <f t="shared" si="3"/>
        <v>229.92749998762667</v>
      </c>
      <c r="N36" s="39">
        <f>AVERAGE($M$24:M36)</f>
        <v>73.909254125442331</v>
      </c>
      <c r="O36" s="40">
        <f>SUM($H$24:H36)/L36</f>
        <v>0.86372234858272268</v>
      </c>
    </row>
    <row r="37" spans="1:26" s="23" customFormat="1" x14ac:dyDescent="0.25">
      <c r="A37" s="36">
        <v>2</v>
      </c>
      <c r="B37" s="36" t="s">
        <v>2</v>
      </c>
      <c r="C37" s="36">
        <v>14</v>
      </c>
      <c r="D37" s="80">
        <v>4000</v>
      </c>
      <c r="E37" s="29">
        <f t="shared" si="0"/>
        <v>5883.2169998663676</v>
      </c>
      <c r="F37" s="39">
        <f t="shared" si="4"/>
        <v>7138.6949997772799</v>
      </c>
      <c r="G37" s="19"/>
      <c r="H37" s="39">
        <f t="shared" si="1"/>
        <v>3138.6949997772799</v>
      </c>
      <c r="I37" s="39">
        <f t="shared" si="2"/>
        <v>3138.6949997772799</v>
      </c>
      <c r="J37" s="39">
        <f>SUM($H$24:H37)</f>
        <v>5833.6241670007439</v>
      </c>
      <c r="K37" s="39">
        <f>SUMSQ($H$24:H37)/C37</f>
        <v>13509406.204648236</v>
      </c>
      <c r="L37" s="39">
        <f>SUM($I$24:I37)/C37</f>
        <v>3121.4594640886248</v>
      </c>
      <c r="M37" s="39">
        <f t="shared" si="3"/>
        <v>78.467374994431992</v>
      </c>
      <c r="N37" s="39">
        <f>AVERAGE($M$24:M37)</f>
        <v>74.234834187513016</v>
      </c>
      <c r="O37" s="40">
        <f>SUM($H$24:H37)/L37</f>
        <v>1.8688771179362382</v>
      </c>
    </row>
    <row r="38" spans="1:26" s="23" customFormat="1" x14ac:dyDescent="0.25">
      <c r="A38" s="36">
        <v>2</v>
      </c>
      <c r="B38" s="36" t="s">
        <v>3</v>
      </c>
      <c r="C38" s="36">
        <v>15</v>
      </c>
      <c r="D38" s="80">
        <v>3000</v>
      </c>
      <c r="E38" s="29">
        <f t="shared" si="0"/>
        <v>4729.9301999198206</v>
      </c>
      <c r="F38" s="39">
        <f t="shared" si="4"/>
        <v>5883.2169998663676</v>
      </c>
      <c r="G38" s="19"/>
      <c r="H38" s="39">
        <f t="shared" si="1"/>
        <v>2883.2169998663676</v>
      </c>
      <c r="I38" s="39">
        <f t="shared" si="2"/>
        <v>2883.2169998663676</v>
      </c>
      <c r="J38" s="39">
        <f>SUM($H$24:H38)</f>
        <v>8716.8411668671106</v>
      </c>
      <c r="K38" s="39">
        <f>SUMSQ($H$24:H38)/C38</f>
        <v>13162975.142226247</v>
      </c>
      <c r="L38" s="39">
        <f>SUM($I$24:I38)/C38</f>
        <v>3105.5766331404743</v>
      </c>
      <c r="M38" s="39">
        <f t="shared" si="3"/>
        <v>96.10723332887892</v>
      </c>
      <c r="N38" s="39">
        <f>AVERAGE($M$24:M38)</f>
        <v>75.692994130270748</v>
      </c>
      <c r="O38" s="40">
        <f>SUM($H$24:H38)/L38</f>
        <v>2.806834992847147</v>
      </c>
      <c r="Q38" s="47"/>
      <c r="R38" s="46"/>
      <c r="S38" s="46"/>
      <c r="T38" s="46"/>
      <c r="U38" s="46"/>
      <c r="V38" s="46"/>
      <c r="W38" s="46"/>
      <c r="X38" s="46"/>
      <c r="Y38" s="46"/>
      <c r="Z38" s="46"/>
    </row>
    <row r="39" spans="1:26" s="23" customFormat="1" x14ac:dyDescent="0.25">
      <c r="A39" s="36">
        <v>2</v>
      </c>
      <c r="B39" s="36" t="s">
        <v>4</v>
      </c>
      <c r="C39" s="36">
        <v>16</v>
      </c>
      <c r="D39" s="80">
        <v>5000</v>
      </c>
      <c r="E39" s="29">
        <f t="shared" si="0"/>
        <v>4837.9581199518925</v>
      </c>
      <c r="F39" s="39">
        <f t="shared" si="4"/>
        <v>4729.9301999198206</v>
      </c>
      <c r="G39" s="19"/>
      <c r="H39" s="39">
        <f t="shared" si="1"/>
        <v>-270.06980008017945</v>
      </c>
      <c r="I39" s="39">
        <f t="shared" si="2"/>
        <v>270.06980008017945</v>
      </c>
      <c r="J39" s="39">
        <f>SUM($H$24:H39)</f>
        <v>8446.771366786932</v>
      </c>
      <c r="K39" s="39">
        <f>SUMSQ($H$24:H39)/C39</f>
        <v>12344847.801894316</v>
      </c>
      <c r="L39" s="39">
        <f>SUM($I$24:I39)/C39</f>
        <v>2928.3574560742059</v>
      </c>
      <c r="M39" s="39">
        <f t="shared" si="3"/>
        <v>5.4013960016035885</v>
      </c>
      <c r="N39" s="39">
        <f>AVERAGE($M$24:M39)</f>
        <v>71.299769247229051</v>
      </c>
      <c r="O39" s="40">
        <f>SUM($H$24:H39)/L39</f>
        <v>2.8844741441199546</v>
      </c>
      <c r="Q39" s="46"/>
      <c r="R39" s="46"/>
      <c r="S39" s="46"/>
      <c r="T39" s="46"/>
      <c r="U39" s="46"/>
      <c r="V39" s="46"/>
      <c r="W39" s="46"/>
      <c r="X39" s="46"/>
      <c r="Y39" s="46"/>
      <c r="Z39" s="46"/>
    </row>
    <row r="40" spans="1:26" s="23" customFormat="1" x14ac:dyDescent="0.25">
      <c r="A40" s="36">
        <v>2</v>
      </c>
      <c r="B40" s="36" t="s">
        <v>5</v>
      </c>
      <c r="C40" s="36">
        <v>17</v>
      </c>
      <c r="D40" s="80">
        <v>5000</v>
      </c>
      <c r="E40" s="29">
        <f t="shared" si="0"/>
        <v>4902.7748719711353</v>
      </c>
      <c r="F40" s="39">
        <f t="shared" si="4"/>
        <v>4837.9581199518925</v>
      </c>
      <c r="G40" s="19"/>
      <c r="H40" s="39">
        <f t="shared" si="1"/>
        <v>-162.04188004810749</v>
      </c>
      <c r="I40" s="39">
        <f t="shared" si="2"/>
        <v>162.04188004810749</v>
      </c>
      <c r="J40" s="39">
        <f>SUM($H$24:H40)</f>
        <v>8284.7294867388246</v>
      </c>
      <c r="K40" s="39">
        <f>SUMSQ($H$24:H40)/C40</f>
        <v>11620224.84712933</v>
      </c>
      <c r="L40" s="39">
        <f>SUM($I$24:I40)/C40</f>
        <v>2765.6330104256117</v>
      </c>
      <c r="M40" s="39">
        <f t="shared" si="3"/>
        <v>3.2408376009621502</v>
      </c>
      <c r="N40" s="39">
        <f>AVERAGE($M$24:M40)</f>
        <v>67.296302679801585</v>
      </c>
      <c r="O40" s="40">
        <f>SUM($H$24:H40)/L40</f>
        <v>2.9955997254544853</v>
      </c>
      <c r="Q40" s="46"/>
      <c r="R40" s="46"/>
      <c r="S40" s="46"/>
      <c r="T40" s="46"/>
      <c r="U40" s="46"/>
      <c r="V40" s="46"/>
      <c r="W40" s="46"/>
      <c r="X40" s="46"/>
      <c r="Y40" s="46"/>
      <c r="Z40" s="46"/>
    </row>
    <row r="41" spans="1:26" s="23" customFormat="1" x14ac:dyDescent="0.25">
      <c r="A41" s="36">
        <v>2</v>
      </c>
      <c r="B41" s="36" t="s">
        <v>6</v>
      </c>
      <c r="C41" s="36">
        <v>18</v>
      </c>
      <c r="D41" s="80">
        <v>8000</v>
      </c>
      <c r="E41" s="29">
        <f t="shared" si="0"/>
        <v>6141.6649231826814</v>
      </c>
      <c r="F41" s="39">
        <f t="shared" si="4"/>
        <v>4902.7748719711353</v>
      </c>
      <c r="G41" s="19"/>
      <c r="H41" s="39">
        <f t="shared" si="1"/>
        <v>-3097.2251280288647</v>
      </c>
      <c r="I41" s="39">
        <f t="shared" si="2"/>
        <v>3097.2251280288647</v>
      </c>
      <c r="J41" s="39">
        <f>SUM($H$24:H41)</f>
        <v>5187.5043587099599</v>
      </c>
      <c r="K41" s="39">
        <f>SUMSQ($H$24:H41)/C41</f>
        <v>11507590.327494001</v>
      </c>
      <c r="L41" s="39">
        <f>SUM($I$24:I41)/C41</f>
        <v>2784.0547947369032</v>
      </c>
      <c r="M41" s="39">
        <f t="shared" si="3"/>
        <v>38.715314100360807</v>
      </c>
      <c r="N41" s="39">
        <f>AVERAGE($M$24:M41)</f>
        <v>65.708469980943761</v>
      </c>
      <c r="O41" s="40">
        <f>SUM($H$24:H41)/L41</f>
        <v>1.8632910417268513</v>
      </c>
      <c r="Q41" s="48"/>
      <c r="R41" s="48"/>
      <c r="S41" s="46"/>
      <c r="T41" s="46"/>
      <c r="U41" s="46"/>
      <c r="V41" s="46"/>
      <c r="W41" s="46"/>
      <c r="X41" s="46"/>
      <c r="Y41" s="46"/>
      <c r="Z41" s="46"/>
    </row>
    <row r="42" spans="1:26" s="23" customFormat="1" x14ac:dyDescent="0.25">
      <c r="A42" s="36">
        <v>2</v>
      </c>
      <c r="B42" s="36" t="s">
        <v>7</v>
      </c>
      <c r="C42" s="36">
        <v>19</v>
      </c>
      <c r="D42" s="80">
        <v>3000</v>
      </c>
      <c r="E42" s="29">
        <f t="shared" si="0"/>
        <v>4884.9989539096086</v>
      </c>
      <c r="F42" s="39">
        <f t="shared" si="4"/>
        <v>6141.6649231826814</v>
      </c>
      <c r="G42" s="19"/>
      <c r="H42" s="39">
        <f t="shared" si="1"/>
        <v>3141.6649231826814</v>
      </c>
      <c r="I42" s="39">
        <f t="shared" si="2"/>
        <v>3141.6649231826814</v>
      </c>
      <c r="J42" s="39">
        <f>SUM($H$24:H42)</f>
        <v>8329.1692818926422</v>
      </c>
      <c r="K42" s="39">
        <f>SUMSQ($H$24:H42)/C42</f>
        <v>11421404.441286759</v>
      </c>
      <c r="L42" s="39">
        <f>SUM($I$24:I42)/C42</f>
        <v>2802.8763804445757</v>
      </c>
      <c r="M42" s="39">
        <f t="shared" si="3"/>
        <v>104.72216410608939</v>
      </c>
      <c r="N42" s="39">
        <f>AVERAGE($M$24:M42)</f>
        <v>67.761822303319846</v>
      </c>
      <c r="O42" s="40">
        <f>SUM($H$24:H42)/L42</f>
        <v>2.9716506015051292</v>
      </c>
      <c r="Q42" s="12"/>
      <c r="R42" s="12"/>
      <c r="S42" s="46"/>
      <c r="T42" s="46"/>
      <c r="U42" s="46"/>
      <c r="V42" s="46"/>
      <c r="W42" s="46"/>
      <c r="X42" s="46"/>
      <c r="Y42" s="46"/>
      <c r="Z42" s="46"/>
    </row>
    <row r="43" spans="1:26" s="23" customFormat="1" x14ac:dyDescent="0.25">
      <c r="A43" s="36">
        <v>2</v>
      </c>
      <c r="B43" s="36" t="s">
        <v>8</v>
      </c>
      <c r="C43" s="36">
        <v>20</v>
      </c>
      <c r="D43" s="80">
        <v>8000</v>
      </c>
      <c r="E43" s="29">
        <f t="shared" si="0"/>
        <v>6130.9993723457646</v>
      </c>
      <c r="F43" s="39">
        <f t="shared" si="4"/>
        <v>4884.9989539096086</v>
      </c>
      <c r="G43" s="19"/>
      <c r="H43" s="39">
        <f t="shared" si="1"/>
        <v>-3115.0010460903914</v>
      </c>
      <c r="I43" s="39">
        <f t="shared" si="2"/>
        <v>3115.0010460903914</v>
      </c>
      <c r="J43" s="39">
        <f>SUM($H$24:H43)</f>
        <v>5214.1682358022508</v>
      </c>
      <c r="K43" s="39">
        <f>SUMSQ($H$24:H43)/C43</f>
        <v>11335495.795079634</v>
      </c>
      <c r="L43" s="39">
        <f>SUM($I$24:I43)/C43</f>
        <v>2818.4826137268669</v>
      </c>
      <c r="M43" s="39">
        <f t="shared" si="3"/>
        <v>38.937513076129889</v>
      </c>
      <c r="N43" s="39">
        <f>AVERAGE($M$24:M43)</f>
        <v>66.320606841960341</v>
      </c>
      <c r="O43" s="40">
        <f>SUM($H$24:H43)/L43</f>
        <v>1.8499912720439242</v>
      </c>
      <c r="Q43" s="12"/>
      <c r="R43" s="12"/>
      <c r="S43" s="46"/>
      <c r="T43" s="46"/>
      <c r="U43" s="46"/>
      <c r="V43" s="46"/>
      <c r="W43" s="46"/>
      <c r="X43" s="46"/>
      <c r="Y43" s="46"/>
      <c r="Z43" s="46"/>
    </row>
    <row r="44" spans="1:26" s="23" customFormat="1" x14ac:dyDescent="0.25">
      <c r="A44" s="36">
        <v>2</v>
      </c>
      <c r="B44" s="36" t="s">
        <v>9</v>
      </c>
      <c r="C44" s="36">
        <v>21</v>
      </c>
      <c r="D44" s="80">
        <v>12000</v>
      </c>
      <c r="E44" s="29">
        <f t="shared" si="0"/>
        <v>8478.5996234074591</v>
      </c>
      <c r="F44" s="39">
        <f t="shared" si="4"/>
        <v>6130.9993723457646</v>
      </c>
      <c r="G44" s="19"/>
      <c r="H44" s="39">
        <f t="shared" si="1"/>
        <v>-5869.0006276542354</v>
      </c>
      <c r="I44" s="39">
        <f t="shared" si="2"/>
        <v>5869.0006276542354</v>
      </c>
      <c r="J44" s="39">
        <f>SUM($H$24:H44)</f>
        <v>-654.83239185198454</v>
      </c>
      <c r="K44" s="39">
        <f>SUMSQ($H$24:H44)/C44</f>
        <v>12435956.393761832</v>
      </c>
      <c r="L44" s="39">
        <f>SUM($I$24:I44)/C44</f>
        <v>2963.7453762948367</v>
      </c>
      <c r="M44" s="39">
        <f t="shared" si="3"/>
        <v>48.9083385637853</v>
      </c>
      <c r="N44" s="39">
        <f>AVERAGE($M$24:M44)</f>
        <v>65.491451209666295</v>
      </c>
      <c r="O44" s="40">
        <f>SUM($H$24:H44)/L44</f>
        <v>-0.22094758783584556</v>
      </c>
      <c r="Q44" s="12"/>
      <c r="R44" s="12"/>
      <c r="S44" s="46"/>
      <c r="T44" s="46"/>
      <c r="U44" s="46"/>
      <c r="V44" s="46"/>
      <c r="W44" s="46"/>
      <c r="X44" s="46"/>
      <c r="Y44" s="46"/>
      <c r="Z44" s="46"/>
    </row>
    <row r="45" spans="1:26" s="23" customFormat="1" x14ac:dyDescent="0.25">
      <c r="A45" s="36">
        <v>2</v>
      </c>
      <c r="B45" s="36" t="s">
        <v>10</v>
      </c>
      <c r="C45" s="36">
        <v>22</v>
      </c>
      <c r="D45" s="80">
        <v>12000</v>
      </c>
      <c r="E45" s="29">
        <f t="shared" si="0"/>
        <v>9887.159774044474</v>
      </c>
      <c r="F45" s="39">
        <f t="shared" si="4"/>
        <v>8478.5996234074591</v>
      </c>
      <c r="G45" s="19"/>
      <c r="H45" s="39">
        <f t="shared" si="1"/>
        <v>-3521.4003765925409</v>
      </c>
      <c r="I45" s="39">
        <f t="shared" si="2"/>
        <v>3521.4003765925409</v>
      </c>
      <c r="J45" s="39">
        <f>SUM($H$24:H45)</f>
        <v>-4176.2327684445254</v>
      </c>
      <c r="K45" s="39">
        <f>SUMSQ($H$24:H45)/C45</f>
        <v>12434333.858239299</v>
      </c>
      <c r="L45" s="39">
        <f>SUM($I$24:I45)/C45</f>
        <v>2989.0933308538229</v>
      </c>
      <c r="M45" s="39">
        <f t="shared" si="3"/>
        <v>29.345003138271174</v>
      </c>
      <c r="N45" s="39">
        <f>AVERAGE($M$24:M45)</f>
        <v>63.848430842784687</v>
      </c>
      <c r="O45" s="40">
        <f>SUM($H$24:H45)/L45</f>
        <v>-1.3971570326482916</v>
      </c>
      <c r="Q45" s="12"/>
      <c r="R45" s="12"/>
      <c r="S45" s="46"/>
      <c r="T45" s="46"/>
      <c r="U45" s="46"/>
      <c r="V45" s="46"/>
      <c r="W45" s="46"/>
      <c r="X45" s="46"/>
      <c r="Y45" s="46"/>
      <c r="Z45" s="46"/>
    </row>
    <row r="46" spans="1:26" s="23" customFormat="1" x14ac:dyDescent="0.25">
      <c r="A46" s="36">
        <v>2</v>
      </c>
      <c r="B46" s="36" t="s">
        <v>11</v>
      </c>
      <c r="C46" s="36">
        <v>23</v>
      </c>
      <c r="D46" s="80">
        <v>16000</v>
      </c>
      <c r="E46" s="29">
        <f t="shared" si="0"/>
        <v>12332.295864426684</v>
      </c>
      <c r="F46" s="39">
        <f t="shared" si="4"/>
        <v>9887.159774044474</v>
      </c>
      <c r="G46" s="19"/>
      <c r="H46" s="39">
        <f t="shared" si="1"/>
        <v>-6112.840225955526</v>
      </c>
      <c r="I46" s="39">
        <f t="shared" si="2"/>
        <v>6112.840225955526</v>
      </c>
      <c r="J46" s="39">
        <f>SUM($H$24:H46)</f>
        <v>-10289.072994400052</v>
      </c>
      <c r="K46" s="39">
        <f>SUMSQ($H$24:H46)/C46</f>
        <v>13518354.804753242</v>
      </c>
      <c r="L46" s="39">
        <f>SUM($I$24:I46)/C46</f>
        <v>3124.9084132495495</v>
      </c>
      <c r="M46" s="39">
        <f t="shared" si="3"/>
        <v>38.205251412222033</v>
      </c>
      <c r="N46" s="39">
        <f>AVERAGE($M$24:M46)</f>
        <v>62.733509997977613</v>
      </c>
      <c r="O46" s="40">
        <f>SUM($H$24:H46)/L46</f>
        <v>-3.2925998569348742</v>
      </c>
      <c r="Q46" s="12"/>
      <c r="R46" s="12"/>
      <c r="S46" s="46"/>
      <c r="T46" s="46"/>
      <c r="U46" s="46"/>
      <c r="V46" s="46"/>
      <c r="W46" s="46"/>
      <c r="X46" s="46"/>
      <c r="Y46" s="46"/>
      <c r="Z46" s="46"/>
    </row>
    <row r="47" spans="1:26" s="23" customFormat="1" x14ac:dyDescent="0.25">
      <c r="A47" s="36">
        <v>2</v>
      </c>
      <c r="B47" s="36" t="s">
        <v>12</v>
      </c>
      <c r="C47" s="36">
        <v>24</v>
      </c>
      <c r="D47" s="80">
        <v>10000</v>
      </c>
      <c r="E47" s="29">
        <f t="shared" si="0"/>
        <v>11399.377518656009</v>
      </c>
      <c r="F47" s="39">
        <f t="shared" si="4"/>
        <v>12332.295864426684</v>
      </c>
      <c r="G47" s="19"/>
      <c r="H47" s="39">
        <f t="shared" si="1"/>
        <v>2332.2958644266837</v>
      </c>
      <c r="I47" s="39">
        <f t="shared" si="2"/>
        <v>2332.2958644266837</v>
      </c>
      <c r="J47" s="39">
        <f>SUM($H$24:H47)</f>
        <v>-7956.7771299733686</v>
      </c>
      <c r="K47" s="39">
        <f>SUMSQ($H$24:H47)/C47</f>
        <v>13181740.187856099</v>
      </c>
      <c r="L47" s="39">
        <f>SUM($I$24:I47)/C47</f>
        <v>3091.8828903819303</v>
      </c>
      <c r="M47" s="39">
        <f t="shared" si="3"/>
        <v>23.322958644266837</v>
      </c>
      <c r="N47" s="39">
        <f>AVERAGE($M$24:M47)</f>
        <v>61.091403691572999</v>
      </c>
      <c r="O47" s="40">
        <f>SUM($H$24:H47)/L47</f>
        <v>-2.5734406547948177</v>
      </c>
      <c r="Q47" s="46"/>
      <c r="R47" s="46"/>
      <c r="S47" s="46"/>
      <c r="T47" s="46"/>
      <c r="U47" s="46"/>
      <c r="V47" s="46"/>
      <c r="W47" s="46"/>
      <c r="X47" s="46"/>
      <c r="Y47" s="46"/>
      <c r="Z47" s="46"/>
    </row>
    <row r="48" spans="1:26" s="23" customFormat="1" x14ac:dyDescent="0.25">
      <c r="A48" s="28">
        <v>3</v>
      </c>
      <c r="B48" s="28" t="s">
        <v>1</v>
      </c>
      <c r="C48" s="28">
        <v>25</v>
      </c>
      <c r="D48" s="79">
        <v>2000</v>
      </c>
      <c r="E48" s="29">
        <f t="shared" si="0"/>
        <v>7639.6265111936054</v>
      </c>
      <c r="F48" s="24">
        <f t="shared" si="4"/>
        <v>11399.377518656009</v>
      </c>
      <c r="G48" s="19"/>
      <c r="H48" s="24">
        <f t="shared" si="1"/>
        <v>9399.3775186560088</v>
      </c>
      <c r="I48" s="24">
        <f t="shared" si="2"/>
        <v>9399.3775186560088</v>
      </c>
      <c r="J48" s="24">
        <f>SUM($H$24:H48)</f>
        <v>1442.6003886826402</v>
      </c>
      <c r="K48" s="24">
        <f>SUMSQ($H$24:H48)/C48</f>
        <v>16188402.489870494</v>
      </c>
      <c r="L48" s="24">
        <f>SUM($I$24:I48)/C48</f>
        <v>3344.1826755128936</v>
      </c>
      <c r="M48" s="24">
        <f t="shared" si="3"/>
        <v>469.96887593280042</v>
      </c>
      <c r="N48" s="24">
        <f>AVERAGE($M$24:M48)</f>
        <v>77.446502581222106</v>
      </c>
      <c r="O48" s="31">
        <f>SUM($H$24:H48)/L48</f>
        <v>0.43137607261881711</v>
      </c>
      <c r="Q48" s="46"/>
      <c r="R48" s="46"/>
      <c r="S48" s="46"/>
      <c r="T48" s="46"/>
      <c r="U48" s="46"/>
      <c r="V48" s="46"/>
      <c r="W48" s="46"/>
      <c r="X48" s="46"/>
      <c r="Y48" s="46"/>
      <c r="Z48" s="46"/>
    </row>
    <row r="49" spans="1:26" s="23" customFormat="1" x14ac:dyDescent="0.25">
      <c r="A49" s="28">
        <v>3</v>
      </c>
      <c r="B49" s="28" t="s">
        <v>2</v>
      </c>
      <c r="C49" s="28">
        <v>26</v>
      </c>
      <c r="D49" s="79">
        <v>5000</v>
      </c>
      <c r="E49" s="29">
        <f t="shared" si="0"/>
        <v>6583.7759067161633</v>
      </c>
      <c r="F49" s="24">
        <f t="shared" si="4"/>
        <v>7639.6265111936054</v>
      </c>
      <c r="G49" s="19"/>
      <c r="H49" s="24">
        <f t="shared" si="1"/>
        <v>2639.6265111936054</v>
      </c>
      <c r="I49" s="24">
        <f t="shared" si="2"/>
        <v>2639.6265111936054</v>
      </c>
      <c r="J49" s="24">
        <f>SUM($H$24:H49)</f>
        <v>4082.2268998762456</v>
      </c>
      <c r="K49" s="24">
        <f>SUMSQ($H$24:H49)/C49</f>
        <v>15833757.321744557</v>
      </c>
      <c r="L49" s="24">
        <f>SUM($I$24:I49)/C49</f>
        <v>3317.0843615006133</v>
      </c>
      <c r="M49" s="24">
        <f t="shared" si="3"/>
        <v>52.792530223872113</v>
      </c>
      <c r="N49" s="24">
        <f>AVERAGE($M$24:M49)</f>
        <v>76.498272875170173</v>
      </c>
      <c r="O49" s="31">
        <f>SUM($H$24:H49)/L49</f>
        <v>1.2306671929288799</v>
      </c>
      <c r="Q49" s="49"/>
      <c r="R49" s="49"/>
      <c r="S49" s="49"/>
      <c r="T49" s="49"/>
      <c r="U49" s="49"/>
      <c r="V49" s="49"/>
      <c r="W49" s="46"/>
      <c r="X49" s="46"/>
      <c r="Y49" s="46"/>
      <c r="Z49" s="46"/>
    </row>
    <row r="50" spans="1:26" s="23" customFormat="1" x14ac:dyDescent="0.25">
      <c r="A50" s="28">
        <v>3</v>
      </c>
      <c r="B50" s="28" t="s">
        <v>3</v>
      </c>
      <c r="C50" s="28">
        <v>27</v>
      </c>
      <c r="D50" s="79">
        <v>5000</v>
      </c>
      <c r="E50" s="29">
        <f t="shared" si="0"/>
        <v>5950.2655440296976</v>
      </c>
      <c r="F50" s="24">
        <f t="shared" si="4"/>
        <v>6583.7759067161633</v>
      </c>
      <c r="G50" s="19"/>
      <c r="H50" s="24">
        <f t="shared" si="1"/>
        <v>1583.7759067161633</v>
      </c>
      <c r="I50" s="24">
        <f t="shared" si="2"/>
        <v>1583.7759067161633</v>
      </c>
      <c r="J50" s="24">
        <f>SUM($H$24:H50)</f>
        <v>5666.0028065924089</v>
      </c>
      <c r="K50" s="24">
        <f>SUMSQ($H$24:H50)/C50</f>
        <v>15340223.573631596</v>
      </c>
      <c r="L50" s="24">
        <f>SUM($I$24:I50)/C50</f>
        <v>3252.8877520641522</v>
      </c>
      <c r="M50" s="24">
        <f t="shared" si="3"/>
        <v>31.675518134323266</v>
      </c>
      <c r="N50" s="24">
        <f>AVERAGE($M$24:M50)</f>
        <v>74.838170847731405</v>
      </c>
      <c r="O50" s="31">
        <f>SUM($H$24:H50)/L50</f>
        <v>1.7418377879768494</v>
      </c>
      <c r="Q50" s="12"/>
      <c r="R50" s="12"/>
      <c r="S50" s="12"/>
      <c r="T50" s="12"/>
      <c r="U50" s="12"/>
      <c r="V50" s="12"/>
      <c r="W50" s="46"/>
      <c r="X50" s="46"/>
      <c r="Y50" s="46"/>
      <c r="Z50" s="46"/>
    </row>
    <row r="51" spans="1:26" s="23" customFormat="1" x14ac:dyDescent="0.25">
      <c r="A51" s="28">
        <v>3</v>
      </c>
      <c r="B51" s="28" t="s">
        <v>4</v>
      </c>
      <c r="C51" s="28">
        <v>28</v>
      </c>
      <c r="D51" s="79">
        <v>3000</v>
      </c>
      <c r="E51" s="29">
        <f t="shared" si="0"/>
        <v>4770.1593264178191</v>
      </c>
      <c r="F51" s="24">
        <f t="shared" si="4"/>
        <v>5950.2655440296976</v>
      </c>
      <c r="G51" s="19"/>
      <c r="H51" s="24">
        <f t="shared" si="1"/>
        <v>2950.2655440296976</v>
      </c>
      <c r="I51" s="24">
        <f t="shared" si="2"/>
        <v>2950.2655440296976</v>
      </c>
      <c r="J51" s="24">
        <f>SUM($H$24:H51)</f>
        <v>8616.2683506221074</v>
      </c>
      <c r="K51" s="24">
        <f>SUMSQ($H$24:H51)/C51</f>
        <v>15103217.973869355</v>
      </c>
      <c r="L51" s="24">
        <f>SUM($I$24:I51)/C51</f>
        <v>3242.0798160629215</v>
      </c>
      <c r="M51" s="24">
        <f t="shared" si="3"/>
        <v>98.342184800989912</v>
      </c>
      <c r="N51" s="24">
        <f>AVERAGE($M$24:M51)</f>
        <v>75.677599917490639</v>
      </c>
      <c r="O51" s="31">
        <f>SUM($H$24:H51)/L51</f>
        <v>2.6576360976471669</v>
      </c>
      <c r="Q51" s="12"/>
      <c r="R51" s="12"/>
      <c r="S51" s="12"/>
      <c r="T51" s="12"/>
      <c r="U51" s="12"/>
      <c r="V51" s="12"/>
      <c r="W51" s="46"/>
      <c r="X51" s="46"/>
      <c r="Y51" s="46"/>
      <c r="Z51" s="46"/>
    </row>
    <row r="52" spans="1:26" s="23" customFormat="1" x14ac:dyDescent="0.25">
      <c r="A52" s="28">
        <v>3</v>
      </c>
      <c r="B52" s="28" t="s">
        <v>5</v>
      </c>
      <c r="C52" s="28">
        <v>29</v>
      </c>
      <c r="D52" s="79">
        <v>4000</v>
      </c>
      <c r="E52" s="29">
        <f t="shared" si="0"/>
        <v>4462.0955958506911</v>
      </c>
      <c r="F52" s="24">
        <f t="shared" si="4"/>
        <v>4770.1593264178191</v>
      </c>
      <c r="G52" s="19"/>
      <c r="H52" s="24">
        <f t="shared" si="1"/>
        <v>770.1593264178191</v>
      </c>
      <c r="I52" s="24">
        <f t="shared" si="2"/>
        <v>770.1593264178191</v>
      </c>
      <c r="J52" s="24">
        <f>SUM($H$24:H52)</f>
        <v>9386.4276770399265</v>
      </c>
      <c r="K52" s="24">
        <f>SUMSQ($H$24:H52)/C52</f>
        <v>14602870.643324494</v>
      </c>
      <c r="L52" s="24">
        <f>SUM($I$24:I52)/C52</f>
        <v>3156.8411784889527</v>
      </c>
      <c r="M52" s="24">
        <f t="shared" si="3"/>
        <v>19.253983160445479</v>
      </c>
      <c r="N52" s="24">
        <f>AVERAGE($M$24:M52)</f>
        <v>73.731957960351153</v>
      </c>
      <c r="O52" s="31">
        <f>SUM($H$24:H52)/L52</f>
        <v>2.9733607572658487</v>
      </c>
      <c r="Q52" s="12"/>
      <c r="R52" s="12"/>
      <c r="S52" s="12"/>
      <c r="T52" s="12"/>
      <c r="U52" s="12"/>
      <c r="V52" s="12"/>
      <c r="W52" s="46"/>
      <c r="X52" s="46"/>
      <c r="Y52" s="46"/>
      <c r="Z52" s="46"/>
    </row>
    <row r="53" spans="1:26" s="23" customFormat="1" x14ac:dyDescent="0.25">
      <c r="A53" s="28">
        <v>3</v>
      </c>
      <c r="B53" s="28" t="s">
        <v>6</v>
      </c>
      <c r="C53" s="28">
        <v>30</v>
      </c>
      <c r="D53" s="79">
        <v>6000</v>
      </c>
      <c r="E53" s="29">
        <f t="shared" si="0"/>
        <v>5077.2573575104143</v>
      </c>
      <c r="F53" s="24">
        <f t="shared" si="4"/>
        <v>4462.0955958506911</v>
      </c>
      <c r="G53" s="19"/>
      <c r="H53" s="24">
        <f t="shared" si="1"/>
        <v>-1537.9044041493089</v>
      </c>
      <c r="I53" s="24">
        <f t="shared" si="2"/>
        <v>1537.9044041493089</v>
      </c>
      <c r="J53" s="24">
        <f>SUM($H$24:H53)</f>
        <v>7848.5232728906176</v>
      </c>
      <c r="K53" s="24">
        <f>SUMSQ($H$24:H53)/C53</f>
        <v>14194946.62042374</v>
      </c>
      <c r="L53" s="24">
        <f>SUM($I$24:I53)/C53</f>
        <v>3102.876619344298</v>
      </c>
      <c r="M53" s="24">
        <f t="shared" si="3"/>
        <v>25.63174006915515</v>
      </c>
      <c r="N53" s="24">
        <f>AVERAGE($M$24:M53)</f>
        <v>72.128617363977952</v>
      </c>
      <c r="O53" s="31">
        <f>SUM($H$24:H53)/L53</f>
        <v>2.529434533091159</v>
      </c>
      <c r="Q53" s="46"/>
      <c r="R53" s="46"/>
      <c r="S53" s="46"/>
      <c r="T53" s="46"/>
      <c r="U53" s="46"/>
      <c r="V53" s="46"/>
      <c r="W53" s="46"/>
      <c r="X53" s="46"/>
      <c r="Y53" s="46"/>
      <c r="Z53" s="46"/>
    </row>
    <row r="54" spans="1:26" s="23" customFormat="1" x14ac:dyDescent="0.25">
      <c r="A54" s="28">
        <v>3</v>
      </c>
      <c r="B54" s="28" t="s">
        <v>7</v>
      </c>
      <c r="C54" s="28">
        <v>31</v>
      </c>
      <c r="D54" s="79">
        <v>7000</v>
      </c>
      <c r="E54" s="29">
        <f t="shared" si="0"/>
        <v>5846.3544145062478</v>
      </c>
      <c r="F54" s="24">
        <f t="shared" si="4"/>
        <v>5077.2573575104143</v>
      </c>
      <c r="G54" s="19"/>
      <c r="H54" s="24">
        <f t="shared" si="1"/>
        <v>-1922.7426424895857</v>
      </c>
      <c r="I54" s="24">
        <f t="shared" si="2"/>
        <v>1922.7426424895857</v>
      </c>
      <c r="J54" s="24">
        <f>SUM($H$24:H54)</f>
        <v>5925.7806304010319</v>
      </c>
      <c r="K54" s="24">
        <f>SUMSQ($H$24:H54)/C54</f>
        <v>13856301.22199871</v>
      </c>
      <c r="L54" s="24">
        <f>SUM($I$24:I54)/C54</f>
        <v>3064.8077813812424</v>
      </c>
      <c r="M54" s="24">
        <f t="shared" si="3"/>
        <v>27.467752035565514</v>
      </c>
      <c r="N54" s="24">
        <f>AVERAGE($M$24:M54)</f>
        <v>70.687944288867868</v>
      </c>
      <c r="O54" s="31">
        <f>SUM($H$24:H54)/L54</f>
        <v>1.9334917727631229</v>
      </c>
      <c r="Q54" s="49"/>
      <c r="R54" s="49"/>
      <c r="S54" s="49"/>
      <c r="T54" s="49"/>
      <c r="U54" s="49"/>
      <c r="V54" s="49"/>
      <c r="W54" s="49"/>
      <c r="X54" s="49"/>
      <c r="Y54" s="49"/>
      <c r="Z54" s="46"/>
    </row>
    <row r="55" spans="1:26" s="23" customFormat="1" x14ac:dyDescent="0.25">
      <c r="A55" s="28">
        <v>3</v>
      </c>
      <c r="B55" s="28" t="s">
        <v>8</v>
      </c>
      <c r="C55" s="28">
        <v>32</v>
      </c>
      <c r="D55" s="79">
        <v>10000</v>
      </c>
      <c r="E55" s="29">
        <f t="shared" si="0"/>
        <v>7507.812648703748</v>
      </c>
      <c r="F55" s="24">
        <f t="shared" si="4"/>
        <v>5846.3544145062478</v>
      </c>
      <c r="G55" s="19"/>
      <c r="H55" s="24">
        <f t="shared" si="1"/>
        <v>-4153.6455854937522</v>
      </c>
      <c r="I55" s="24">
        <f t="shared" si="2"/>
        <v>4153.6455854937522</v>
      </c>
      <c r="J55" s="24">
        <f>SUM($H$24:H55)</f>
        <v>1772.1350449072797</v>
      </c>
      <c r="K55" s="24">
        <f>SUMSQ($H$24:H55)/C55</f>
        <v>13962440.922870368</v>
      </c>
      <c r="L55" s="24">
        <f>SUM($I$24:I55)/C55</f>
        <v>3098.8339627597584</v>
      </c>
      <c r="M55" s="24">
        <f t="shared" si="3"/>
        <v>41.536455854937522</v>
      </c>
      <c r="N55" s="24">
        <f>AVERAGE($M$24:M55)</f>
        <v>69.776960275307545</v>
      </c>
      <c r="O55" s="31">
        <f>SUM($H$24:H55)/L55</f>
        <v>0.57187157046938142</v>
      </c>
      <c r="Q55" s="12"/>
      <c r="R55" s="12"/>
      <c r="S55" s="12"/>
      <c r="T55" s="12"/>
      <c r="U55" s="12"/>
      <c r="V55" s="12"/>
      <c r="W55" s="12"/>
      <c r="X55" s="12"/>
      <c r="Y55" s="12"/>
      <c r="Z55" s="46"/>
    </row>
    <row r="56" spans="1:26" s="23" customFormat="1" x14ac:dyDescent="0.25">
      <c r="A56" s="28">
        <v>3</v>
      </c>
      <c r="B56" s="28" t="s">
        <v>9</v>
      </c>
      <c r="C56" s="28">
        <v>33</v>
      </c>
      <c r="D56" s="79">
        <v>15000</v>
      </c>
      <c r="E56" s="29">
        <f t="shared" ref="E56:E83" si="5">Alpha*D56+(1-Alpha)*E55</f>
        <v>10504.687589222249</v>
      </c>
      <c r="F56" s="24">
        <f t="shared" si="4"/>
        <v>7507.812648703748</v>
      </c>
      <c r="G56" s="19"/>
      <c r="H56" s="24">
        <f t="shared" ref="H56:H83" si="6">F56-D56</f>
        <v>-7492.187351296252</v>
      </c>
      <c r="I56" s="24">
        <f t="shared" si="2"/>
        <v>7492.187351296252</v>
      </c>
      <c r="J56" s="24">
        <f>SUM($H$24:H56)</f>
        <v>-5720.0523063889723</v>
      </c>
      <c r="K56" s="24">
        <f>SUMSQ($H$24:H56)/C56</f>
        <v>15240332.752690163</v>
      </c>
      <c r="L56" s="24">
        <f>SUM($I$24:I56)/C56</f>
        <v>3231.9658836245003</v>
      </c>
      <c r="M56" s="24">
        <f t="shared" ref="M56:M83" si="7">I56/D56*100</f>
        <v>49.947915675308344</v>
      </c>
      <c r="N56" s="24">
        <f>AVERAGE($M$24:M56)</f>
        <v>69.176080135913622</v>
      </c>
      <c r="O56" s="31">
        <f>SUM($H$24:H56)/L56</f>
        <v>-1.7698368461656526</v>
      </c>
      <c r="Q56" s="12"/>
      <c r="R56" s="12"/>
      <c r="S56" s="12"/>
      <c r="T56" s="12"/>
      <c r="U56" s="12"/>
      <c r="V56" s="12"/>
      <c r="W56" s="12"/>
      <c r="X56" s="12"/>
      <c r="Y56" s="12"/>
      <c r="Z56" s="46"/>
    </row>
    <row r="57" spans="1:26" s="23" customFormat="1" x14ac:dyDescent="0.25">
      <c r="A57" s="28">
        <v>3</v>
      </c>
      <c r="B57" s="28" t="s">
        <v>10</v>
      </c>
      <c r="C57" s="28">
        <v>34</v>
      </c>
      <c r="D57" s="79">
        <v>15000</v>
      </c>
      <c r="E57" s="29">
        <f t="shared" si="5"/>
        <v>12302.812553533349</v>
      </c>
      <c r="F57" s="24">
        <f t="shared" si="4"/>
        <v>10504.687589222249</v>
      </c>
      <c r="G57" s="19"/>
      <c r="H57" s="24">
        <f t="shared" si="6"/>
        <v>-4495.3124107777512</v>
      </c>
      <c r="I57" s="24">
        <f t="shared" si="2"/>
        <v>4495.3124107777512</v>
      </c>
      <c r="J57" s="24">
        <f>SUM($H$24:H57)</f>
        <v>-10215.364717166723</v>
      </c>
      <c r="K57" s="24">
        <f>SUMSQ($H$24:H57)/C57</f>
        <v>15386435.720860818</v>
      </c>
      <c r="L57" s="24">
        <f>SUM($I$24:I57)/C57</f>
        <v>3269.1231344231255</v>
      </c>
      <c r="M57" s="24">
        <f t="shared" si="7"/>
        <v>29.968749405185008</v>
      </c>
      <c r="N57" s="24">
        <f>AVERAGE($M$24:M57)</f>
        <v>68.022923349715725</v>
      </c>
      <c r="O57" s="31">
        <f>SUM($H$24:H57)/L57</f>
        <v>-3.1248026755557929</v>
      </c>
      <c r="Q57" s="46"/>
      <c r="R57" s="46"/>
      <c r="S57" s="46"/>
      <c r="T57" s="46"/>
      <c r="U57" s="46"/>
      <c r="V57" s="46"/>
      <c r="W57" s="46"/>
      <c r="X57" s="46"/>
      <c r="Y57" s="46"/>
      <c r="Z57" s="46"/>
    </row>
    <row r="58" spans="1:26" s="23" customFormat="1" x14ac:dyDescent="0.25">
      <c r="A58" s="28">
        <v>3</v>
      </c>
      <c r="B58" s="28" t="s">
        <v>11</v>
      </c>
      <c r="C58" s="28">
        <v>35</v>
      </c>
      <c r="D58" s="79">
        <v>18000</v>
      </c>
      <c r="E58" s="29">
        <f t="shared" si="5"/>
        <v>14581.68753212001</v>
      </c>
      <c r="F58" s="24">
        <f t="shared" si="4"/>
        <v>12302.812553533349</v>
      </c>
      <c r="G58" s="19"/>
      <c r="H58" s="24">
        <f t="shared" si="6"/>
        <v>-5697.1874464666507</v>
      </c>
      <c r="I58" s="24">
        <f t="shared" si="2"/>
        <v>5697.1874464666507</v>
      </c>
      <c r="J58" s="24">
        <f>SUM($H$24:H58)</f>
        <v>-15912.552163633374</v>
      </c>
      <c r="K58" s="24">
        <f>SUMSQ($H$24:H58)/C58</f>
        <v>15874193.123127</v>
      </c>
      <c r="L58" s="24">
        <f>SUM($I$24:I58)/C58</f>
        <v>3338.496400481512</v>
      </c>
      <c r="M58" s="24">
        <f t="shared" si="7"/>
        <v>31.651041369259168</v>
      </c>
      <c r="N58" s="24">
        <f>AVERAGE($M$24:M58)</f>
        <v>66.983726721702681</v>
      </c>
      <c r="O58" s="31">
        <f>SUM($H$24:H58)/L58</f>
        <v>-4.7663829025960025</v>
      </c>
      <c r="Q58" s="46"/>
      <c r="R58" s="46"/>
      <c r="S58" s="46"/>
      <c r="T58" s="46"/>
      <c r="U58" s="46"/>
      <c r="V58" s="46"/>
      <c r="W58" s="46"/>
      <c r="X58" s="46"/>
      <c r="Y58" s="46"/>
      <c r="Z58" s="46"/>
    </row>
    <row r="59" spans="1:26" s="23" customFormat="1" x14ac:dyDescent="0.25">
      <c r="A59" s="28">
        <v>3</v>
      </c>
      <c r="B59" s="28" t="s">
        <v>12</v>
      </c>
      <c r="C59" s="28">
        <v>36</v>
      </c>
      <c r="D59" s="79">
        <v>8000</v>
      </c>
      <c r="E59" s="29">
        <f t="shared" si="5"/>
        <v>11949.012519272006</v>
      </c>
      <c r="F59" s="24">
        <f t="shared" si="4"/>
        <v>14581.68753212001</v>
      </c>
      <c r="G59" s="19"/>
      <c r="H59" s="24">
        <f t="shared" si="6"/>
        <v>6581.6875321200096</v>
      </c>
      <c r="I59" s="24">
        <f t="shared" si="2"/>
        <v>6581.6875321200096</v>
      </c>
      <c r="J59" s="24">
        <f>SUM($H$24:H59)</f>
        <v>-9330.8646315133647</v>
      </c>
      <c r="K59" s="24">
        <f>SUMSQ($H$24:H59)/C59</f>
        <v>16636538.05777525</v>
      </c>
      <c r="L59" s="24">
        <f>SUM($I$24:I59)/C59</f>
        <v>3428.5850430270257</v>
      </c>
      <c r="M59" s="24">
        <f t="shared" si="7"/>
        <v>82.271094151500122</v>
      </c>
      <c r="N59" s="24">
        <f>AVERAGE($M$24:M59)</f>
        <v>67.408375816974825</v>
      </c>
      <c r="O59" s="31">
        <f>SUM($H$24:H59)/L59</f>
        <v>-2.7214913774678724</v>
      </c>
      <c r="Q59" s="47"/>
      <c r="R59" s="46"/>
      <c r="S59" s="46"/>
      <c r="T59" s="46"/>
      <c r="U59" s="46"/>
      <c r="V59" s="46"/>
      <c r="W59" s="46"/>
      <c r="X59" s="46"/>
      <c r="Y59" s="46"/>
      <c r="Z59" s="46"/>
    </row>
    <row r="60" spans="1:26" s="23" customFormat="1" x14ac:dyDescent="0.25">
      <c r="A60" s="36">
        <v>4</v>
      </c>
      <c r="B60" s="36" t="s">
        <v>1</v>
      </c>
      <c r="C60" s="36">
        <v>37</v>
      </c>
      <c r="D60" s="80">
        <v>5000</v>
      </c>
      <c r="E60" s="29">
        <f t="shared" si="5"/>
        <v>9169.407511563204</v>
      </c>
      <c r="F60" s="39">
        <f t="shared" si="4"/>
        <v>11949.012519272006</v>
      </c>
      <c r="G60" s="19"/>
      <c r="H60" s="39">
        <f t="shared" si="6"/>
        <v>6949.0125192720061</v>
      </c>
      <c r="I60" s="39">
        <f t="shared" si="2"/>
        <v>6949.0125192720061</v>
      </c>
      <c r="J60" s="39">
        <f>SUM($H$24:H60)</f>
        <v>-2381.8521122413586</v>
      </c>
      <c r="K60" s="39">
        <f>SUMSQ($H$24:H60)/C60</f>
        <v>17492003.920889407</v>
      </c>
      <c r="L60" s="39">
        <f>SUM($I$24:I60)/C60</f>
        <v>3523.7317315741871</v>
      </c>
      <c r="M60" s="39">
        <f t="shared" si="7"/>
        <v>138.98025038544012</v>
      </c>
      <c r="N60" s="39">
        <f>AVERAGE($M$24:M60)</f>
        <v>69.342750805311738</v>
      </c>
      <c r="O60" s="40">
        <f>SUM($H$24:H60)/L60</f>
        <v>-0.67594592712575574</v>
      </c>
      <c r="Q60" s="46"/>
      <c r="R60" s="46"/>
      <c r="S60" s="46"/>
      <c r="T60" s="46"/>
      <c r="U60" s="46"/>
      <c r="V60" s="46"/>
      <c r="W60" s="46"/>
      <c r="X60" s="46"/>
      <c r="Y60" s="46"/>
      <c r="Z60" s="46"/>
    </row>
    <row r="61" spans="1:26" s="23" customFormat="1" x14ac:dyDescent="0.25">
      <c r="A61" s="36">
        <v>4</v>
      </c>
      <c r="B61" s="36" t="s">
        <v>2</v>
      </c>
      <c r="C61" s="36">
        <v>38</v>
      </c>
      <c r="D61" s="80">
        <v>4000</v>
      </c>
      <c r="E61" s="29">
        <f t="shared" si="5"/>
        <v>7101.6445069379224</v>
      </c>
      <c r="F61" s="39">
        <f t="shared" si="4"/>
        <v>9169.407511563204</v>
      </c>
      <c r="G61" s="19"/>
      <c r="H61" s="39">
        <f t="shared" si="6"/>
        <v>5169.407511563204</v>
      </c>
      <c r="I61" s="39">
        <f t="shared" si="2"/>
        <v>5169.407511563204</v>
      </c>
      <c r="J61" s="39">
        <f>SUM($H$24:H61)</f>
        <v>2787.5553993218455</v>
      </c>
      <c r="K61" s="39">
        <f>SUMSQ($H$24:H61)/C61</f>
        <v>17734918.923513528</v>
      </c>
      <c r="L61" s="39">
        <f>SUM($I$24:I61)/C61</f>
        <v>3567.0389889423195</v>
      </c>
      <c r="M61" s="39">
        <f t="shared" si="7"/>
        <v>129.2351877890801</v>
      </c>
      <c r="N61" s="39">
        <f>AVERAGE($M$24:M61)</f>
        <v>70.918867568042472</v>
      </c>
      <c r="O61" s="40">
        <f>SUM($H$24:H61)/L61</f>
        <v>0.78147601076499518</v>
      </c>
      <c r="Q61" s="46"/>
      <c r="R61" s="46"/>
      <c r="S61" s="46"/>
      <c r="T61" s="46"/>
      <c r="U61" s="46"/>
      <c r="V61" s="46"/>
      <c r="W61" s="46"/>
      <c r="X61" s="46"/>
      <c r="Y61" s="46"/>
      <c r="Z61" s="46"/>
    </row>
    <row r="62" spans="1:26" s="23" customFormat="1" x14ac:dyDescent="0.25">
      <c r="A62" s="36">
        <v>4</v>
      </c>
      <c r="B62" s="36" t="s">
        <v>3</v>
      </c>
      <c r="C62" s="36">
        <v>39</v>
      </c>
      <c r="D62" s="80">
        <v>4000</v>
      </c>
      <c r="E62" s="29">
        <f t="shared" si="5"/>
        <v>5860.9867041627531</v>
      </c>
      <c r="F62" s="39">
        <f t="shared" si="4"/>
        <v>7101.6445069379224</v>
      </c>
      <c r="G62" s="19"/>
      <c r="H62" s="39">
        <f t="shared" si="6"/>
        <v>3101.6445069379224</v>
      </c>
      <c r="I62" s="39">
        <f t="shared" si="2"/>
        <v>3101.6445069379224</v>
      </c>
      <c r="J62" s="39">
        <f>SUM($H$24:H62)</f>
        <v>5889.1999062597679</v>
      </c>
      <c r="K62" s="39">
        <f>SUMSQ($H$24:H62)/C62</f>
        <v>17526849.172844417</v>
      </c>
      <c r="L62" s="39">
        <f>SUM($I$24:I62)/C62</f>
        <v>3555.1057970960528</v>
      </c>
      <c r="M62" s="39">
        <f t="shared" si="7"/>
        <v>77.541112673448069</v>
      </c>
      <c r="N62" s="39">
        <f>AVERAGE($M$24:M62)</f>
        <v>71.088668724591344</v>
      </c>
      <c r="O62" s="40">
        <f>SUM($H$24:H62)/L62</f>
        <v>1.656547017832857</v>
      </c>
      <c r="Q62" s="46"/>
      <c r="R62" s="50"/>
      <c r="S62" s="46"/>
      <c r="T62" s="46"/>
      <c r="U62" s="46"/>
      <c r="V62" s="46"/>
      <c r="W62" s="46"/>
      <c r="X62" s="46"/>
      <c r="Y62" s="46"/>
      <c r="Z62" s="46"/>
    </row>
    <row r="63" spans="1:26" s="23" customFormat="1" x14ac:dyDescent="0.25">
      <c r="A63" s="36">
        <v>4</v>
      </c>
      <c r="B63" s="36" t="s">
        <v>4</v>
      </c>
      <c r="C63" s="36">
        <v>40</v>
      </c>
      <c r="D63" s="80">
        <v>2000</v>
      </c>
      <c r="E63" s="29">
        <f t="shared" si="5"/>
        <v>4316.5920224976517</v>
      </c>
      <c r="F63" s="39">
        <f t="shared" si="4"/>
        <v>5860.9867041627531</v>
      </c>
      <c r="G63" s="19"/>
      <c r="H63" s="39">
        <f t="shared" si="6"/>
        <v>3860.9867041627531</v>
      </c>
      <c r="I63" s="39">
        <f t="shared" si="2"/>
        <v>3860.9867041627531</v>
      </c>
      <c r="J63" s="39">
        <f>SUM($H$24:H63)</f>
        <v>9750.186610422521</v>
      </c>
      <c r="K63" s="39">
        <f>SUMSQ($H$24:H63)/C63</f>
        <v>17461358.401766345</v>
      </c>
      <c r="L63" s="39">
        <f>SUM($I$24:I63)/C63</f>
        <v>3562.7528197727202</v>
      </c>
      <c r="M63" s="39">
        <f t="shared" si="7"/>
        <v>193.04933520813765</v>
      </c>
      <c r="N63" s="39">
        <f>AVERAGE($M$24:M63)</f>
        <v>74.137685386679991</v>
      </c>
      <c r="O63" s="40">
        <f>SUM($H$24:H63)/L63</f>
        <v>2.736700271854537</v>
      </c>
      <c r="Q63" s="46"/>
      <c r="R63" s="50"/>
      <c r="S63" s="46"/>
      <c r="T63" s="46"/>
      <c r="U63" s="46"/>
      <c r="V63" s="46"/>
      <c r="W63" s="46"/>
      <c r="X63" s="46"/>
      <c r="Y63" s="46"/>
      <c r="Z63" s="46"/>
    </row>
    <row r="64" spans="1:26" s="23" customFormat="1" x14ac:dyDescent="0.25">
      <c r="A64" s="36">
        <v>4</v>
      </c>
      <c r="B64" s="36" t="s">
        <v>5</v>
      </c>
      <c r="C64" s="36">
        <v>41</v>
      </c>
      <c r="D64" s="80">
        <v>5000</v>
      </c>
      <c r="E64" s="29">
        <f t="shared" si="5"/>
        <v>4589.9552134985915</v>
      </c>
      <c r="F64" s="39">
        <f t="shared" si="4"/>
        <v>4316.5920224976517</v>
      </c>
      <c r="G64" s="19"/>
      <c r="H64" s="39">
        <f t="shared" si="6"/>
        <v>-683.40797750234833</v>
      </c>
      <c r="I64" s="39">
        <f t="shared" si="2"/>
        <v>683.40797750234833</v>
      </c>
      <c r="J64" s="39">
        <f>SUM($H$24:H64)</f>
        <v>9066.7786329201735</v>
      </c>
      <c r="K64" s="39">
        <f>SUMSQ($H$24:H64)/C64</f>
        <v>17046862.988643114</v>
      </c>
      <c r="L64" s="39">
        <f>SUM($I$24:I64)/C64</f>
        <v>3492.5248967905163</v>
      </c>
      <c r="M64" s="39">
        <f t="shared" si="7"/>
        <v>13.668159550046965</v>
      </c>
      <c r="N64" s="39">
        <f>AVERAGE($M$24:M64)</f>
        <v>72.662818902859669</v>
      </c>
      <c r="O64" s="40">
        <f>SUM($H$24:H64)/L64</f>
        <v>2.5960526841919331</v>
      </c>
      <c r="Q64" s="46"/>
      <c r="R64" s="50"/>
      <c r="S64" s="46"/>
      <c r="T64" s="46"/>
      <c r="U64" s="46"/>
      <c r="V64" s="46"/>
      <c r="W64" s="46"/>
      <c r="X64" s="46"/>
      <c r="Y64" s="46"/>
      <c r="Z64" s="46"/>
    </row>
    <row r="65" spans="1:26" s="23" customFormat="1" x14ac:dyDescent="0.25">
      <c r="A65" s="36">
        <v>4</v>
      </c>
      <c r="B65" s="36" t="s">
        <v>6</v>
      </c>
      <c r="C65" s="36">
        <v>42</v>
      </c>
      <c r="D65" s="80">
        <v>7000</v>
      </c>
      <c r="E65" s="29">
        <f t="shared" si="5"/>
        <v>5553.9731280991546</v>
      </c>
      <c r="F65" s="39">
        <f t="shared" si="4"/>
        <v>4589.9552134985915</v>
      </c>
      <c r="G65" s="19"/>
      <c r="H65" s="39">
        <f t="shared" si="6"/>
        <v>-2410.0447865014085</v>
      </c>
      <c r="I65" s="39">
        <f t="shared" si="2"/>
        <v>2410.0447865014085</v>
      </c>
      <c r="J65" s="39">
        <f>SUM($H$24:H65)</f>
        <v>6656.7338464187651</v>
      </c>
      <c r="K65" s="39">
        <f>SUMSQ($H$24:H65)/C65</f>
        <v>16779278.533507388</v>
      </c>
      <c r="L65" s="39">
        <f>SUM($I$24:I65)/C65</f>
        <v>3466.7515608312519</v>
      </c>
      <c r="M65" s="39">
        <f t="shared" si="7"/>
        <v>34.429211235734407</v>
      </c>
      <c r="N65" s="39">
        <f>AVERAGE($M$24:M65)</f>
        <v>71.752494910785259</v>
      </c>
      <c r="O65" s="40">
        <f>SUM($H$24:H65)/L65</f>
        <v>1.9201646641280012</v>
      </c>
      <c r="Q65" s="46"/>
      <c r="R65" s="50"/>
      <c r="S65" s="46"/>
      <c r="T65" s="46"/>
      <c r="U65" s="46"/>
      <c r="V65" s="46"/>
      <c r="W65" s="46"/>
      <c r="X65" s="46"/>
      <c r="Y65" s="46"/>
      <c r="Z65" s="46"/>
    </row>
    <row r="66" spans="1:26" s="23" customFormat="1" x14ac:dyDescent="0.25">
      <c r="A66" s="36">
        <v>4</v>
      </c>
      <c r="B66" s="36" t="s">
        <v>7</v>
      </c>
      <c r="C66" s="36">
        <v>43</v>
      </c>
      <c r="D66" s="80">
        <v>10000</v>
      </c>
      <c r="E66" s="29">
        <f t="shared" si="5"/>
        <v>7332.3838768594924</v>
      </c>
      <c r="F66" s="39">
        <f t="shared" si="4"/>
        <v>5553.9731280991546</v>
      </c>
      <c r="G66" s="19"/>
      <c r="H66" s="39">
        <f t="shared" si="6"/>
        <v>-4446.0268719008454</v>
      </c>
      <c r="I66" s="39">
        <f t="shared" si="2"/>
        <v>4446.0268719008454</v>
      </c>
      <c r="J66" s="39">
        <f>SUM($H$24:H66)</f>
        <v>2210.7069745179197</v>
      </c>
      <c r="K66" s="39">
        <f>SUMSQ($H$24:H66)/C66</f>
        <v>16848764.031464528</v>
      </c>
      <c r="L66" s="39">
        <f>SUM($I$24:I66)/C66</f>
        <v>3489.5254052747314</v>
      </c>
      <c r="M66" s="39">
        <f t="shared" si="7"/>
        <v>44.460268719008454</v>
      </c>
      <c r="N66" s="39">
        <f>AVERAGE($M$24:M66)</f>
        <v>71.117791976092775</v>
      </c>
      <c r="O66" s="40">
        <f>SUM($H$24:H66)/L66</f>
        <v>0.63352654523627694</v>
      </c>
      <c r="Q66" s="46"/>
      <c r="R66" s="50"/>
      <c r="S66" s="46"/>
      <c r="T66" s="46"/>
      <c r="U66" s="46"/>
      <c r="V66" s="46"/>
      <c r="W66" s="46"/>
      <c r="X66" s="46"/>
      <c r="Y66" s="46"/>
      <c r="Z66" s="46"/>
    </row>
    <row r="67" spans="1:26" s="23" customFormat="1" x14ac:dyDescent="0.25">
      <c r="A67" s="36">
        <v>4</v>
      </c>
      <c r="B67" s="36" t="s">
        <v>8</v>
      </c>
      <c r="C67" s="36">
        <v>44</v>
      </c>
      <c r="D67" s="80">
        <v>14000</v>
      </c>
      <c r="E67" s="29">
        <f t="shared" si="5"/>
        <v>9999.4303261156965</v>
      </c>
      <c r="F67" s="39">
        <f t="shared" si="4"/>
        <v>7332.3838768594924</v>
      </c>
      <c r="G67" s="19"/>
      <c r="H67" s="39">
        <f t="shared" si="6"/>
        <v>-6667.6161231405076</v>
      </c>
      <c r="I67" s="39">
        <f t="shared" si="2"/>
        <v>6667.6161231405076</v>
      </c>
      <c r="J67" s="39">
        <f>SUM($H$24:H67)</f>
        <v>-4456.909148622588</v>
      </c>
      <c r="K67" s="39">
        <f>SUMSQ($H$24:H67)/C67</f>
        <v>17476226.320875861</v>
      </c>
      <c r="L67" s="39">
        <f>SUM($I$24:I67)/C67</f>
        <v>3561.7547397716803</v>
      </c>
      <c r="M67" s="39">
        <f t="shared" si="7"/>
        <v>47.625829451003625</v>
      </c>
      <c r="N67" s="39">
        <f>AVERAGE($M$24:M67)</f>
        <v>70.583883736886207</v>
      </c>
      <c r="O67" s="40">
        <f>SUM($H$24:H67)/L67</f>
        <v>-1.2513239889471699</v>
      </c>
      <c r="Q67" s="46"/>
      <c r="R67" s="50"/>
      <c r="S67" s="46"/>
      <c r="T67" s="46"/>
      <c r="U67" s="46"/>
      <c r="V67" s="46"/>
      <c r="W67" s="46"/>
      <c r="X67" s="46"/>
      <c r="Y67" s="46"/>
      <c r="Z67" s="46"/>
    </row>
    <row r="68" spans="1:26" s="23" customFormat="1" x14ac:dyDescent="0.25">
      <c r="A68" s="36">
        <v>4</v>
      </c>
      <c r="B68" s="36" t="s">
        <v>9</v>
      </c>
      <c r="C68" s="36">
        <v>45</v>
      </c>
      <c r="D68" s="80">
        <v>16000</v>
      </c>
      <c r="E68" s="29">
        <f t="shared" si="5"/>
        <v>12399.658195669417</v>
      </c>
      <c r="F68" s="39">
        <f t="shared" si="4"/>
        <v>9999.4303261156965</v>
      </c>
      <c r="G68" s="19"/>
      <c r="H68" s="39">
        <f t="shared" si="6"/>
        <v>-6000.5696738843035</v>
      </c>
      <c r="I68" s="39">
        <f t="shared" si="2"/>
        <v>6000.5696738843035</v>
      </c>
      <c r="J68" s="39">
        <f>SUM($H$24:H68)</f>
        <v>-10457.478822506891</v>
      </c>
      <c r="K68" s="39">
        <f>SUMSQ($H$24:H68)/C68</f>
        <v>17888017.656215064</v>
      </c>
      <c r="L68" s="39">
        <f>SUM($I$24:I68)/C68</f>
        <v>3615.9506271964055</v>
      </c>
      <c r="M68" s="39">
        <f t="shared" si="7"/>
        <v>37.5035604617769</v>
      </c>
      <c r="N68" s="39">
        <f>AVERAGE($M$24:M68)</f>
        <v>69.848765441883771</v>
      </c>
      <c r="O68" s="40">
        <f>SUM($H$24:H68)/L68</f>
        <v>-2.8920413746398421</v>
      </c>
      <c r="Q68" s="46"/>
      <c r="R68" s="50"/>
      <c r="S68" s="46"/>
      <c r="T68" s="46"/>
      <c r="U68" s="46"/>
      <c r="V68" s="46"/>
      <c r="W68" s="46"/>
      <c r="X68" s="46"/>
      <c r="Y68" s="46"/>
      <c r="Z68" s="46"/>
    </row>
    <row r="69" spans="1:26" s="23" customFormat="1" x14ac:dyDescent="0.25">
      <c r="A69" s="36">
        <v>4</v>
      </c>
      <c r="B69" s="36" t="s">
        <v>10</v>
      </c>
      <c r="C69" s="36">
        <v>46</v>
      </c>
      <c r="D69" s="80">
        <v>16000</v>
      </c>
      <c r="E69" s="29">
        <f t="shared" si="5"/>
        <v>13839.79491740165</v>
      </c>
      <c r="F69" s="39">
        <f t="shared" si="4"/>
        <v>12399.658195669417</v>
      </c>
      <c r="G69" s="19"/>
      <c r="H69" s="39">
        <f t="shared" si="6"/>
        <v>-3600.3418043305828</v>
      </c>
      <c r="I69" s="39">
        <f t="shared" si="2"/>
        <v>3600.3418043305828</v>
      </c>
      <c r="J69" s="39">
        <f>SUM($H$24:H69)</f>
        <v>-14057.820626837474</v>
      </c>
      <c r="K69" s="39">
        <f>SUMSQ($H$24:H69)/C69</f>
        <v>17780940.339949746</v>
      </c>
      <c r="L69" s="39">
        <f>SUM($I$24:I69)/C69</f>
        <v>3615.6113049601922</v>
      </c>
      <c r="M69" s="39">
        <f t="shared" si="7"/>
        <v>22.502136277066143</v>
      </c>
      <c r="N69" s="39">
        <f>AVERAGE($M$24:M69)</f>
        <v>68.819490894822522</v>
      </c>
      <c r="O69" s="40">
        <f>SUM($H$24:H69)/L69</f>
        <v>-3.8880895763191696</v>
      </c>
      <c r="Q69" s="46"/>
      <c r="R69" s="50"/>
      <c r="S69" s="46"/>
      <c r="T69" s="46"/>
      <c r="U69" s="46"/>
      <c r="V69" s="46"/>
      <c r="W69" s="46"/>
      <c r="X69" s="46"/>
      <c r="Y69" s="46"/>
      <c r="Z69" s="46"/>
    </row>
    <row r="70" spans="1:26" s="23" customFormat="1" x14ac:dyDescent="0.25">
      <c r="A70" s="36">
        <v>4</v>
      </c>
      <c r="B70" s="36" t="s">
        <v>11</v>
      </c>
      <c r="C70" s="36">
        <v>47</v>
      </c>
      <c r="D70" s="80">
        <v>20000</v>
      </c>
      <c r="E70" s="29">
        <f t="shared" si="5"/>
        <v>16303.87695044099</v>
      </c>
      <c r="F70" s="39">
        <f t="shared" si="4"/>
        <v>13839.79491740165</v>
      </c>
      <c r="G70" s="19"/>
      <c r="H70" s="39">
        <f t="shared" si="6"/>
        <v>-6160.2050825983497</v>
      </c>
      <c r="I70" s="39">
        <f t="shared" si="2"/>
        <v>6160.2050825983497</v>
      </c>
      <c r="J70" s="39">
        <f>SUM($H$24:H70)</f>
        <v>-20218.025709435824</v>
      </c>
      <c r="K70" s="39">
        <f>SUMSQ($H$24:H70)/C70</f>
        <v>18210029.410582103</v>
      </c>
      <c r="L70" s="39">
        <f>SUM($I$24:I70)/C70</f>
        <v>3669.7515981014294</v>
      </c>
      <c r="M70" s="39">
        <f t="shared" si="7"/>
        <v>30.801025412991752</v>
      </c>
      <c r="N70" s="39">
        <f>AVERAGE($M$24:M70)</f>
        <v>68.010587373932509</v>
      </c>
      <c r="O70" s="40">
        <f>SUM($H$24:H70)/L70</f>
        <v>-5.5093717296548776</v>
      </c>
      <c r="Q70" s="46"/>
      <c r="R70" s="50"/>
      <c r="S70" s="46"/>
      <c r="T70" s="46"/>
      <c r="U70" s="46"/>
      <c r="V70" s="46"/>
      <c r="W70" s="46"/>
      <c r="X70" s="46"/>
      <c r="Y70" s="46"/>
      <c r="Z70" s="46"/>
    </row>
    <row r="71" spans="1:26" s="23" customFormat="1" x14ac:dyDescent="0.25">
      <c r="A71" s="36">
        <v>4</v>
      </c>
      <c r="B71" s="36" t="s">
        <v>12</v>
      </c>
      <c r="C71" s="36">
        <v>48</v>
      </c>
      <c r="D71" s="80">
        <v>12000</v>
      </c>
      <c r="E71" s="29">
        <f t="shared" si="5"/>
        <v>14582.326170264594</v>
      </c>
      <c r="F71" s="39">
        <f t="shared" si="4"/>
        <v>16303.87695044099</v>
      </c>
      <c r="G71" s="19"/>
      <c r="H71" s="39">
        <f t="shared" si="6"/>
        <v>4303.8769504409902</v>
      </c>
      <c r="I71" s="39">
        <f t="shared" si="2"/>
        <v>4303.8769504409902</v>
      </c>
      <c r="J71" s="39">
        <f>SUM($H$24:H71)</f>
        <v>-15914.148758994834</v>
      </c>
      <c r="K71" s="39">
        <f>SUMSQ($H$24:H71)/C71</f>
        <v>18216557.064622834</v>
      </c>
      <c r="L71" s="39">
        <f>SUM($I$24:I71)/C71</f>
        <v>3682.962542941837</v>
      </c>
      <c r="M71" s="39">
        <f t="shared" si="7"/>
        <v>35.865641253674916</v>
      </c>
      <c r="N71" s="39">
        <f>AVERAGE($M$24:M71)</f>
        <v>67.340900996427138</v>
      </c>
      <c r="O71" s="40">
        <f>SUM($H$24:H71)/L71</f>
        <v>-4.3210183577601908</v>
      </c>
      <c r="Q71" s="46"/>
      <c r="R71" s="50"/>
      <c r="S71" s="46"/>
      <c r="T71" s="46"/>
      <c r="U71" s="46"/>
      <c r="V71" s="46"/>
      <c r="W71" s="46"/>
      <c r="X71" s="46"/>
      <c r="Y71" s="46"/>
      <c r="Z71" s="46"/>
    </row>
    <row r="72" spans="1:26" s="23" customFormat="1" x14ac:dyDescent="0.25">
      <c r="A72" s="28">
        <v>5</v>
      </c>
      <c r="B72" s="28" t="s">
        <v>1</v>
      </c>
      <c r="C72" s="28">
        <v>49</v>
      </c>
      <c r="D72" s="79">
        <v>5000</v>
      </c>
      <c r="E72" s="29">
        <f t="shared" si="5"/>
        <v>10749.395702158756</v>
      </c>
      <c r="F72" s="24">
        <f t="shared" si="4"/>
        <v>14582.326170264594</v>
      </c>
      <c r="G72" s="19"/>
      <c r="H72" s="24">
        <f t="shared" si="6"/>
        <v>9582.3261702645941</v>
      </c>
      <c r="I72" s="24">
        <f t="shared" si="2"/>
        <v>9582.3261702645941</v>
      </c>
      <c r="J72" s="24">
        <f>SUM($H$24:H72)</f>
        <v>-6331.8225887302397</v>
      </c>
      <c r="K72" s="24">
        <f>SUMSQ($H$24:H72)/C72</f>
        <v>19718688.039494567</v>
      </c>
      <c r="L72" s="24">
        <f>SUM($I$24:I72)/C72</f>
        <v>3803.3577190096485</v>
      </c>
      <c r="M72" s="24">
        <f t="shared" si="7"/>
        <v>191.6465234052919</v>
      </c>
      <c r="N72" s="24">
        <f>AVERAGE($M$24:M72)</f>
        <v>69.877750433342754</v>
      </c>
      <c r="O72" s="31">
        <f>SUM($H$24:H72)/L72</f>
        <v>-1.6647980696327915</v>
      </c>
      <c r="Q72" s="46"/>
      <c r="R72" s="50"/>
      <c r="S72" s="46"/>
      <c r="T72" s="46"/>
      <c r="U72" s="46"/>
      <c r="V72" s="46"/>
      <c r="W72" s="46"/>
      <c r="X72" s="46"/>
      <c r="Y72" s="46"/>
      <c r="Z72" s="46"/>
    </row>
    <row r="73" spans="1:26" s="23" customFormat="1" x14ac:dyDescent="0.25">
      <c r="A73" s="28">
        <v>5</v>
      </c>
      <c r="B73" s="28" t="s">
        <v>2</v>
      </c>
      <c r="C73" s="28">
        <v>50</v>
      </c>
      <c r="D73" s="79">
        <v>2000</v>
      </c>
      <c r="E73" s="29">
        <f t="shared" si="5"/>
        <v>7249.6374212952533</v>
      </c>
      <c r="F73" s="24">
        <f t="shared" si="4"/>
        <v>10749.395702158756</v>
      </c>
      <c r="G73" s="19"/>
      <c r="H73" s="24">
        <f t="shared" si="6"/>
        <v>8749.3957021587557</v>
      </c>
      <c r="I73" s="24">
        <f t="shared" si="2"/>
        <v>8749.3957021587557</v>
      </c>
      <c r="J73" s="24">
        <f>SUM($H$24:H73)</f>
        <v>2417.5731134285161</v>
      </c>
      <c r="K73" s="24">
        <f>SUMSQ($H$24:H73)/C73</f>
        <v>20855352.781763759</v>
      </c>
      <c r="L73" s="24">
        <f>SUM($I$24:I73)/C73</f>
        <v>3902.2784786726302</v>
      </c>
      <c r="M73" s="24">
        <f t="shared" si="7"/>
        <v>437.46978510793781</v>
      </c>
      <c r="N73" s="24">
        <f>AVERAGE($M$24:M73)</f>
        <v>77.229591126834649</v>
      </c>
      <c r="O73" s="31">
        <f>SUM($H$24:H73)/L73</f>
        <v>0.61952859762352475</v>
      </c>
      <c r="Q73" s="46"/>
      <c r="R73" s="50"/>
      <c r="S73" s="46"/>
      <c r="T73" s="46"/>
      <c r="U73" s="46"/>
      <c r="V73" s="46"/>
      <c r="W73" s="46"/>
      <c r="X73" s="46"/>
      <c r="Y73" s="46"/>
      <c r="Z73" s="46"/>
    </row>
    <row r="74" spans="1:26" s="23" customFormat="1" x14ac:dyDescent="0.25">
      <c r="A74" s="28">
        <v>5</v>
      </c>
      <c r="B74" s="28" t="s">
        <v>3</v>
      </c>
      <c r="C74" s="28">
        <v>51</v>
      </c>
      <c r="D74" s="79">
        <v>3000</v>
      </c>
      <c r="E74" s="29">
        <f t="shared" si="5"/>
        <v>5549.7824527771518</v>
      </c>
      <c r="F74" s="24">
        <f t="shared" si="4"/>
        <v>7249.6374212952533</v>
      </c>
      <c r="G74" s="19"/>
      <c r="H74" s="24">
        <f t="shared" si="6"/>
        <v>4249.6374212952533</v>
      </c>
      <c r="I74" s="24">
        <f t="shared" si="2"/>
        <v>4249.6374212952533</v>
      </c>
      <c r="J74" s="24">
        <f>SUM($H$24:H74)</f>
        <v>6667.2105347237693</v>
      </c>
      <c r="K74" s="24">
        <f>SUMSQ($H$24:H74)/C74</f>
        <v>20800530.535307076</v>
      </c>
      <c r="L74" s="24">
        <f>SUM($I$24:I74)/C74</f>
        <v>3909.0894383318973</v>
      </c>
      <c r="M74" s="24">
        <f t="shared" si="7"/>
        <v>141.65458070984178</v>
      </c>
      <c r="N74" s="24">
        <f>AVERAGE($M$24:M74)</f>
        <v>78.492826216697537</v>
      </c>
      <c r="O74" s="31">
        <f>SUM($H$24:H74)/L74</f>
        <v>1.7055661273303659</v>
      </c>
      <c r="Q74" s="46"/>
      <c r="R74" s="46"/>
      <c r="S74" s="46"/>
      <c r="T74" s="46"/>
      <c r="U74" s="46"/>
      <c r="V74" s="46"/>
      <c r="W74" s="46"/>
      <c r="X74" s="46"/>
      <c r="Y74" s="46"/>
      <c r="Z74" s="46"/>
    </row>
    <row r="75" spans="1:26" s="23" customFormat="1" x14ac:dyDescent="0.25">
      <c r="A75" s="28">
        <v>5</v>
      </c>
      <c r="B75" s="28" t="s">
        <v>4</v>
      </c>
      <c r="C75" s="28">
        <v>52</v>
      </c>
      <c r="D75" s="79">
        <v>2000</v>
      </c>
      <c r="E75" s="29">
        <f t="shared" si="5"/>
        <v>4129.8694716662903</v>
      </c>
      <c r="F75" s="24">
        <f t="shared" si="4"/>
        <v>5549.7824527771518</v>
      </c>
      <c r="G75" s="19"/>
      <c r="H75" s="24">
        <f t="shared" si="6"/>
        <v>3549.7824527771518</v>
      </c>
      <c r="I75" s="24">
        <f t="shared" si="2"/>
        <v>3549.7824527771518</v>
      </c>
      <c r="J75" s="24">
        <f>SUM($H$24:H75)</f>
        <v>10216.992987500922</v>
      </c>
      <c r="K75" s="24">
        <f>SUMSQ($H$24:H75)/C75</f>
        <v>20642846.399282798</v>
      </c>
      <c r="L75" s="24">
        <f>SUM($I$24:I75)/C75</f>
        <v>3902.1796886096904</v>
      </c>
      <c r="M75" s="24">
        <f t="shared" si="7"/>
        <v>177.48912263885759</v>
      </c>
      <c r="N75" s="24">
        <f>AVERAGE($M$24:M75)</f>
        <v>80.396601147892923</v>
      </c>
      <c r="O75" s="31">
        <f>SUM($H$24:H75)/L75</f>
        <v>2.6182784502015437</v>
      </c>
    </row>
    <row r="76" spans="1:26" s="23" customFormat="1" x14ac:dyDescent="0.25">
      <c r="A76" s="28">
        <v>5</v>
      </c>
      <c r="B76" s="28" t="s">
        <v>5</v>
      </c>
      <c r="C76" s="28">
        <v>53</v>
      </c>
      <c r="D76" s="79">
        <v>7000</v>
      </c>
      <c r="E76" s="29">
        <f t="shared" si="5"/>
        <v>5277.921682999774</v>
      </c>
      <c r="F76" s="24">
        <f t="shared" si="4"/>
        <v>4129.8694716662903</v>
      </c>
      <c r="G76" s="19"/>
      <c r="H76" s="24">
        <f t="shared" si="6"/>
        <v>-2870.1305283337097</v>
      </c>
      <c r="I76" s="24">
        <f t="shared" si="2"/>
        <v>2870.1305283337097</v>
      </c>
      <c r="J76" s="24">
        <f>SUM($H$24:H76)</f>
        <v>7346.8624591672124</v>
      </c>
      <c r="K76" s="24">
        <f>SUMSQ($H$24:H76)/C76</f>
        <v>20408786.07570526</v>
      </c>
      <c r="L76" s="24">
        <f>SUM($I$24:I76)/C76</f>
        <v>3882.7070629441059</v>
      </c>
      <c r="M76" s="24">
        <f t="shared" si="7"/>
        <v>41.001864690481568</v>
      </c>
      <c r="N76" s="24">
        <f>AVERAGE($M$24:M76)</f>
        <v>79.653304233602142</v>
      </c>
      <c r="O76" s="31">
        <f>SUM($H$24:H76)/L76</f>
        <v>1.8922010700432219</v>
      </c>
    </row>
    <row r="77" spans="1:26" s="23" customFormat="1" x14ac:dyDescent="0.25">
      <c r="A77" s="28">
        <v>5</v>
      </c>
      <c r="B77" s="28" t="s">
        <v>6</v>
      </c>
      <c r="C77" s="28">
        <v>54</v>
      </c>
      <c r="D77" s="79">
        <v>6000</v>
      </c>
      <c r="E77" s="29">
        <f t="shared" si="5"/>
        <v>5566.7530097998642</v>
      </c>
      <c r="F77" s="24">
        <f t="shared" si="4"/>
        <v>5277.921682999774</v>
      </c>
      <c r="G77" s="19"/>
      <c r="H77" s="24">
        <f t="shared" si="6"/>
        <v>-722.07831700022598</v>
      </c>
      <c r="I77" s="24">
        <f t="shared" si="2"/>
        <v>722.07831700022598</v>
      </c>
      <c r="J77" s="24">
        <f>SUM($H$24:H77)</f>
        <v>6624.7841421669864</v>
      </c>
      <c r="K77" s="24">
        <f>SUMSQ($H$24:H77)/C77</f>
        <v>20040501.094597418</v>
      </c>
      <c r="L77" s="24">
        <f>SUM($I$24:I77)/C77</f>
        <v>3824.1769009821824</v>
      </c>
      <c r="M77" s="24">
        <f t="shared" si="7"/>
        <v>12.034638616670433</v>
      </c>
      <c r="N77" s="24">
        <f>AVERAGE($M$24:M77)</f>
        <v>78.401106722177488</v>
      </c>
      <c r="O77" s="31">
        <f>SUM($H$24:H77)/L77</f>
        <v>1.7323424919138835</v>
      </c>
    </row>
    <row r="78" spans="1:26" s="23" customFormat="1" x14ac:dyDescent="0.25">
      <c r="A78" s="28">
        <v>5</v>
      </c>
      <c r="B78" s="28" t="s">
        <v>7</v>
      </c>
      <c r="C78" s="28">
        <v>55</v>
      </c>
      <c r="D78" s="79">
        <v>8000</v>
      </c>
      <c r="E78" s="29">
        <f t="shared" si="5"/>
        <v>6540.0518058799189</v>
      </c>
      <c r="F78" s="24">
        <f t="shared" si="4"/>
        <v>5566.7530097998642</v>
      </c>
      <c r="G78" s="19"/>
      <c r="H78" s="24">
        <f t="shared" si="6"/>
        <v>-2433.2469902001358</v>
      </c>
      <c r="I78" s="24">
        <f t="shared" si="2"/>
        <v>2433.2469902001358</v>
      </c>
      <c r="J78" s="24">
        <f>SUM($H$24:H78)</f>
        <v>4191.5371519668506</v>
      </c>
      <c r="K78" s="24">
        <f>SUMSQ($H$24:H78)/C78</f>
        <v>19783777.273155976</v>
      </c>
      <c r="L78" s="24">
        <f>SUM($I$24:I78)/C78</f>
        <v>3798.8872662406907</v>
      </c>
      <c r="M78" s="24">
        <f t="shared" si="7"/>
        <v>30.415587377501694</v>
      </c>
      <c r="N78" s="24">
        <f>AVERAGE($M$24:M78)</f>
        <v>77.528642734092472</v>
      </c>
      <c r="O78" s="31">
        <f>SUM($H$24:H78)/L78</f>
        <v>1.103359183415495</v>
      </c>
    </row>
    <row r="79" spans="1:26" s="23" customFormat="1" x14ac:dyDescent="0.25">
      <c r="A79" s="28">
        <v>5</v>
      </c>
      <c r="B79" s="28" t="s">
        <v>8</v>
      </c>
      <c r="C79" s="28">
        <v>56</v>
      </c>
      <c r="D79" s="79">
        <v>10000</v>
      </c>
      <c r="E79" s="29">
        <f t="shared" si="5"/>
        <v>7924.0310835279506</v>
      </c>
      <c r="F79" s="24">
        <f t="shared" si="4"/>
        <v>6540.0518058799189</v>
      </c>
      <c r="G79" s="19"/>
      <c r="H79" s="24">
        <f t="shared" si="6"/>
        <v>-3459.9481941200811</v>
      </c>
      <c r="I79" s="24">
        <f t="shared" si="2"/>
        <v>3459.9481941200811</v>
      </c>
      <c r="J79" s="24">
        <f>SUM($H$24:H79)</f>
        <v>731.58895784676952</v>
      </c>
      <c r="K79" s="24">
        <f>SUMSQ($H$24:H79)/C79</f>
        <v>19644267.705885239</v>
      </c>
      <c r="L79" s="24">
        <f>SUM($I$24:I79)/C79</f>
        <v>3792.8347828099654</v>
      </c>
      <c r="M79" s="24">
        <f t="shared" si="7"/>
        <v>34.599481941200807</v>
      </c>
      <c r="N79" s="24">
        <f>AVERAGE($M$24:M79)</f>
        <v>76.76205057707655</v>
      </c>
      <c r="O79" s="31">
        <f>SUM($H$24:H79)/L79</f>
        <v>0.1928871147149635</v>
      </c>
    </row>
    <row r="80" spans="1:26" s="23" customFormat="1" x14ac:dyDescent="0.25">
      <c r="A80" s="28">
        <v>5</v>
      </c>
      <c r="B80" s="28" t="s">
        <v>9</v>
      </c>
      <c r="C80" s="28">
        <v>57</v>
      </c>
      <c r="D80" s="79">
        <v>20000</v>
      </c>
      <c r="E80" s="29">
        <f t="shared" si="5"/>
        <v>12754.418650116771</v>
      </c>
      <c r="F80" s="24">
        <f t="shared" si="4"/>
        <v>7924.0310835279506</v>
      </c>
      <c r="G80" s="19"/>
      <c r="H80" s="24">
        <f t="shared" si="6"/>
        <v>-12075.968916472049</v>
      </c>
      <c r="I80" s="24">
        <f t="shared" si="2"/>
        <v>12075.968916472049</v>
      </c>
      <c r="J80" s="24">
        <f>SUM($H$24:H80)</f>
        <v>-11344.379958625279</v>
      </c>
      <c r="K80" s="24">
        <f>SUMSQ($H$24:H80)/C80</f>
        <v>21858035.38247671</v>
      </c>
      <c r="L80" s="24">
        <f>SUM($I$24:I80)/C80</f>
        <v>3938.1529255057917</v>
      </c>
      <c r="M80" s="24">
        <f t="shared" si="7"/>
        <v>60.379844582360242</v>
      </c>
      <c r="N80" s="24">
        <f>AVERAGE($M$24:M80)</f>
        <v>76.474643454362223</v>
      </c>
      <c r="O80" s="31">
        <f>SUM($H$24:H80)/L80</f>
        <v>-2.8806346968276451</v>
      </c>
    </row>
    <row r="81" spans="1:16" s="23" customFormat="1" x14ac:dyDescent="0.25">
      <c r="A81" s="28">
        <v>5</v>
      </c>
      <c r="B81" s="28" t="s">
        <v>10</v>
      </c>
      <c r="C81" s="28">
        <v>58</v>
      </c>
      <c r="D81" s="79">
        <v>20000</v>
      </c>
      <c r="E81" s="29">
        <f t="shared" si="5"/>
        <v>15652.651190070063</v>
      </c>
      <c r="F81" s="24">
        <f t="shared" si="4"/>
        <v>12754.418650116771</v>
      </c>
      <c r="G81" s="19"/>
      <c r="H81" s="24">
        <f t="shared" si="6"/>
        <v>-7245.5813498832285</v>
      </c>
      <c r="I81" s="24">
        <f t="shared" si="2"/>
        <v>7245.5813498832285</v>
      </c>
      <c r="J81" s="24">
        <f>SUM($H$24:H81)</f>
        <v>-18589.961308508507</v>
      </c>
      <c r="K81" s="24">
        <f>SUMSQ($H$24:H81)/C81</f>
        <v>22386318.377568074</v>
      </c>
      <c r="L81" s="24">
        <f>SUM($I$24:I81)/C81</f>
        <v>3995.1775535122988</v>
      </c>
      <c r="M81" s="24">
        <f t="shared" si="7"/>
        <v>36.227906749416142</v>
      </c>
      <c r="N81" s="24">
        <f>AVERAGE($M$24:M81)</f>
        <v>75.780734200828675</v>
      </c>
      <c r="O81" s="31">
        <f>SUM($H$24:H81)/L81</f>
        <v>-4.653100158756506</v>
      </c>
    </row>
    <row r="82" spans="1:16" s="23" customFormat="1" x14ac:dyDescent="0.25">
      <c r="A82" s="28">
        <v>5</v>
      </c>
      <c r="B82" s="28" t="s">
        <v>11</v>
      </c>
      <c r="C82" s="28">
        <v>59</v>
      </c>
      <c r="D82" s="79">
        <v>22000</v>
      </c>
      <c r="E82" s="29">
        <f t="shared" si="5"/>
        <v>18191.590714042039</v>
      </c>
      <c r="F82" s="24">
        <f t="shared" si="4"/>
        <v>15652.651190070063</v>
      </c>
      <c r="G82" s="19"/>
      <c r="H82" s="24">
        <f t="shared" si="6"/>
        <v>-6347.3488099299375</v>
      </c>
      <c r="I82" s="24">
        <f t="shared" si="2"/>
        <v>6347.3488099299375</v>
      </c>
      <c r="J82" s="24">
        <f>SUM($H$24:H82)</f>
        <v>-24937.310118438443</v>
      </c>
      <c r="K82" s="24">
        <f>SUMSQ($H$24:H82)/C82</f>
        <v>22689750.895150289</v>
      </c>
      <c r="L82" s="24">
        <f>SUM($I$24:I82)/C82</f>
        <v>4035.0448629431066</v>
      </c>
      <c r="M82" s="24">
        <f t="shared" si="7"/>
        <v>28.85158549968153</v>
      </c>
      <c r="N82" s="24">
        <f>AVERAGE($M$24:M82)</f>
        <v>74.985324900809232</v>
      </c>
      <c r="O82" s="31">
        <f>SUM($H$24:H82)/L82</f>
        <v>-6.1801816251057762</v>
      </c>
    </row>
    <row r="83" spans="1:16" s="23" customFormat="1" ht="13.8" thickBot="1" x14ac:dyDescent="0.3">
      <c r="A83" s="28">
        <v>5</v>
      </c>
      <c r="B83" s="32" t="s">
        <v>12</v>
      </c>
      <c r="C83" s="32">
        <v>60</v>
      </c>
      <c r="D83" s="81">
        <v>8000</v>
      </c>
      <c r="E83" s="29">
        <f t="shared" si="5"/>
        <v>14114.954428425222</v>
      </c>
      <c r="F83" s="24">
        <f t="shared" si="4"/>
        <v>18191.590714042039</v>
      </c>
      <c r="G83" s="19"/>
      <c r="H83" s="25">
        <f t="shared" si="6"/>
        <v>10191.590714042039</v>
      </c>
      <c r="I83" s="25">
        <f t="shared" si="2"/>
        <v>10191.590714042039</v>
      </c>
      <c r="J83" s="25">
        <f>SUM($H$24:H83)</f>
        <v>-14745.719404396405</v>
      </c>
      <c r="K83" s="25">
        <f>SUMSQ($H$24:H83)/C83</f>
        <v>24042730.401606917</v>
      </c>
      <c r="L83" s="24">
        <f>SUM($I$24:I83)/C83</f>
        <v>4137.6539604614218</v>
      </c>
      <c r="M83" s="25">
        <f t="shared" si="7"/>
        <v>127.39488392552549</v>
      </c>
      <c r="N83" s="25">
        <f>AVERAGE($M$24:M83)</f>
        <v>75.858817551221165</v>
      </c>
      <c r="O83" s="35">
        <f>SUM($H$24:H83)/L83</f>
        <v>-3.5637874856871781</v>
      </c>
    </row>
    <row r="84" spans="1:16" ht="13.8" thickBot="1" x14ac:dyDescent="0.3">
      <c r="A84" s="95">
        <v>6</v>
      </c>
      <c r="B84" s="96" t="s">
        <v>1</v>
      </c>
      <c r="C84" s="95">
        <v>61</v>
      </c>
      <c r="D84" s="97"/>
      <c r="E84" s="98" t="s">
        <v>51</v>
      </c>
      <c r="F84" s="88">
        <f>$E$83</f>
        <v>14114.954428425222</v>
      </c>
      <c r="G84" s="19"/>
      <c r="H84" s="19"/>
      <c r="I84" s="19"/>
      <c r="J84" s="19"/>
      <c r="K84" s="20" t="s">
        <v>52</v>
      </c>
      <c r="L84" s="21">
        <f>L83*1.25</f>
        <v>5172.0674505767774</v>
      </c>
      <c r="M84" s="19"/>
      <c r="N84" s="19"/>
      <c r="O84" s="22"/>
      <c r="P84" s="23"/>
    </row>
    <row r="85" spans="1:16" x14ac:dyDescent="0.25">
      <c r="A85" s="95">
        <v>6</v>
      </c>
      <c r="B85" s="96" t="s">
        <v>2</v>
      </c>
      <c r="C85" s="99">
        <v>62</v>
      </c>
      <c r="D85" s="97"/>
      <c r="E85" s="97"/>
      <c r="F85" s="88">
        <f t="shared" ref="F85:F95" si="8">$E$83</f>
        <v>14114.954428425222</v>
      </c>
      <c r="G85" s="19"/>
      <c r="H85" s="19"/>
      <c r="I85" s="19"/>
      <c r="J85" s="19"/>
      <c r="K85" s="19"/>
      <c r="L85" s="19"/>
      <c r="M85" s="19"/>
      <c r="N85" s="19"/>
      <c r="O85" s="22"/>
      <c r="P85" s="23"/>
    </row>
    <row r="86" spans="1:16" x14ac:dyDescent="0.25">
      <c r="A86" s="95">
        <v>6</v>
      </c>
      <c r="B86" s="96" t="s">
        <v>3</v>
      </c>
      <c r="C86" s="99">
        <v>63</v>
      </c>
      <c r="D86" s="97"/>
      <c r="E86" s="97"/>
      <c r="F86" s="88">
        <f t="shared" si="8"/>
        <v>14114.954428425222</v>
      </c>
      <c r="G86" s="19"/>
      <c r="H86" s="19"/>
      <c r="I86" s="19"/>
      <c r="J86" s="19"/>
      <c r="K86" s="19"/>
      <c r="L86" s="19"/>
      <c r="M86" s="19"/>
      <c r="N86" s="19"/>
      <c r="O86" s="22"/>
      <c r="P86" s="23"/>
    </row>
    <row r="87" spans="1:16" x14ac:dyDescent="0.25">
      <c r="A87" s="95">
        <v>6</v>
      </c>
      <c r="B87" s="96" t="s">
        <v>4</v>
      </c>
      <c r="C87" s="99">
        <v>64</v>
      </c>
      <c r="D87" s="97"/>
      <c r="E87" s="97"/>
      <c r="F87" s="88">
        <f t="shared" si="8"/>
        <v>14114.954428425222</v>
      </c>
      <c r="G87" s="19"/>
      <c r="H87" s="19"/>
      <c r="I87" s="19"/>
      <c r="J87" s="19"/>
      <c r="K87" s="19"/>
      <c r="L87" s="19"/>
      <c r="M87" s="19"/>
      <c r="N87" s="19"/>
      <c r="O87" s="22"/>
      <c r="P87" s="23"/>
    </row>
    <row r="88" spans="1:16" x14ac:dyDescent="0.25">
      <c r="A88" s="95">
        <v>6</v>
      </c>
      <c r="B88" s="96" t="s">
        <v>5</v>
      </c>
      <c r="C88" s="99">
        <v>65</v>
      </c>
      <c r="D88" s="97"/>
      <c r="E88" s="97"/>
      <c r="F88" s="88">
        <f t="shared" si="8"/>
        <v>14114.954428425222</v>
      </c>
      <c r="G88" s="19"/>
      <c r="H88" s="19"/>
      <c r="I88" s="19"/>
      <c r="J88" s="19"/>
      <c r="K88" s="19"/>
      <c r="L88" s="19"/>
      <c r="M88" s="19"/>
      <c r="N88" s="19"/>
      <c r="O88" s="22"/>
      <c r="P88" s="23"/>
    </row>
    <row r="89" spans="1:16" x14ac:dyDescent="0.25">
      <c r="A89" s="95">
        <v>6</v>
      </c>
      <c r="B89" s="96" t="s">
        <v>6</v>
      </c>
      <c r="C89" s="99">
        <v>66</v>
      </c>
      <c r="D89" s="97"/>
      <c r="E89" s="97"/>
      <c r="F89" s="88">
        <f t="shared" si="8"/>
        <v>14114.954428425222</v>
      </c>
      <c r="G89" s="19"/>
      <c r="H89" s="19"/>
      <c r="I89" s="19"/>
      <c r="J89" s="19"/>
      <c r="K89" s="19"/>
      <c r="L89" s="19"/>
      <c r="M89" s="19"/>
      <c r="N89" s="19"/>
      <c r="O89" s="22"/>
      <c r="P89" s="23"/>
    </row>
    <row r="90" spans="1:16" x14ac:dyDescent="0.25">
      <c r="A90" s="95">
        <v>6</v>
      </c>
      <c r="B90" s="96" t="s">
        <v>7</v>
      </c>
      <c r="C90" s="99">
        <v>67</v>
      </c>
      <c r="D90" s="97"/>
      <c r="E90" s="97"/>
      <c r="F90" s="88">
        <f t="shared" si="8"/>
        <v>14114.954428425222</v>
      </c>
      <c r="G90" s="19"/>
      <c r="H90" s="19"/>
      <c r="I90" s="19"/>
      <c r="J90" s="19"/>
      <c r="K90" s="19"/>
      <c r="L90" s="19"/>
      <c r="M90" s="19"/>
      <c r="N90" s="19"/>
      <c r="O90" s="22"/>
      <c r="P90" s="23"/>
    </row>
    <row r="91" spans="1:16" x14ac:dyDescent="0.25">
      <c r="A91" s="95">
        <v>6</v>
      </c>
      <c r="B91" s="96" t="s">
        <v>8</v>
      </c>
      <c r="C91" s="99">
        <v>68</v>
      </c>
      <c r="D91" s="97"/>
      <c r="E91" s="97"/>
      <c r="F91" s="88">
        <f t="shared" si="8"/>
        <v>14114.954428425222</v>
      </c>
      <c r="G91" s="19"/>
      <c r="H91" s="19"/>
      <c r="I91" s="19"/>
      <c r="J91" s="19"/>
      <c r="K91" s="19"/>
      <c r="L91" s="19"/>
      <c r="M91" s="19"/>
      <c r="N91" s="19"/>
      <c r="O91" s="22"/>
      <c r="P91" s="23"/>
    </row>
    <row r="92" spans="1:16" x14ac:dyDescent="0.25">
      <c r="A92" s="95">
        <v>6</v>
      </c>
      <c r="B92" s="96" t="s">
        <v>9</v>
      </c>
      <c r="C92" s="99">
        <v>69</v>
      </c>
      <c r="D92" s="97"/>
      <c r="E92" s="97"/>
      <c r="F92" s="88">
        <f t="shared" si="8"/>
        <v>14114.954428425222</v>
      </c>
      <c r="G92" s="19"/>
      <c r="H92" s="19"/>
      <c r="I92" s="19"/>
      <c r="J92" s="19"/>
      <c r="K92" s="19"/>
      <c r="L92" s="19"/>
      <c r="M92" s="19"/>
      <c r="N92" s="19"/>
      <c r="O92" s="22"/>
      <c r="P92" s="23"/>
    </row>
    <row r="93" spans="1:16" x14ac:dyDescent="0.25">
      <c r="A93" s="95">
        <v>6</v>
      </c>
      <c r="B93" s="96" t="s">
        <v>10</v>
      </c>
      <c r="C93" s="99">
        <v>70</v>
      </c>
      <c r="D93" s="97"/>
      <c r="E93" s="97"/>
      <c r="F93" s="88">
        <f t="shared" si="8"/>
        <v>14114.954428425222</v>
      </c>
      <c r="G93" s="19"/>
      <c r="H93" s="19"/>
      <c r="I93" s="19"/>
      <c r="J93" s="19"/>
      <c r="K93" s="19"/>
      <c r="L93" s="19"/>
      <c r="M93" s="19"/>
      <c r="N93" s="19"/>
      <c r="O93" s="22"/>
      <c r="P93" s="23"/>
    </row>
    <row r="94" spans="1:16" x14ac:dyDescent="0.25">
      <c r="A94" s="95">
        <v>6</v>
      </c>
      <c r="B94" s="96" t="s">
        <v>11</v>
      </c>
      <c r="C94" s="99">
        <v>71</v>
      </c>
      <c r="D94" s="97"/>
      <c r="E94" s="97"/>
      <c r="F94" s="88">
        <f t="shared" si="8"/>
        <v>14114.954428425222</v>
      </c>
      <c r="G94" s="19"/>
      <c r="H94" s="19"/>
      <c r="I94" s="19"/>
      <c r="J94" s="19"/>
      <c r="K94" s="19"/>
      <c r="L94" s="19"/>
      <c r="M94" s="19"/>
      <c r="N94" s="19"/>
      <c r="O94" s="22"/>
      <c r="P94" s="23"/>
    </row>
    <row r="95" spans="1:16" x14ac:dyDescent="0.25">
      <c r="A95" s="95">
        <v>6</v>
      </c>
      <c r="B95" s="101" t="s">
        <v>12</v>
      </c>
      <c r="C95" s="100">
        <v>72</v>
      </c>
      <c r="D95" s="97"/>
      <c r="E95" s="97"/>
      <c r="F95" s="88">
        <f t="shared" si="8"/>
        <v>14114.954428425222</v>
      </c>
      <c r="G95" s="19"/>
      <c r="H95" s="19"/>
      <c r="I95" s="19"/>
      <c r="J95" s="19"/>
      <c r="K95" s="19"/>
      <c r="L95" s="19"/>
      <c r="M95" s="19"/>
      <c r="N95" s="19"/>
      <c r="O95" s="22"/>
      <c r="P95" s="23"/>
    </row>
    <row r="96" spans="1:16" x14ac:dyDescent="0.25">
      <c r="C96" s="26"/>
      <c r="G96" s="23"/>
      <c r="H96" s="23"/>
      <c r="I96" s="23"/>
      <c r="J96" s="23"/>
      <c r="K96" s="23"/>
      <c r="L96" s="23"/>
      <c r="M96" s="23"/>
      <c r="N96" s="23"/>
      <c r="O96" s="27"/>
      <c r="P96" s="23"/>
    </row>
    <row r="97" spans="3:16" x14ac:dyDescent="0.25">
      <c r="C97" s="26"/>
      <c r="G97" s="23"/>
      <c r="H97" s="23"/>
      <c r="I97" s="23"/>
      <c r="J97" s="23"/>
      <c r="K97" s="23"/>
      <c r="L97" s="23"/>
      <c r="M97" s="23"/>
      <c r="N97" s="23"/>
      <c r="O97" s="27"/>
      <c r="P97" s="23"/>
    </row>
    <row r="98" spans="3:16" x14ac:dyDescent="0.25">
      <c r="C98" s="26"/>
      <c r="G98" s="23"/>
      <c r="H98" s="23"/>
      <c r="I98" s="23"/>
      <c r="J98" s="23"/>
      <c r="K98" s="23"/>
      <c r="L98" s="23"/>
      <c r="M98" s="23"/>
      <c r="N98" s="23"/>
      <c r="O98" s="27"/>
      <c r="P98" s="23"/>
    </row>
    <row r="99" spans="3:16" x14ac:dyDescent="0.25">
      <c r="C99" s="26"/>
      <c r="G99" s="23"/>
      <c r="H99" s="23"/>
      <c r="I99" s="23"/>
      <c r="J99" s="23"/>
      <c r="K99" s="23"/>
      <c r="L99" s="23"/>
      <c r="M99" s="23"/>
      <c r="N99" s="23"/>
      <c r="O99" s="27"/>
      <c r="P99" s="23"/>
    </row>
    <row r="100" spans="3:16" x14ac:dyDescent="0.25">
      <c r="G100" s="23"/>
      <c r="H100" s="23"/>
      <c r="I100" s="23"/>
      <c r="J100" s="23"/>
      <c r="K100" s="23"/>
      <c r="L100" s="23"/>
      <c r="M100" s="23"/>
      <c r="N100" s="23"/>
      <c r="O100" s="27"/>
      <c r="P100" s="23"/>
    </row>
    <row r="101" spans="3:16" x14ac:dyDescent="0.25">
      <c r="G101" s="23"/>
      <c r="H101" s="23"/>
      <c r="I101" s="23"/>
      <c r="J101" s="23"/>
      <c r="K101" s="23"/>
      <c r="L101" s="23"/>
      <c r="M101" s="23"/>
      <c r="N101" s="23"/>
      <c r="O101" s="27"/>
      <c r="P101" s="23"/>
    </row>
    <row r="102" spans="3:16" x14ac:dyDescent="0.25">
      <c r="G102" s="23"/>
      <c r="H102" s="23"/>
      <c r="I102" s="23"/>
      <c r="J102" s="23"/>
      <c r="K102" s="23"/>
      <c r="L102" s="23"/>
      <c r="M102" s="23"/>
      <c r="N102" s="23"/>
      <c r="O102" s="27"/>
      <c r="P102" s="23"/>
    </row>
    <row r="103" spans="3:16" x14ac:dyDescent="0.25">
      <c r="G103" s="23"/>
      <c r="H103" s="23"/>
      <c r="I103" s="23"/>
      <c r="J103" s="23"/>
      <c r="K103" s="23"/>
      <c r="L103" s="23"/>
      <c r="M103" s="23"/>
      <c r="N103" s="23"/>
      <c r="O103" s="27"/>
      <c r="P103" s="23"/>
    </row>
    <row r="104" spans="3:16" x14ac:dyDescent="0.25">
      <c r="G104" s="23"/>
      <c r="H104" s="23"/>
      <c r="I104" s="23"/>
      <c r="J104" s="23"/>
      <c r="K104" s="23"/>
      <c r="L104" s="23"/>
      <c r="M104" s="23"/>
      <c r="N104" s="23"/>
      <c r="O104" s="27"/>
      <c r="P104" s="23"/>
    </row>
    <row r="105" spans="3:16" x14ac:dyDescent="0.25">
      <c r="G105" s="23"/>
      <c r="H105" s="23"/>
      <c r="I105" s="23"/>
      <c r="J105" s="23"/>
      <c r="K105" s="23"/>
      <c r="L105" s="23"/>
      <c r="M105" s="23"/>
      <c r="N105" s="23"/>
      <c r="O105" s="27"/>
      <c r="P105" s="23"/>
    </row>
    <row r="106" spans="3:16" x14ac:dyDescent="0.25">
      <c r="G106" s="23"/>
      <c r="H106" s="23"/>
      <c r="I106" s="23"/>
      <c r="J106" s="23"/>
      <c r="K106" s="23"/>
      <c r="L106" s="23"/>
      <c r="M106" s="23"/>
      <c r="N106" s="23"/>
      <c r="O106" s="27"/>
      <c r="P106" s="23"/>
    </row>
    <row r="107" spans="3:16" x14ac:dyDescent="0.25">
      <c r="G107" s="23"/>
      <c r="H107" s="23"/>
      <c r="I107" s="23"/>
      <c r="J107" s="23"/>
      <c r="K107" s="23"/>
      <c r="L107" s="23"/>
      <c r="M107" s="23"/>
      <c r="N107" s="23"/>
      <c r="O107" s="27"/>
      <c r="P107" s="23"/>
    </row>
    <row r="108" spans="3:16" x14ac:dyDescent="0.25">
      <c r="G108" s="23"/>
      <c r="H108" s="23"/>
      <c r="I108" s="23"/>
      <c r="J108" s="23"/>
      <c r="K108" s="23"/>
      <c r="L108" s="23"/>
      <c r="M108" s="23"/>
      <c r="N108" s="23"/>
      <c r="O108" s="27"/>
      <c r="P108" s="23"/>
    </row>
    <row r="109" spans="3:16" x14ac:dyDescent="0.25">
      <c r="G109" s="23"/>
      <c r="H109" s="23"/>
      <c r="I109" s="23"/>
      <c r="J109" s="23"/>
      <c r="K109" s="23"/>
      <c r="L109" s="23"/>
      <c r="M109" s="23"/>
      <c r="N109" s="23"/>
      <c r="O109" s="27"/>
      <c r="P109" s="23"/>
    </row>
    <row r="110" spans="3:16" x14ac:dyDescent="0.25">
      <c r="G110" s="23"/>
      <c r="H110" s="23"/>
      <c r="I110" s="23"/>
      <c r="J110" s="23"/>
      <c r="K110" s="23"/>
      <c r="L110" s="23"/>
      <c r="M110" s="23"/>
      <c r="N110" s="23"/>
      <c r="O110" s="27"/>
      <c r="P110" s="23"/>
    </row>
    <row r="111" spans="3:16" x14ac:dyDescent="0.25">
      <c r="G111" s="23"/>
      <c r="H111" s="23"/>
      <c r="I111" s="23"/>
      <c r="J111" s="23"/>
      <c r="K111" s="23"/>
      <c r="L111" s="23"/>
      <c r="M111" s="23"/>
      <c r="N111" s="23"/>
      <c r="O111" s="27"/>
      <c r="P111" s="23"/>
    </row>
    <row r="112" spans="3:16" x14ac:dyDescent="0.25">
      <c r="G112" s="23"/>
      <c r="H112" s="23"/>
      <c r="I112" s="23"/>
      <c r="J112" s="23"/>
      <c r="K112" s="23"/>
      <c r="L112" s="23"/>
      <c r="M112" s="23"/>
      <c r="N112" s="23"/>
      <c r="O112" s="27"/>
      <c r="P112" s="23"/>
    </row>
    <row r="113" spans="7:16" x14ac:dyDescent="0.25">
      <c r="G113" s="23"/>
      <c r="H113" s="23"/>
      <c r="I113" s="23"/>
      <c r="J113" s="23"/>
      <c r="K113" s="23"/>
      <c r="L113" s="23"/>
      <c r="M113" s="23"/>
      <c r="N113" s="23"/>
      <c r="O113" s="27"/>
      <c r="P113" s="23"/>
    </row>
    <row r="114" spans="7:16" x14ac:dyDescent="0.25">
      <c r="G114" s="23"/>
      <c r="H114" s="23"/>
      <c r="I114" s="23"/>
      <c r="J114" s="23"/>
      <c r="K114" s="23"/>
      <c r="L114" s="23"/>
      <c r="M114" s="23"/>
      <c r="N114" s="23"/>
      <c r="O114" s="27"/>
      <c r="P114" s="23"/>
    </row>
    <row r="115" spans="7:16" x14ac:dyDescent="0.25">
      <c r="G115" s="23"/>
      <c r="H115" s="23"/>
      <c r="I115" s="23"/>
      <c r="J115" s="23"/>
      <c r="K115" s="23"/>
      <c r="L115" s="23"/>
      <c r="M115" s="23"/>
      <c r="N115" s="23"/>
      <c r="O115" s="27"/>
      <c r="P115" s="23"/>
    </row>
    <row r="116" spans="7:16" x14ac:dyDescent="0.25">
      <c r="G116" s="23"/>
      <c r="H116" s="23"/>
      <c r="I116" s="23"/>
      <c r="J116" s="23"/>
      <c r="K116" s="23"/>
      <c r="L116" s="23"/>
      <c r="M116" s="23"/>
      <c r="N116" s="23"/>
      <c r="O116" s="27"/>
      <c r="P116" s="23"/>
    </row>
    <row r="117" spans="7:16" x14ac:dyDescent="0.25">
      <c r="G117" s="23"/>
      <c r="H117" s="23"/>
      <c r="I117" s="23"/>
      <c r="J117" s="23"/>
      <c r="K117" s="23"/>
      <c r="L117" s="23"/>
      <c r="M117" s="23"/>
      <c r="N117" s="23"/>
      <c r="O117" s="27"/>
      <c r="P117" s="23"/>
    </row>
    <row r="118" spans="7:16" x14ac:dyDescent="0.25">
      <c r="G118" s="23"/>
      <c r="H118" s="23"/>
      <c r="I118" s="23"/>
      <c r="J118" s="23"/>
      <c r="K118" s="23"/>
      <c r="L118" s="23"/>
      <c r="M118" s="23"/>
      <c r="N118" s="23"/>
      <c r="O118" s="27"/>
      <c r="P118" s="23"/>
    </row>
  </sheetData>
  <phoneticPr fontId="0" type="noConversion"/>
  <pageMargins left="0.75" right="0.75" top="1" bottom="1" header="0.5" footer="0.5"/>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18"/>
  <sheetViews>
    <sheetView workbookViewId="0">
      <selection activeCell="B3" sqref="B3:F3"/>
    </sheetView>
  </sheetViews>
  <sheetFormatPr defaultRowHeight="13.2" x14ac:dyDescent="0.25"/>
  <cols>
    <col min="1" max="2" width="8.44140625" customWidth="1"/>
    <col min="3" max="3" width="8.44140625" style="2" customWidth="1"/>
    <col min="4" max="4" width="9.44140625" style="2" bestFit="1" customWidth="1"/>
    <col min="5" max="5" width="8.44140625" style="2" customWidth="1"/>
    <col min="6" max="6" width="11.5546875" style="2" bestFit="1" customWidth="1"/>
    <col min="7" max="7" width="8.44140625" customWidth="1"/>
    <col min="8" max="8" width="18.109375" customWidth="1"/>
    <col min="9" max="11" width="8.5546875" customWidth="1"/>
    <col min="12" max="12" width="12.33203125" customWidth="1"/>
    <col min="13" max="15" width="8.5546875" customWidth="1"/>
    <col min="16" max="16" width="8.5546875" style="3" customWidth="1"/>
    <col min="17" max="17" width="11.88671875" customWidth="1"/>
    <col min="18" max="18" width="26.109375" bestFit="1" customWidth="1"/>
  </cols>
  <sheetData>
    <row r="1" spans="1:11" ht="21" x14ac:dyDescent="0.4">
      <c r="A1" s="77" t="s">
        <v>72</v>
      </c>
      <c r="B1" s="1"/>
    </row>
    <row r="3" spans="1:11" x14ac:dyDescent="0.25">
      <c r="A3" s="68" t="s">
        <v>0</v>
      </c>
      <c r="B3" s="69">
        <v>1</v>
      </c>
      <c r="C3" s="69">
        <v>2</v>
      </c>
      <c r="D3" s="69">
        <v>3</v>
      </c>
      <c r="E3" s="69">
        <v>4</v>
      </c>
      <c r="F3" s="69">
        <v>5</v>
      </c>
    </row>
    <row r="4" spans="1:11" x14ac:dyDescent="0.25">
      <c r="A4" s="70" t="s">
        <v>1</v>
      </c>
      <c r="B4" s="71">
        <v>2000</v>
      </c>
      <c r="C4" s="71">
        <v>3000</v>
      </c>
      <c r="D4" s="71">
        <v>2000</v>
      </c>
      <c r="E4" s="71">
        <v>5000</v>
      </c>
      <c r="F4" s="72">
        <v>5000</v>
      </c>
    </row>
    <row r="5" spans="1:11" x14ac:dyDescent="0.25">
      <c r="A5" s="70" t="s">
        <v>2</v>
      </c>
      <c r="B5" s="71">
        <v>3000</v>
      </c>
      <c r="C5" s="71">
        <v>4000</v>
      </c>
      <c r="D5" s="71">
        <v>5000</v>
      </c>
      <c r="E5" s="71">
        <v>4000</v>
      </c>
      <c r="F5" s="72">
        <v>2000</v>
      </c>
    </row>
    <row r="6" spans="1:11" x14ac:dyDescent="0.25">
      <c r="A6" s="70" t="s">
        <v>3</v>
      </c>
      <c r="B6" s="71">
        <v>3000</v>
      </c>
      <c r="C6" s="71">
        <v>3000</v>
      </c>
      <c r="D6" s="71">
        <v>5000</v>
      </c>
      <c r="E6" s="71">
        <v>4000</v>
      </c>
      <c r="F6" s="72">
        <v>3000</v>
      </c>
    </row>
    <row r="7" spans="1:11" x14ac:dyDescent="0.25">
      <c r="A7" s="70" t="s">
        <v>4</v>
      </c>
      <c r="B7" s="71">
        <v>3000</v>
      </c>
      <c r="C7" s="71">
        <v>5000</v>
      </c>
      <c r="D7" s="71">
        <v>3000</v>
      </c>
      <c r="E7" s="71">
        <v>2000</v>
      </c>
      <c r="F7" s="72">
        <v>2000</v>
      </c>
    </row>
    <row r="8" spans="1:11" x14ac:dyDescent="0.25">
      <c r="A8" s="70" t="s">
        <v>5</v>
      </c>
      <c r="B8" s="71">
        <v>4000</v>
      </c>
      <c r="C8" s="71">
        <v>5000</v>
      </c>
      <c r="D8" s="71">
        <v>4000</v>
      </c>
      <c r="E8" s="71">
        <v>5000</v>
      </c>
      <c r="F8" s="72">
        <v>7000</v>
      </c>
    </row>
    <row r="9" spans="1:11" x14ac:dyDescent="0.25">
      <c r="A9" s="70" t="s">
        <v>6</v>
      </c>
      <c r="B9" s="71">
        <v>6000</v>
      </c>
      <c r="C9" s="71">
        <v>8000</v>
      </c>
      <c r="D9" s="71">
        <v>6000</v>
      </c>
      <c r="E9" s="71">
        <v>7000</v>
      </c>
      <c r="F9" s="72">
        <v>6000</v>
      </c>
    </row>
    <row r="10" spans="1:11" x14ac:dyDescent="0.25">
      <c r="A10" s="70" t="s">
        <v>7</v>
      </c>
      <c r="B10" s="71">
        <v>7000</v>
      </c>
      <c r="C10" s="71">
        <v>3000</v>
      </c>
      <c r="D10" s="71">
        <v>7000</v>
      </c>
      <c r="E10" s="71">
        <v>10000</v>
      </c>
      <c r="F10" s="72">
        <v>8000</v>
      </c>
    </row>
    <row r="11" spans="1:11" x14ac:dyDescent="0.25">
      <c r="A11" s="70" t="s">
        <v>8</v>
      </c>
      <c r="B11" s="71">
        <v>6000</v>
      </c>
      <c r="C11" s="71">
        <v>8000</v>
      </c>
      <c r="D11" s="71">
        <v>10000</v>
      </c>
      <c r="E11" s="71">
        <v>14000</v>
      </c>
      <c r="F11" s="72">
        <v>10000</v>
      </c>
    </row>
    <row r="12" spans="1:11" x14ac:dyDescent="0.25">
      <c r="A12" s="70" t="s">
        <v>9</v>
      </c>
      <c r="B12" s="71">
        <v>10000</v>
      </c>
      <c r="C12" s="71">
        <v>12000</v>
      </c>
      <c r="D12" s="71">
        <v>15000</v>
      </c>
      <c r="E12" s="71">
        <v>16000</v>
      </c>
      <c r="F12" s="72">
        <v>20000</v>
      </c>
    </row>
    <row r="13" spans="1:11" x14ac:dyDescent="0.25">
      <c r="A13" s="70" t="s">
        <v>10</v>
      </c>
      <c r="B13" s="71">
        <v>12000</v>
      </c>
      <c r="C13" s="71">
        <v>12000</v>
      </c>
      <c r="D13" s="71">
        <v>15000</v>
      </c>
      <c r="E13" s="71">
        <v>16000</v>
      </c>
      <c r="F13" s="72">
        <v>20000</v>
      </c>
    </row>
    <row r="14" spans="1:11" x14ac:dyDescent="0.25">
      <c r="A14" s="70" t="s">
        <v>11</v>
      </c>
      <c r="B14" s="71">
        <v>14000</v>
      </c>
      <c r="C14" s="71">
        <v>16000</v>
      </c>
      <c r="D14" s="71">
        <v>18000</v>
      </c>
      <c r="E14" s="71">
        <v>20000</v>
      </c>
      <c r="F14" s="72">
        <v>22000</v>
      </c>
      <c r="K14" s="2"/>
    </row>
    <row r="15" spans="1:11" x14ac:dyDescent="0.25">
      <c r="A15" s="70" t="s">
        <v>12</v>
      </c>
      <c r="B15" s="71">
        <v>8000</v>
      </c>
      <c r="C15" s="71">
        <v>10000</v>
      </c>
      <c r="D15" s="71">
        <v>8000</v>
      </c>
      <c r="E15" s="71">
        <v>12000</v>
      </c>
      <c r="F15" s="72">
        <v>8000</v>
      </c>
      <c r="K15" s="2"/>
    </row>
    <row r="16" spans="1:11" x14ac:dyDescent="0.25">
      <c r="A16" s="68" t="s">
        <v>13</v>
      </c>
      <c r="B16" s="73">
        <f>SUM(B4:B15)</f>
        <v>78000</v>
      </c>
      <c r="C16" s="73">
        <f>SUM(C4:C15)</f>
        <v>89000</v>
      </c>
      <c r="D16" s="73">
        <f>SUM(D4:D15)</f>
        <v>98000</v>
      </c>
      <c r="E16" s="73">
        <f>SUM(E4:E15)</f>
        <v>115000</v>
      </c>
      <c r="F16" s="74">
        <f>SUM(F4:F15)</f>
        <v>113000</v>
      </c>
    </row>
    <row r="17" spans="1:43" x14ac:dyDescent="0.25">
      <c r="B17" s="75"/>
      <c r="C17" s="63"/>
      <c r="D17" s="63"/>
      <c r="E17" s="63"/>
      <c r="F17" s="63"/>
      <c r="G17" s="63"/>
      <c r="H17" s="23"/>
    </row>
    <row r="18" spans="1:43" x14ac:dyDescent="0.25">
      <c r="B18" s="75"/>
      <c r="C18" s="63"/>
      <c r="D18" s="63"/>
      <c r="E18" s="63"/>
      <c r="F18" s="4" t="s">
        <v>23</v>
      </c>
      <c r="G18" s="4" t="s">
        <v>24</v>
      </c>
      <c r="H18" s="23"/>
      <c r="I18" s="26"/>
      <c r="J18" s="76"/>
    </row>
    <row r="19" spans="1:43" x14ac:dyDescent="0.25">
      <c r="B19" s="75"/>
      <c r="C19" s="63"/>
      <c r="D19" s="63"/>
      <c r="E19" s="63"/>
      <c r="F19" s="57" t="s">
        <v>67</v>
      </c>
      <c r="G19" s="2"/>
      <c r="H19" s="23"/>
      <c r="I19" s="26"/>
      <c r="J19" s="76"/>
    </row>
    <row r="20" spans="1:43" x14ac:dyDescent="0.25">
      <c r="B20" s="75"/>
      <c r="C20" s="63"/>
      <c r="D20" s="63"/>
      <c r="E20" s="63"/>
      <c r="F20" s="26" t="s">
        <v>65</v>
      </c>
      <c r="G20" s="58">
        <v>0.4</v>
      </c>
      <c r="H20" s="23"/>
      <c r="I20" s="26"/>
      <c r="J20" s="76"/>
    </row>
    <row r="21" spans="1:43" ht="15.6" x14ac:dyDescent="0.3">
      <c r="F21" s="2" t="s">
        <v>68</v>
      </c>
      <c r="G21" s="58">
        <v>0</v>
      </c>
      <c r="R21" s="102" t="s">
        <v>25</v>
      </c>
      <c r="S21" s="23"/>
      <c r="T21" s="23"/>
      <c r="U21" s="23"/>
      <c r="V21" s="23"/>
      <c r="W21" s="23"/>
      <c r="X21" s="23"/>
      <c r="Y21" s="23"/>
      <c r="Z21" s="23"/>
      <c r="AA21" s="23"/>
      <c r="AB21" s="23"/>
    </row>
    <row r="22" spans="1:43" s="10" customFormat="1" ht="28.8" x14ac:dyDescent="0.35">
      <c r="A22" s="5" t="s">
        <v>14</v>
      </c>
      <c r="B22" s="5" t="s">
        <v>15</v>
      </c>
      <c r="C22" s="6" t="s">
        <v>53</v>
      </c>
      <c r="D22" s="78" t="s">
        <v>73</v>
      </c>
      <c r="E22" s="5" t="s">
        <v>62</v>
      </c>
      <c r="F22" s="5" t="s">
        <v>66</v>
      </c>
      <c r="G22" s="7" t="s">
        <v>16</v>
      </c>
      <c r="H22" s="8"/>
      <c r="I22" s="5" t="s">
        <v>57</v>
      </c>
      <c r="J22" s="5" t="s">
        <v>58</v>
      </c>
      <c r="K22" s="5" t="s">
        <v>17</v>
      </c>
      <c r="L22" s="5" t="s">
        <v>18</v>
      </c>
      <c r="M22" s="5" t="s">
        <v>19</v>
      </c>
      <c r="N22" s="5" t="s">
        <v>20</v>
      </c>
      <c r="O22" s="5" t="s">
        <v>21</v>
      </c>
      <c r="P22" s="9" t="s">
        <v>22</v>
      </c>
      <c r="R22" t="s">
        <v>26</v>
      </c>
      <c r="S22"/>
      <c r="T22"/>
      <c r="U22"/>
      <c r="V22"/>
      <c r="W22"/>
      <c r="X22"/>
      <c r="Y22"/>
      <c r="Z22"/>
      <c r="AA22" s="23"/>
      <c r="AB22" s="23"/>
      <c r="AC22" s="23"/>
      <c r="AD22" s="23"/>
      <c r="AE22" s="23"/>
      <c r="AF22" s="23"/>
      <c r="AG22" s="23"/>
      <c r="AH22" s="23"/>
      <c r="AI22" s="23"/>
      <c r="AJ22" s="23"/>
      <c r="AK22" s="23"/>
      <c r="AL22" s="23"/>
      <c r="AM22" s="23"/>
      <c r="AN22" s="23"/>
      <c r="AO22" s="23"/>
      <c r="AP22" s="23"/>
      <c r="AQ22" s="23"/>
    </row>
    <row r="23" spans="1:43" s="10" customFormat="1" ht="13.8" thickBot="1" x14ac:dyDescent="0.3">
      <c r="A23" s="52"/>
      <c r="B23" s="52"/>
      <c r="C23" s="53">
        <v>0</v>
      </c>
      <c r="D23" s="86"/>
      <c r="E23" s="56">
        <f>S38</f>
        <v>5997.260517682239</v>
      </c>
      <c r="F23" s="56">
        <f>S39</f>
        <v>70.245784484006705</v>
      </c>
      <c r="G23" s="54"/>
      <c r="H23" s="59"/>
      <c r="I23" s="52"/>
      <c r="J23" s="52"/>
      <c r="K23" s="52"/>
      <c r="L23" s="52"/>
      <c r="M23" s="52"/>
      <c r="N23" s="52"/>
      <c r="O23" s="52"/>
      <c r="P23" s="55"/>
      <c r="R23"/>
      <c r="S23"/>
      <c r="T23"/>
      <c r="U23"/>
      <c r="V23"/>
      <c r="W23"/>
      <c r="X23"/>
      <c r="Y23"/>
      <c r="Z23"/>
      <c r="AA23" s="23"/>
      <c r="AB23" s="23"/>
      <c r="AC23" s="23"/>
      <c r="AD23" s="23"/>
      <c r="AE23" s="23"/>
      <c r="AF23" s="23"/>
      <c r="AG23" s="23"/>
      <c r="AH23" s="23"/>
      <c r="AI23" s="23"/>
      <c r="AJ23" s="23"/>
      <c r="AK23" s="23"/>
      <c r="AL23" s="23"/>
      <c r="AM23" s="23"/>
      <c r="AN23" s="23"/>
      <c r="AO23" s="23"/>
      <c r="AP23" s="23"/>
      <c r="AQ23" s="23"/>
    </row>
    <row r="24" spans="1:43" s="23" customFormat="1" x14ac:dyDescent="0.25">
      <c r="A24" s="28">
        <v>1</v>
      </c>
      <c r="B24" s="28" t="s">
        <v>1</v>
      </c>
      <c r="C24" s="28">
        <v>1</v>
      </c>
      <c r="D24" s="79">
        <v>2000</v>
      </c>
      <c r="E24" s="29">
        <f t="shared" ref="E24:E55" si="0">$G$20*D24+(1-$G$20)*(E23+F23)</f>
        <v>4440.5037812997471</v>
      </c>
      <c r="F24" s="29">
        <f t="shared" ref="F24:F55" si="1">$G$21*(E24-E23)+(1-$G$21)*F23</f>
        <v>70.245784484006705</v>
      </c>
      <c r="G24" s="24">
        <f>E23+F23</f>
        <v>6067.5063021662454</v>
      </c>
      <c r="H24" s="19"/>
      <c r="I24" s="24">
        <f t="shared" ref="I24:I55" si="2">G24-D24</f>
        <v>4067.5063021662454</v>
      </c>
      <c r="J24" s="24">
        <f t="shared" ref="J24:J83" si="3">ABS(I24)</f>
        <v>4067.5063021662454</v>
      </c>
      <c r="K24" s="24">
        <f>SUM($I$24:I24)</f>
        <v>4067.5063021662454</v>
      </c>
      <c r="L24" s="24">
        <f>SUMSQ($I$24:I24)/C24</f>
        <v>16544607.518162124</v>
      </c>
      <c r="M24" s="24">
        <f>SUM($J$24:J24)/C24</f>
        <v>4067.5063021662454</v>
      </c>
      <c r="N24" s="24">
        <f t="shared" ref="N24:N55" si="4">J24/D24*100</f>
        <v>203.37531510831229</v>
      </c>
      <c r="O24" s="24">
        <f>AVERAGE($N$24:N24)</f>
        <v>203.37531510831229</v>
      </c>
      <c r="P24" s="31">
        <f>SUM($I$24:I24)/M24</f>
        <v>1</v>
      </c>
      <c r="R24" s="11" t="s">
        <v>27</v>
      </c>
      <c r="S24" s="11"/>
      <c r="T24"/>
      <c r="U24"/>
      <c r="V24"/>
      <c r="W24"/>
      <c r="X24"/>
      <c r="Y24"/>
      <c r="Z24"/>
    </row>
    <row r="25" spans="1:43" s="23" customFormat="1" x14ac:dyDescent="0.25">
      <c r="A25" s="28">
        <v>1</v>
      </c>
      <c r="B25" s="28" t="s">
        <v>2</v>
      </c>
      <c r="C25" s="28">
        <v>2</v>
      </c>
      <c r="D25" s="79">
        <v>3000</v>
      </c>
      <c r="E25" s="29">
        <f t="shared" si="0"/>
        <v>3906.4497394702521</v>
      </c>
      <c r="F25" s="29">
        <f t="shared" si="1"/>
        <v>70.245784484006705</v>
      </c>
      <c r="G25" s="24">
        <f t="shared" ref="G25:G83" si="5">E24+F24</f>
        <v>4510.7495657837535</v>
      </c>
      <c r="H25" s="19"/>
      <c r="I25" s="24">
        <f t="shared" si="2"/>
        <v>1510.7495657837535</v>
      </c>
      <c r="J25" s="24">
        <f t="shared" si="3"/>
        <v>1510.7495657837535</v>
      </c>
      <c r="K25" s="24">
        <f>SUM($I$24:I25)</f>
        <v>5578.2558679499989</v>
      </c>
      <c r="L25" s="24">
        <f>SUMSQ($I$24:I25)/C25</f>
        <v>9413485.8843389619</v>
      </c>
      <c r="M25" s="24">
        <f>SUM($J$24:J25)/C25</f>
        <v>2789.1279339749995</v>
      </c>
      <c r="N25" s="24">
        <f t="shared" si="4"/>
        <v>50.35831885945845</v>
      </c>
      <c r="O25" s="24">
        <f>AVERAGE($N$24:N25)</f>
        <v>126.86681698388537</v>
      </c>
      <c r="P25" s="31">
        <f>SUM($I$24:I25)/M25</f>
        <v>2</v>
      </c>
      <c r="R25" s="12" t="s">
        <v>28</v>
      </c>
      <c r="S25" s="12">
        <v>0.97492561927363286</v>
      </c>
      <c r="T25"/>
      <c r="U25"/>
      <c r="V25"/>
      <c r="W25"/>
      <c r="X25"/>
      <c r="Y25"/>
      <c r="Z25"/>
    </row>
    <row r="26" spans="1:43" s="23" customFormat="1" x14ac:dyDescent="0.25">
      <c r="A26" s="28">
        <v>1</v>
      </c>
      <c r="B26" s="28" t="s">
        <v>3</v>
      </c>
      <c r="C26" s="28">
        <v>3</v>
      </c>
      <c r="D26" s="79">
        <v>3000</v>
      </c>
      <c r="E26" s="29">
        <f t="shared" si="0"/>
        <v>3586.0173143725551</v>
      </c>
      <c r="F26" s="29">
        <f t="shared" si="1"/>
        <v>70.245784484006705</v>
      </c>
      <c r="G26" s="24">
        <f t="shared" si="5"/>
        <v>3976.695523954259</v>
      </c>
      <c r="H26" s="19"/>
      <c r="I26" s="24">
        <f t="shared" si="2"/>
        <v>976.69552395425899</v>
      </c>
      <c r="J26" s="24">
        <f t="shared" si="3"/>
        <v>976.69552395425899</v>
      </c>
      <c r="K26" s="24">
        <f>SUM($I$24:I26)</f>
        <v>6554.9513919042583</v>
      </c>
      <c r="L26" s="24">
        <f>SUMSQ($I$24:I26)/C26</f>
        <v>6593635.3050634032</v>
      </c>
      <c r="M26" s="24">
        <f>SUM($J$24:J26)/C26</f>
        <v>2184.9837973014196</v>
      </c>
      <c r="N26" s="24">
        <f t="shared" si="4"/>
        <v>32.556517465141965</v>
      </c>
      <c r="O26" s="24">
        <f>AVERAGE($N$24:N26)</f>
        <v>95.430050477637565</v>
      </c>
      <c r="P26" s="31">
        <f>SUM($I$24:I26)/M26</f>
        <v>3</v>
      </c>
      <c r="R26" s="12" t="s">
        <v>29</v>
      </c>
      <c r="S26" s="12">
        <v>0.95047996311607652</v>
      </c>
      <c r="T26"/>
      <c r="U26"/>
      <c r="V26"/>
      <c r="W26"/>
      <c r="X26"/>
      <c r="Y26"/>
      <c r="Z26"/>
    </row>
    <row r="27" spans="1:43" s="23" customFormat="1" x14ac:dyDescent="0.25">
      <c r="A27" s="28">
        <v>1</v>
      </c>
      <c r="B27" s="28" t="s">
        <v>4</v>
      </c>
      <c r="C27" s="28">
        <v>4</v>
      </c>
      <c r="D27" s="79">
        <v>3000</v>
      </c>
      <c r="E27" s="29">
        <f t="shared" si="0"/>
        <v>3393.7578593139369</v>
      </c>
      <c r="F27" s="29">
        <f t="shared" si="1"/>
        <v>70.245784484006705</v>
      </c>
      <c r="G27" s="24">
        <f t="shared" si="5"/>
        <v>3656.263098856562</v>
      </c>
      <c r="H27" s="19"/>
      <c r="I27" s="24">
        <f t="shared" si="2"/>
        <v>656.26309885656201</v>
      </c>
      <c r="J27" s="24">
        <f t="shared" si="3"/>
        <v>656.26309885656201</v>
      </c>
      <c r="K27" s="24">
        <f>SUM($I$24:I27)</f>
        <v>7211.2144907608199</v>
      </c>
      <c r="L27" s="24">
        <f>SUMSQ($I$24:I27)/C27</f>
        <v>5052896.7925277567</v>
      </c>
      <c r="M27" s="24">
        <f>SUM($J$24:J27)/C27</f>
        <v>1802.803622690205</v>
      </c>
      <c r="N27" s="24">
        <f t="shared" si="4"/>
        <v>21.875436628552066</v>
      </c>
      <c r="O27" s="24">
        <f>AVERAGE($N$24:N27)</f>
        <v>77.041397015366186</v>
      </c>
      <c r="P27" s="31">
        <f>SUM($I$24:I27)/M27</f>
        <v>4</v>
      </c>
      <c r="R27" s="12" t="s">
        <v>30</v>
      </c>
      <c r="S27" s="12">
        <v>0.9494034405751216</v>
      </c>
      <c r="T27"/>
      <c r="U27"/>
      <c r="V27"/>
      <c r="W27"/>
      <c r="X27"/>
      <c r="Y27"/>
      <c r="Z27"/>
    </row>
    <row r="28" spans="1:43" s="23" customFormat="1" x14ac:dyDescent="0.25">
      <c r="A28" s="28">
        <v>1</v>
      </c>
      <c r="B28" s="28" t="s">
        <v>5</v>
      </c>
      <c r="C28" s="28">
        <v>5</v>
      </c>
      <c r="D28" s="79">
        <v>4000</v>
      </c>
      <c r="E28" s="29">
        <f t="shared" si="0"/>
        <v>3678.4021862787663</v>
      </c>
      <c r="F28" s="29">
        <f t="shared" si="1"/>
        <v>70.245784484006705</v>
      </c>
      <c r="G28" s="24">
        <f t="shared" si="5"/>
        <v>3464.0036437979438</v>
      </c>
      <c r="H28" s="19"/>
      <c r="I28" s="24">
        <f t="shared" si="2"/>
        <v>-535.99635620205618</v>
      </c>
      <c r="J28" s="24">
        <f t="shared" si="3"/>
        <v>535.99635620205618</v>
      </c>
      <c r="K28" s="24">
        <f>SUM($I$24:I28)</f>
        <v>6675.2181345587633</v>
      </c>
      <c r="L28" s="24">
        <f>SUMSQ($I$24:I28)/C28</f>
        <v>4099775.8527945816</v>
      </c>
      <c r="M28" s="24">
        <f>SUM($J$24:J28)/C28</f>
        <v>1549.4421693925754</v>
      </c>
      <c r="N28" s="24">
        <f t="shared" si="4"/>
        <v>13.399908905051404</v>
      </c>
      <c r="O28" s="24">
        <f>AVERAGE($N$24:N28)</f>
        <v>64.313099393303233</v>
      </c>
      <c r="P28" s="31">
        <f>SUM($I$24:I28)/M28</f>
        <v>4.3081428054689095</v>
      </c>
      <c r="R28" s="12" t="s">
        <v>31</v>
      </c>
      <c r="S28" s="12">
        <v>226.90147155074439</v>
      </c>
      <c r="T28"/>
      <c r="U28"/>
      <c r="V28"/>
      <c r="W28"/>
      <c r="X28"/>
      <c r="Y28"/>
      <c r="Z28"/>
    </row>
    <row r="29" spans="1:43" s="23" customFormat="1" ht="13.8" thickBot="1" x14ac:dyDescent="0.3">
      <c r="A29" s="28">
        <v>1</v>
      </c>
      <c r="B29" s="28" t="s">
        <v>6</v>
      </c>
      <c r="C29" s="28">
        <v>6</v>
      </c>
      <c r="D29" s="79">
        <v>6000</v>
      </c>
      <c r="E29" s="29">
        <f t="shared" si="0"/>
        <v>4649.1887824576643</v>
      </c>
      <c r="F29" s="29">
        <f t="shared" si="1"/>
        <v>70.245784484006705</v>
      </c>
      <c r="G29" s="24">
        <f t="shared" si="5"/>
        <v>3748.6479707627732</v>
      </c>
      <c r="H29" s="19"/>
      <c r="I29" s="24">
        <f t="shared" si="2"/>
        <v>-2251.3520292372268</v>
      </c>
      <c r="J29" s="24">
        <f t="shared" si="3"/>
        <v>2251.3520292372268</v>
      </c>
      <c r="K29" s="24">
        <f>SUM($I$24:I29)</f>
        <v>4423.8661053215365</v>
      </c>
      <c r="L29" s="24">
        <f>SUMSQ($I$24:I29)/C29</f>
        <v>4261244.2039205814</v>
      </c>
      <c r="M29" s="24">
        <f>SUM($J$24:J29)/C29</f>
        <v>1666.4271460333505</v>
      </c>
      <c r="N29" s="24">
        <f t="shared" si="4"/>
        <v>37.522533820620446</v>
      </c>
      <c r="O29" s="24">
        <f>AVERAGE($N$24:N29)</f>
        <v>59.848005131189431</v>
      </c>
      <c r="P29" s="31">
        <f>SUM($I$24:I29)/M29</f>
        <v>2.6547011766171749</v>
      </c>
      <c r="R29" s="13" t="s">
        <v>32</v>
      </c>
      <c r="S29" s="13">
        <v>48</v>
      </c>
      <c r="T29"/>
      <c r="U29"/>
      <c r="V29"/>
      <c r="W29"/>
      <c r="X29"/>
      <c r="Y29"/>
      <c r="Z29"/>
    </row>
    <row r="30" spans="1:43" s="23" customFormat="1" x14ac:dyDescent="0.25">
      <c r="A30" s="28">
        <v>1</v>
      </c>
      <c r="B30" s="28" t="s">
        <v>7</v>
      </c>
      <c r="C30" s="28">
        <v>7</v>
      </c>
      <c r="D30" s="79">
        <v>7000</v>
      </c>
      <c r="E30" s="29">
        <f t="shared" si="0"/>
        <v>5631.6607401650017</v>
      </c>
      <c r="F30" s="29">
        <f t="shared" si="1"/>
        <v>70.245784484006705</v>
      </c>
      <c r="G30" s="24">
        <f t="shared" si="5"/>
        <v>4719.4345669416707</v>
      </c>
      <c r="H30" s="19"/>
      <c r="I30" s="24">
        <f t="shared" si="2"/>
        <v>-2280.5654330583293</v>
      </c>
      <c r="J30" s="24">
        <f t="shared" si="3"/>
        <v>2280.5654330583293</v>
      </c>
      <c r="K30" s="24">
        <f>SUM($I$24:I30)</f>
        <v>2143.3006722632072</v>
      </c>
      <c r="L30" s="24">
        <f>SUMSQ($I$24:I30)/C30</f>
        <v>4395491.9882834302</v>
      </c>
      <c r="M30" s="24">
        <f>SUM($J$24:J30)/C30</f>
        <v>1754.161187036919</v>
      </c>
      <c r="N30" s="24">
        <f t="shared" si="4"/>
        <v>32.579506186547562</v>
      </c>
      <c r="O30" s="24">
        <f>AVERAGE($N$24:N30)</f>
        <v>55.952505281954878</v>
      </c>
      <c r="P30" s="31">
        <f>SUM($I$24:I30)/M30</f>
        <v>1.2218379292062731</v>
      </c>
      <c r="R30"/>
      <c r="S30"/>
      <c r="T30"/>
      <c r="U30"/>
      <c r="V30"/>
      <c r="W30"/>
      <c r="X30"/>
      <c r="Y30"/>
      <c r="Z30"/>
    </row>
    <row r="31" spans="1:43" s="23" customFormat="1" ht="13.8" thickBot="1" x14ac:dyDescent="0.3">
      <c r="A31" s="28">
        <v>1</v>
      </c>
      <c r="B31" s="28" t="s">
        <v>8</v>
      </c>
      <c r="C31" s="28">
        <v>8</v>
      </c>
      <c r="D31" s="79">
        <v>6000</v>
      </c>
      <c r="E31" s="29">
        <f t="shared" si="0"/>
        <v>5821.1439147894052</v>
      </c>
      <c r="F31" s="29">
        <f t="shared" si="1"/>
        <v>70.245784484006705</v>
      </c>
      <c r="G31" s="24">
        <f t="shared" si="5"/>
        <v>5701.9065246490081</v>
      </c>
      <c r="H31" s="19"/>
      <c r="I31" s="24">
        <f t="shared" si="2"/>
        <v>-298.09347535099187</v>
      </c>
      <c r="J31" s="24">
        <f t="shared" si="3"/>
        <v>298.09347535099187</v>
      </c>
      <c r="K31" s="24">
        <f>SUM($I$24:I31)</f>
        <v>1845.2071969122153</v>
      </c>
      <c r="L31" s="24">
        <f>SUMSQ($I$24:I31)/C31</f>
        <v>3857162.9547538557</v>
      </c>
      <c r="M31" s="24">
        <f>SUM($J$24:J31)/C31</f>
        <v>1572.1527230761781</v>
      </c>
      <c r="N31" s="24">
        <f t="shared" si="4"/>
        <v>4.9682245891831975</v>
      </c>
      <c r="O31" s="24">
        <f>AVERAGE($N$24:N31)</f>
        <v>49.579470195358418</v>
      </c>
      <c r="P31" s="31">
        <f>SUM($I$24:I31)/M31</f>
        <v>1.1736819011461945</v>
      </c>
      <c r="R31" t="s">
        <v>33</v>
      </c>
      <c r="S31"/>
      <c r="T31"/>
      <c r="U31"/>
      <c r="V31"/>
      <c r="W31"/>
      <c r="X31"/>
      <c r="Y31"/>
      <c r="Z31"/>
    </row>
    <row r="32" spans="1:43" s="23" customFormat="1" x14ac:dyDescent="0.25">
      <c r="A32" s="28">
        <v>1</v>
      </c>
      <c r="B32" s="28" t="s">
        <v>9</v>
      </c>
      <c r="C32" s="28">
        <v>9</v>
      </c>
      <c r="D32" s="79">
        <v>10000</v>
      </c>
      <c r="E32" s="29">
        <f t="shared" si="0"/>
        <v>7534.8338195640463</v>
      </c>
      <c r="F32" s="29">
        <f t="shared" si="1"/>
        <v>70.245784484006705</v>
      </c>
      <c r="G32" s="24">
        <f t="shared" si="5"/>
        <v>5891.3896992734117</v>
      </c>
      <c r="H32" s="19"/>
      <c r="I32" s="24">
        <f t="shared" si="2"/>
        <v>-4108.6103007265883</v>
      </c>
      <c r="J32" s="24">
        <f t="shared" si="3"/>
        <v>4108.6103007265883</v>
      </c>
      <c r="K32" s="24">
        <f>SUM($I$24:I32)</f>
        <v>-2263.403103814373</v>
      </c>
      <c r="L32" s="24">
        <f>SUMSQ($I$24:I32)/C32</f>
        <v>5304220.2490297193</v>
      </c>
      <c r="M32" s="24">
        <f>SUM($J$24:J32)/C32</f>
        <v>1853.9813428151126</v>
      </c>
      <c r="N32" s="24">
        <f t="shared" si="4"/>
        <v>41.086103007265883</v>
      </c>
      <c r="O32" s="24">
        <f>AVERAGE($N$24:N32)</f>
        <v>48.635762730014804</v>
      </c>
      <c r="P32" s="31">
        <f>SUM($I$24:I32)/M32</f>
        <v>-1.2208338085957156</v>
      </c>
      <c r="R32" s="14"/>
      <c r="S32" s="14" t="s">
        <v>34</v>
      </c>
      <c r="T32" s="14" t="s">
        <v>35</v>
      </c>
      <c r="U32" s="14" t="s">
        <v>36</v>
      </c>
      <c r="V32" s="14" t="s">
        <v>37</v>
      </c>
      <c r="W32" s="14" t="s">
        <v>38</v>
      </c>
      <c r="X32"/>
      <c r="Y32"/>
      <c r="Z32"/>
    </row>
    <row r="33" spans="1:26" s="23" customFormat="1" x14ac:dyDescent="0.25">
      <c r="A33" s="28">
        <v>1</v>
      </c>
      <c r="B33" s="28" t="s">
        <v>10</v>
      </c>
      <c r="C33" s="28">
        <v>10</v>
      </c>
      <c r="D33" s="79">
        <v>12000</v>
      </c>
      <c r="E33" s="29">
        <f t="shared" si="0"/>
        <v>9363.0477624288324</v>
      </c>
      <c r="F33" s="29">
        <f t="shared" si="1"/>
        <v>70.245784484006705</v>
      </c>
      <c r="G33" s="24">
        <f t="shared" si="5"/>
        <v>7605.0796040480527</v>
      </c>
      <c r="H33" s="19"/>
      <c r="I33" s="24">
        <f t="shared" si="2"/>
        <v>-4394.9203959519473</v>
      </c>
      <c r="J33" s="24">
        <f t="shared" si="3"/>
        <v>4394.9203959519473</v>
      </c>
      <c r="K33" s="24">
        <f>SUM($I$24:I33)</f>
        <v>-6658.3234997663203</v>
      </c>
      <c r="L33" s="24">
        <f>SUMSQ($I$24:I33)/C33</f>
        <v>6705330.7528021894</v>
      </c>
      <c r="M33" s="24">
        <f>SUM($J$24:J33)/C33</f>
        <v>2108.0752481287959</v>
      </c>
      <c r="N33" s="24">
        <f t="shared" si="4"/>
        <v>36.624336632932895</v>
      </c>
      <c r="O33" s="24">
        <f>AVERAGE($N$24:N33)</f>
        <v>47.434620120306612</v>
      </c>
      <c r="P33" s="31">
        <f>SUM($I$24:I33)/M33</f>
        <v>-3.158484738946814</v>
      </c>
      <c r="R33" s="12" t="s">
        <v>39</v>
      </c>
      <c r="S33" s="12">
        <v>1</v>
      </c>
      <c r="T33" s="12">
        <v>45456339.830369219</v>
      </c>
      <c r="U33" s="12">
        <v>45456339.830369219</v>
      </c>
      <c r="V33" s="12">
        <v>882.91691716275341</v>
      </c>
      <c r="W33" s="12">
        <v>1.1447784398701062E-31</v>
      </c>
      <c r="X33"/>
      <c r="Y33"/>
      <c r="Z33"/>
    </row>
    <row r="34" spans="1:26" s="23" customFormat="1" x14ac:dyDescent="0.25">
      <c r="A34" s="28">
        <v>1</v>
      </c>
      <c r="B34" s="28" t="s">
        <v>11</v>
      </c>
      <c r="C34" s="28">
        <v>11</v>
      </c>
      <c r="D34" s="79">
        <v>14000</v>
      </c>
      <c r="E34" s="29">
        <f t="shared" si="0"/>
        <v>11259.976128147704</v>
      </c>
      <c r="F34" s="29">
        <f t="shared" si="1"/>
        <v>70.245784484006705</v>
      </c>
      <c r="G34" s="24">
        <f t="shared" si="5"/>
        <v>9433.2935469128388</v>
      </c>
      <c r="H34" s="19"/>
      <c r="I34" s="24">
        <f t="shared" si="2"/>
        <v>-4566.7064530871612</v>
      </c>
      <c r="J34" s="24">
        <f t="shared" si="3"/>
        <v>4566.7064530871612</v>
      </c>
      <c r="K34" s="24">
        <f>SUM($I$24:I34)</f>
        <v>-11225.029952853482</v>
      </c>
      <c r="L34" s="24">
        <f>SUMSQ($I$24:I34)/C34</f>
        <v>7991646.8506081644</v>
      </c>
      <c r="M34" s="24">
        <f>SUM($J$24:J34)/C34</f>
        <v>2331.587175852284</v>
      </c>
      <c r="N34" s="24">
        <f t="shared" si="4"/>
        <v>32.619331807765441</v>
      </c>
      <c r="O34" s="24">
        <f>AVERAGE($N$24:N34)</f>
        <v>46.087775728257412</v>
      </c>
      <c r="P34" s="31">
        <f>SUM($I$24:I34)/M34</f>
        <v>-4.814329941899044</v>
      </c>
      <c r="R34" s="12" t="s">
        <v>40</v>
      </c>
      <c r="S34" s="12">
        <v>46</v>
      </c>
      <c r="T34" s="12">
        <v>2368276.7784270905</v>
      </c>
      <c r="U34" s="12">
        <v>51484.27779189327</v>
      </c>
      <c r="V34" s="12"/>
      <c r="W34" s="12"/>
      <c r="X34"/>
      <c r="Y34"/>
      <c r="Z34"/>
    </row>
    <row r="35" spans="1:26" s="23" customFormat="1" ht="13.8" thickBot="1" x14ac:dyDescent="0.3">
      <c r="A35" s="28">
        <v>1</v>
      </c>
      <c r="B35" s="28" t="s">
        <v>12</v>
      </c>
      <c r="C35" s="28">
        <v>12</v>
      </c>
      <c r="D35" s="79">
        <v>8000</v>
      </c>
      <c r="E35" s="29">
        <f t="shared" si="0"/>
        <v>9998.1331475790248</v>
      </c>
      <c r="F35" s="29">
        <f t="shared" si="1"/>
        <v>70.245784484006705</v>
      </c>
      <c r="G35" s="24">
        <f t="shared" si="5"/>
        <v>11330.22191263171</v>
      </c>
      <c r="H35" s="19"/>
      <c r="I35" s="24">
        <f t="shared" si="2"/>
        <v>3330.2219126317104</v>
      </c>
      <c r="J35" s="24">
        <f t="shared" si="3"/>
        <v>3330.2219126317104</v>
      </c>
      <c r="K35" s="24">
        <f>SUM($I$24:I35)</f>
        <v>-7894.8080402217711</v>
      </c>
      <c r="L35" s="24">
        <f>SUMSQ($I$24:I35)/C35</f>
        <v>8249874.4453385184</v>
      </c>
      <c r="M35" s="24">
        <f>SUM($J$24:J35)/C35</f>
        <v>2414.8067372505693</v>
      </c>
      <c r="N35" s="24">
        <f t="shared" si="4"/>
        <v>41.627773907896383</v>
      </c>
      <c r="O35" s="24">
        <f>AVERAGE($N$24:N35)</f>
        <v>45.716108909893997</v>
      </c>
      <c r="P35" s="31">
        <f>SUM($I$24:I35)/M35</f>
        <v>-3.2693332838761981</v>
      </c>
      <c r="R35" s="13" t="s">
        <v>13</v>
      </c>
      <c r="S35" s="13">
        <v>47</v>
      </c>
      <c r="T35" s="13">
        <v>47824616.608796313</v>
      </c>
      <c r="U35" s="13"/>
      <c r="V35" s="13"/>
      <c r="W35" s="13"/>
      <c r="X35"/>
      <c r="Y35"/>
      <c r="Z35"/>
    </row>
    <row r="36" spans="1:26" s="23" customFormat="1" ht="13.8" thickBot="1" x14ac:dyDescent="0.3">
      <c r="A36" s="36">
        <v>2</v>
      </c>
      <c r="B36" s="36" t="s">
        <v>1</v>
      </c>
      <c r="C36" s="36">
        <v>13</v>
      </c>
      <c r="D36" s="80">
        <v>3000</v>
      </c>
      <c r="E36" s="37">
        <f t="shared" si="0"/>
        <v>7241.0273592378189</v>
      </c>
      <c r="F36" s="37">
        <f t="shared" si="1"/>
        <v>70.245784484006705</v>
      </c>
      <c r="G36" s="39">
        <f t="shared" si="5"/>
        <v>10068.378932063031</v>
      </c>
      <c r="H36" s="19"/>
      <c r="I36" s="39">
        <f t="shared" si="2"/>
        <v>7068.3789320630312</v>
      </c>
      <c r="J36" s="39">
        <f t="shared" si="3"/>
        <v>7068.3789320630312</v>
      </c>
      <c r="K36" s="39">
        <f>SUM($I$24:I36)</f>
        <v>-826.42910815873984</v>
      </c>
      <c r="L36" s="39">
        <f>SUMSQ($I$24:I36)/C36</f>
        <v>11458498.00548421</v>
      </c>
      <c r="M36" s="39">
        <f>SUM($J$24:J36)/C36</f>
        <v>2772.7738291592204</v>
      </c>
      <c r="N36" s="39">
        <f t="shared" si="4"/>
        <v>235.61263106876771</v>
      </c>
      <c r="O36" s="39">
        <f>AVERAGE($N$24:N36)</f>
        <v>60.323533691345816</v>
      </c>
      <c r="P36" s="40">
        <f>SUM($I$24:I36)/M36</f>
        <v>-0.29805139512923612</v>
      </c>
      <c r="R36"/>
      <c r="S36"/>
      <c r="T36"/>
      <c r="U36"/>
      <c r="V36"/>
      <c r="W36"/>
      <c r="X36"/>
      <c r="Y36"/>
      <c r="Z36"/>
    </row>
    <row r="37" spans="1:26" s="23" customFormat="1" x14ac:dyDescent="0.25">
      <c r="A37" s="36">
        <v>2</v>
      </c>
      <c r="B37" s="36" t="s">
        <v>2</v>
      </c>
      <c r="C37" s="36">
        <v>14</v>
      </c>
      <c r="D37" s="80">
        <v>4000</v>
      </c>
      <c r="E37" s="37">
        <f t="shared" si="0"/>
        <v>5986.763886233095</v>
      </c>
      <c r="F37" s="37">
        <f t="shared" si="1"/>
        <v>70.245784484006705</v>
      </c>
      <c r="G37" s="39">
        <f t="shared" si="5"/>
        <v>7311.2731437218254</v>
      </c>
      <c r="H37" s="19"/>
      <c r="I37" s="39">
        <f t="shared" si="2"/>
        <v>3311.2731437218254</v>
      </c>
      <c r="J37" s="39">
        <f t="shared" si="3"/>
        <v>3311.2731437218254</v>
      </c>
      <c r="K37" s="39">
        <f>SUM($I$24:I37)</f>
        <v>2484.8440355630855</v>
      </c>
      <c r="L37" s="39">
        <f>SUMSQ($I$24:I37)/C37</f>
        <v>11423214.564544868</v>
      </c>
      <c r="M37" s="39">
        <f>SUM($J$24:J37)/C37</f>
        <v>2811.238065913692</v>
      </c>
      <c r="N37" s="39">
        <f t="shared" si="4"/>
        <v>82.781828593045631</v>
      </c>
      <c r="O37" s="39">
        <f>AVERAGE($N$24:N37)</f>
        <v>61.927697612895805</v>
      </c>
      <c r="P37" s="40">
        <f>SUM($I$24:I37)/M37</f>
        <v>0.88389669508671664</v>
      </c>
      <c r="R37" s="14"/>
      <c r="S37" s="14" t="s">
        <v>41</v>
      </c>
      <c r="T37" s="14" t="s">
        <v>31</v>
      </c>
      <c r="U37" s="14" t="s">
        <v>42</v>
      </c>
      <c r="V37" s="14" t="s">
        <v>43</v>
      </c>
      <c r="W37" s="14" t="s">
        <v>44</v>
      </c>
      <c r="X37" s="14" t="s">
        <v>45</v>
      </c>
      <c r="Y37" s="14" t="s">
        <v>46</v>
      </c>
      <c r="Z37" s="14" t="s">
        <v>47</v>
      </c>
    </row>
    <row r="38" spans="1:26" s="23" customFormat="1" x14ac:dyDescent="0.25">
      <c r="A38" s="36">
        <v>2</v>
      </c>
      <c r="B38" s="36" t="s">
        <v>3</v>
      </c>
      <c r="C38" s="36">
        <v>15</v>
      </c>
      <c r="D38" s="80">
        <v>3000</v>
      </c>
      <c r="E38" s="37">
        <f t="shared" si="0"/>
        <v>4834.2058024302605</v>
      </c>
      <c r="F38" s="37">
        <f t="shared" si="1"/>
        <v>70.245784484006705</v>
      </c>
      <c r="G38" s="39">
        <f t="shared" si="5"/>
        <v>6057.0096707171015</v>
      </c>
      <c r="H38" s="19"/>
      <c r="I38" s="39">
        <f t="shared" si="2"/>
        <v>3057.0096707171015</v>
      </c>
      <c r="J38" s="39">
        <f t="shared" si="3"/>
        <v>3057.0096707171015</v>
      </c>
      <c r="K38" s="39">
        <f>SUM($I$24:I38)</f>
        <v>5541.853706280187</v>
      </c>
      <c r="L38" s="39">
        <f>SUMSQ($I$24:I38)/C38</f>
        <v>11284687.468699068</v>
      </c>
      <c r="M38" s="39">
        <f>SUM($J$24:J38)/C38</f>
        <v>2827.6228395672529</v>
      </c>
      <c r="N38" s="39">
        <f t="shared" si="4"/>
        <v>101.90032235723672</v>
      </c>
      <c r="O38" s="39">
        <f>AVERAGE($N$24:N38)</f>
        <v>64.592539262518528</v>
      </c>
      <c r="P38" s="40">
        <f>SUM($I$24:I38)/M38</f>
        <v>1.9598984803533159</v>
      </c>
      <c r="R38" s="12" t="s">
        <v>48</v>
      </c>
      <c r="S38" s="12">
        <v>5997.260517682239</v>
      </c>
      <c r="T38" s="12">
        <v>79.193407475690009</v>
      </c>
      <c r="U38" s="12">
        <v>75.72928996044547</v>
      </c>
      <c r="V38" s="12">
        <v>6.1284986206836798E-50</v>
      </c>
      <c r="W38" s="12">
        <v>5837.8526087547816</v>
      </c>
      <c r="X38" s="12">
        <v>6156.6684266096963</v>
      </c>
      <c r="Y38" s="12">
        <v>5837.8526087547816</v>
      </c>
      <c r="Z38" s="12">
        <v>6156.6684266096963</v>
      </c>
    </row>
    <row r="39" spans="1:26" s="23" customFormat="1" ht="13.8" thickBot="1" x14ac:dyDescent="0.3">
      <c r="A39" s="36">
        <v>2</v>
      </c>
      <c r="B39" s="36" t="s">
        <v>4</v>
      </c>
      <c r="C39" s="36">
        <v>16</v>
      </c>
      <c r="D39" s="80">
        <v>5000</v>
      </c>
      <c r="E39" s="37">
        <f t="shared" si="0"/>
        <v>4942.67095214856</v>
      </c>
      <c r="F39" s="37">
        <f t="shared" si="1"/>
        <v>70.245784484006705</v>
      </c>
      <c r="G39" s="39">
        <f t="shared" si="5"/>
        <v>4904.451586914267</v>
      </c>
      <c r="H39" s="19"/>
      <c r="I39" s="39">
        <f t="shared" si="2"/>
        <v>-95.548413085733046</v>
      </c>
      <c r="J39" s="39">
        <f t="shared" si="3"/>
        <v>95.548413085733046</v>
      </c>
      <c r="K39" s="39">
        <f>SUM($I$24:I39)</f>
        <v>5446.305293194454</v>
      </c>
      <c r="L39" s="39">
        <f>SUMSQ($I$24:I39)/C39</f>
        <v>10579965.095608076</v>
      </c>
      <c r="M39" s="39">
        <f>SUM($J$24:J39)/C39</f>
        <v>2656.8681879121577</v>
      </c>
      <c r="N39" s="39">
        <f t="shared" si="4"/>
        <v>1.9109682617146608</v>
      </c>
      <c r="O39" s="39">
        <f>AVERAGE($N$24:N39)</f>
        <v>60.674941074968288</v>
      </c>
      <c r="P39" s="40">
        <f>SUM($I$24:I39)/M39</f>
        <v>2.0498966858699585</v>
      </c>
      <c r="R39" s="13" t="s">
        <v>49</v>
      </c>
      <c r="S39" s="13">
        <v>70.245784484006705</v>
      </c>
      <c r="T39" s="13">
        <v>2.3640700870435065</v>
      </c>
      <c r="U39" s="13">
        <v>29.713917903278286</v>
      </c>
      <c r="V39" s="13">
        <v>1.1447784398698783E-31</v>
      </c>
      <c r="W39" s="13">
        <v>65.487162760989676</v>
      </c>
      <c r="X39" s="13">
        <v>75.004406207023735</v>
      </c>
      <c r="Y39" s="13">
        <v>65.487162760989676</v>
      </c>
      <c r="Z39" s="13">
        <v>75.004406207023735</v>
      </c>
    </row>
    <row r="40" spans="1:26" s="23" customFormat="1" x14ac:dyDescent="0.25">
      <c r="A40" s="36">
        <v>2</v>
      </c>
      <c r="B40" s="36" t="s">
        <v>5</v>
      </c>
      <c r="C40" s="36">
        <v>17</v>
      </c>
      <c r="D40" s="80">
        <v>5000</v>
      </c>
      <c r="E40" s="37">
        <f t="shared" si="0"/>
        <v>5007.7500419795397</v>
      </c>
      <c r="F40" s="37">
        <f t="shared" si="1"/>
        <v>70.245784484006705</v>
      </c>
      <c r="G40" s="39">
        <f t="shared" si="5"/>
        <v>5012.9167366325664</v>
      </c>
      <c r="H40" s="19"/>
      <c r="I40" s="39">
        <f t="shared" si="2"/>
        <v>12.916736632566426</v>
      </c>
      <c r="J40" s="39">
        <f t="shared" si="3"/>
        <v>12.916736632566426</v>
      </c>
      <c r="K40" s="39">
        <f>SUM($I$24:I40)</f>
        <v>5459.2220298270204</v>
      </c>
      <c r="L40" s="39">
        <f>SUMSQ($I$24:I40)/C40</f>
        <v>9957624.0218714382</v>
      </c>
      <c r="M40" s="39">
        <f>SUM($J$24:J40)/C40</f>
        <v>2501.3416319545345</v>
      </c>
      <c r="N40" s="39">
        <f t="shared" si="4"/>
        <v>0.25833473265132856</v>
      </c>
      <c r="O40" s="39">
        <f>AVERAGE($N$24:N40)</f>
        <v>57.121023054831994</v>
      </c>
      <c r="P40" s="40">
        <f>SUM($I$24:I40)/M40</f>
        <v>2.182517557812051</v>
      </c>
      <c r="R40"/>
      <c r="S40"/>
      <c r="T40"/>
      <c r="U40"/>
      <c r="V40"/>
      <c r="W40"/>
      <c r="X40"/>
      <c r="Y40"/>
      <c r="Z40"/>
    </row>
    <row r="41" spans="1:26" s="23" customFormat="1" x14ac:dyDescent="0.25">
      <c r="A41" s="36">
        <v>2</v>
      </c>
      <c r="B41" s="36" t="s">
        <v>6</v>
      </c>
      <c r="C41" s="36">
        <v>18</v>
      </c>
      <c r="D41" s="80">
        <v>8000</v>
      </c>
      <c r="E41" s="37">
        <f t="shared" si="0"/>
        <v>6246.7974958781269</v>
      </c>
      <c r="F41" s="37">
        <f t="shared" si="1"/>
        <v>70.245784484006705</v>
      </c>
      <c r="G41" s="39">
        <f t="shared" si="5"/>
        <v>5077.9958264635461</v>
      </c>
      <c r="H41" s="19"/>
      <c r="I41" s="39">
        <f t="shared" si="2"/>
        <v>-2922.0041735364539</v>
      </c>
      <c r="J41" s="39">
        <f t="shared" si="3"/>
        <v>2922.0041735364539</v>
      </c>
      <c r="K41" s="39">
        <f>SUM($I$24:I41)</f>
        <v>2537.2178562905665</v>
      </c>
      <c r="L41" s="39">
        <f>SUMSQ($I$24:I41)/C41</f>
        <v>9878762.0423321631</v>
      </c>
      <c r="M41" s="39">
        <f>SUM($J$24:J41)/C41</f>
        <v>2524.7117731535304</v>
      </c>
      <c r="N41" s="39">
        <f t="shared" si="4"/>
        <v>36.525052169205672</v>
      </c>
      <c r="O41" s="39">
        <f>AVERAGE($N$24:N41)</f>
        <v>55.976802450074977</v>
      </c>
      <c r="P41" s="40">
        <f>SUM($I$24:I41)/M41</f>
        <v>1.0049534696475135</v>
      </c>
      <c r="R41"/>
      <c r="S41"/>
      <c r="T41"/>
      <c r="U41"/>
      <c r="V41"/>
      <c r="W41"/>
      <c r="X41"/>
      <c r="Y41"/>
      <c r="Z41"/>
    </row>
    <row r="42" spans="1:26" s="23" customFormat="1" x14ac:dyDescent="0.25">
      <c r="A42" s="36">
        <v>2</v>
      </c>
      <c r="B42" s="36" t="s">
        <v>7</v>
      </c>
      <c r="C42" s="36">
        <v>19</v>
      </c>
      <c r="D42" s="80">
        <v>3000</v>
      </c>
      <c r="E42" s="37">
        <f t="shared" si="0"/>
        <v>4990.2259682172798</v>
      </c>
      <c r="F42" s="37">
        <f t="shared" si="1"/>
        <v>70.245784484006705</v>
      </c>
      <c r="G42" s="39">
        <f t="shared" si="5"/>
        <v>6317.0432803621334</v>
      </c>
      <c r="H42" s="19"/>
      <c r="I42" s="39">
        <f t="shared" si="2"/>
        <v>3317.0432803621334</v>
      </c>
      <c r="J42" s="39">
        <f t="shared" si="3"/>
        <v>3317.0432803621334</v>
      </c>
      <c r="K42" s="39">
        <f>SUM($I$24:I42)</f>
        <v>5854.2611366526999</v>
      </c>
      <c r="L42" s="39">
        <f>SUMSQ($I$24:I42)/C42</f>
        <v>9937920.6781986579</v>
      </c>
      <c r="M42" s="39">
        <f>SUM($J$24:J42)/C42</f>
        <v>2566.4134314276675</v>
      </c>
      <c r="N42" s="39">
        <f t="shared" si="4"/>
        <v>110.56810934540444</v>
      </c>
      <c r="O42" s="39">
        <f>AVERAGE($N$24:N42)</f>
        <v>58.850029128776526</v>
      </c>
      <c r="P42" s="40">
        <f>SUM($I$24:I42)/M42</f>
        <v>2.2811060232785794</v>
      </c>
      <c r="R42"/>
      <c r="S42"/>
      <c r="T42"/>
      <c r="U42"/>
      <c r="V42"/>
      <c r="W42"/>
      <c r="X42"/>
      <c r="Y42"/>
      <c r="Z42"/>
    </row>
    <row r="43" spans="1:26" s="23" customFormat="1" x14ac:dyDescent="0.25">
      <c r="A43" s="36">
        <v>2</v>
      </c>
      <c r="B43" s="36" t="s">
        <v>8</v>
      </c>
      <c r="C43" s="36">
        <v>20</v>
      </c>
      <c r="D43" s="80">
        <v>8000</v>
      </c>
      <c r="E43" s="37">
        <f t="shared" si="0"/>
        <v>6236.2830516207723</v>
      </c>
      <c r="F43" s="37">
        <f t="shared" si="1"/>
        <v>70.245784484006705</v>
      </c>
      <c r="G43" s="39">
        <f t="shared" si="5"/>
        <v>5060.4717527012863</v>
      </c>
      <c r="H43" s="19"/>
      <c r="I43" s="39">
        <f t="shared" si="2"/>
        <v>-2939.5282472987137</v>
      </c>
      <c r="J43" s="39">
        <f t="shared" si="3"/>
        <v>2939.5282472987137</v>
      </c>
      <c r="K43" s="39">
        <f>SUM($I$24:I43)</f>
        <v>2914.7328893539861</v>
      </c>
      <c r="L43" s="39">
        <f>SUMSQ($I$24:I43)/C43</f>
        <v>9873065.9601220768</v>
      </c>
      <c r="M43" s="39">
        <f>SUM($J$24:J43)/C43</f>
        <v>2585.06917222122</v>
      </c>
      <c r="N43" s="39">
        <f t="shared" si="4"/>
        <v>36.744103091233917</v>
      </c>
      <c r="O43" s="39">
        <f>AVERAGE($N$24:N43)</f>
        <v>57.744732826899394</v>
      </c>
      <c r="P43" s="40">
        <f>SUM($I$24:I43)/M43</f>
        <v>1.1275260719037172</v>
      </c>
      <c r="R43" s="23" t="s">
        <v>70</v>
      </c>
    </row>
    <row r="44" spans="1:26" s="23" customFormat="1" x14ac:dyDescent="0.25">
      <c r="A44" s="36">
        <v>2</v>
      </c>
      <c r="B44" s="36" t="s">
        <v>9</v>
      </c>
      <c r="C44" s="36">
        <v>21</v>
      </c>
      <c r="D44" s="80">
        <v>12000</v>
      </c>
      <c r="E44" s="37">
        <f t="shared" si="0"/>
        <v>8583.9173016628665</v>
      </c>
      <c r="F44" s="37">
        <f t="shared" si="1"/>
        <v>70.245784484006705</v>
      </c>
      <c r="G44" s="39">
        <f t="shared" si="5"/>
        <v>6306.5288361047787</v>
      </c>
      <c r="H44" s="19"/>
      <c r="I44" s="39">
        <f t="shared" si="2"/>
        <v>-5693.4711638952213</v>
      </c>
      <c r="J44" s="39">
        <f t="shared" si="3"/>
        <v>5693.4711638952213</v>
      </c>
      <c r="K44" s="39">
        <f>SUM($I$24:I44)</f>
        <v>-2778.7382745412351</v>
      </c>
      <c r="L44" s="39">
        <f>SUMSQ($I$24:I44)/C44</f>
        <v>10946520.623645142</v>
      </c>
      <c r="M44" s="39">
        <f>SUM($J$24:J44)/C44</f>
        <v>2733.0883146818865</v>
      </c>
      <c r="N44" s="39">
        <f t="shared" si="4"/>
        <v>47.445593032460174</v>
      </c>
      <c r="O44" s="39">
        <f>AVERAGE($N$24:N44)</f>
        <v>57.254297598592771</v>
      </c>
      <c r="P44" s="40">
        <f>SUM($I$24:I44)/M44</f>
        <v>-1.0167027020730071</v>
      </c>
    </row>
    <row r="45" spans="1:26" s="23" customFormat="1" x14ac:dyDescent="0.25">
      <c r="A45" s="36">
        <v>2</v>
      </c>
      <c r="B45" s="36" t="s">
        <v>10</v>
      </c>
      <c r="C45" s="36">
        <v>22</v>
      </c>
      <c r="D45" s="80">
        <v>12000</v>
      </c>
      <c r="E45" s="37">
        <f t="shared" si="0"/>
        <v>9992.4978516881238</v>
      </c>
      <c r="F45" s="37">
        <f t="shared" si="1"/>
        <v>70.245784484006705</v>
      </c>
      <c r="G45" s="39">
        <f t="shared" si="5"/>
        <v>8654.163086146873</v>
      </c>
      <c r="H45" s="19"/>
      <c r="I45" s="39">
        <f t="shared" si="2"/>
        <v>-3345.836913853127</v>
      </c>
      <c r="J45" s="39">
        <f t="shared" si="3"/>
        <v>3345.836913853127</v>
      </c>
      <c r="K45" s="39">
        <f>SUM($I$24:I45)</f>
        <v>-6124.5751883943622</v>
      </c>
      <c r="L45" s="39">
        <f>SUMSQ($I$24:I45)/C45</f>
        <v>10957798.079575008</v>
      </c>
      <c r="M45" s="39">
        <f>SUM($J$24:J45)/C45</f>
        <v>2760.9405237351248</v>
      </c>
      <c r="N45" s="39">
        <f t="shared" si="4"/>
        <v>27.88197428210939</v>
      </c>
      <c r="O45" s="39">
        <f>AVERAGE($N$24:N45)</f>
        <v>55.919191993298071</v>
      </c>
      <c r="P45" s="40">
        <f>SUM($I$24:I45)/M45</f>
        <v>-2.2182930547553994</v>
      </c>
      <c r="R45" s="42" t="s">
        <v>1</v>
      </c>
      <c r="S45" s="60">
        <v>0.42660999999999999</v>
      </c>
    </row>
    <row r="46" spans="1:26" s="23" customFormat="1" x14ac:dyDescent="0.25">
      <c r="A46" s="36">
        <v>2</v>
      </c>
      <c r="B46" s="36" t="s">
        <v>11</v>
      </c>
      <c r="C46" s="36">
        <v>23</v>
      </c>
      <c r="D46" s="80">
        <v>16000</v>
      </c>
      <c r="E46" s="37">
        <f t="shared" si="0"/>
        <v>12437.646181703278</v>
      </c>
      <c r="F46" s="37">
        <f t="shared" si="1"/>
        <v>70.245784484006705</v>
      </c>
      <c r="G46" s="39">
        <f t="shared" si="5"/>
        <v>10062.74363617213</v>
      </c>
      <c r="H46" s="19"/>
      <c r="I46" s="39">
        <f t="shared" si="2"/>
        <v>-5937.2563638278698</v>
      </c>
      <c r="J46" s="39">
        <f t="shared" si="3"/>
        <v>5937.2563638278698</v>
      </c>
      <c r="K46" s="39">
        <f>SUM($I$24:I46)</f>
        <v>-12061.831552222233</v>
      </c>
      <c r="L46" s="39">
        <f>SUMSQ($I$24:I46)/C46</f>
        <v>12014024.820889769</v>
      </c>
      <c r="M46" s="39">
        <f>SUM($J$24:J46)/C46</f>
        <v>2899.0412124348095</v>
      </c>
      <c r="N46" s="39">
        <f t="shared" si="4"/>
        <v>37.107852273924188</v>
      </c>
      <c r="O46" s="39">
        <f>AVERAGE($N$24:N46)</f>
        <v>55.101307657673125</v>
      </c>
      <c r="P46" s="40">
        <f>SUM($I$24:I46)/M46</f>
        <v>-4.1606278311897116</v>
      </c>
      <c r="R46" s="43" t="s">
        <v>2</v>
      </c>
      <c r="S46" s="61">
        <v>0.47455000000000003</v>
      </c>
    </row>
    <row r="47" spans="1:26" s="23" customFormat="1" x14ac:dyDescent="0.25">
      <c r="A47" s="36">
        <v>2</v>
      </c>
      <c r="B47" s="36" t="s">
        <v>12</v>
      </c>
      <c r="C47" s="36">
        <v>24</v>
      </c>
      <c r="D47" s="80">
        <v>10000</v>
      </c>
      <c r="E47" s="37">
        <f t="shared" si="0"/>
        <v>11504.73517971237</v>
      </c>
      <c r="F47" s="37">
        <f t="shared" si="1"/>
        <v>70.245784484006705</v>
      </c>
      <c r="G47" s="39">
        <f t="shared" si="5"/>
        <v>12507.891966187284</v>
      </c>
      <c r="H47" s="19"/>
      <c r="I47" s="39">
        <f t="shared" si="2"/>
        <v>2507.8919661872842</v>
      </c>
      <c r="J47" s="39">
        <f t="shared" si="3"/>
        <v>2507.8919661872842</v>
      </c>
      <c r="K47" s="39">
        <f>SUM($I$24:I47)</f>
        <v>-9553.9395860349487</v>
      </c>
      <c r="L47" s="39">
        <f>SUMSQ($I$24:I47)/C47</f>
        <v>11775503.874772141</v>
      </c>
      <c r="M47" s="39">
        <f>SUM($J$24:J47)/C47</f>
        <v>2882.7433271744958</v>
      </c>
      <c r="N47" s="39">
        <f t="shared" si="4"/>
        <v>25.078919661872838</v>
      </c>
      <c r="O47" s="39">
        <f>AVERAGE($N$24:N47)</f>
        <v>53.850374824514773</v>
      </c>
      <c r="P47" s="40">
        <f>SUM($I$24:I47)/M47</f>
        <v>-3.3141832281680061</v>
      </c>
      <c r="R47" s="43" t="s">
        <v>3</v>
      </c>
      <c r="S47" s="61">
        <v>0.46261999999999998</v>
      </c>
    </row>
    <row r="48" spans="1:26" s="23" customFormat="1" x14ac:dyDescent="0.25">
      <c r="A48" s="28">
        <v>3</v>
      </c>
      <c r="B48" s="28" t="s">
        <v>1</v>
      </c>
      <c r="C48" s="28">
        <v>25</v>
      </c>
      <c r="D48" s="79">
        <v>2000</v>
      </c>
      <c r="E48" s="29">
        <f t="shared" si="0"/>
        <v>7744.9885785178258</v>
      </c>
      <c r="F48" s="29">
        <f t="shared" si="1"/>
        <v>70.245784484006705</v>
      </c>
      <c r="G48" s="24">
        <f t="shared" si="5"/>
        <v>11574.980964196377</v>
      </c>
      <c r="H48" s="19"/>
      <c r="I48" s="24">
        <f t="shared" si="2"/>
        <v>9574.9809641963766</v>
      </c>
      <c r="J48" s="24">
        <f t="shared" si="3"/>
        <v>9574.9809641963766</v>
      </c>
      <c r="K48" s="24">
        <f>SUM($I$24:I48)</f>
        <v>21.041378161427929</v>
      </c>
      <c r="L48" s="24">
        <f>SUMSQ($I$24:I48)/C48</f>
        <v>14971694.138370175</v>
      </c>
      <c r="M48" s="24">
        <f>SUM($J$24:J48)/C48</f>
        <v>3150.4328326553714</v>
      </c>
      <c r="N48" s="24">
        <f t="shared" si="4"/>
        <v>478.7490482098188</v>
      </c>
      <c r="O48" s="24">
        <f>AVERAGE($N$24:N48)</f>
        <v>70.846321759926937</v>
      </c>
      <c r="P48" s="31">
        <f>SUM($I$24:I48)/M48</f>
        <v>6.678884864113421E-3</v>
      </c>
      <c r="R48" s="43" t="s">
        <v>4</v>
      </c>
      <c r="S48" s="61">
        <v>0.3982</v>
      </c>
    </row>
    <row r="49" spans="1:19" s="23" customFormat="1" x14ac:dyDescent="0.25">
      <c r="A49" s="28">
        <v>3</v>
      </c>
      <c r="B49" s="28" t="s">
        <v>2</v>
      </c>
      <c r="C49" s="28">
        <v>26</v>
      </c>
      <c r="D49" s="79">
        <v>5000</v>
      </c>
      <c r="E49" s="29">
        <f t="shared" si="0"/>
        <v>6689.1406178010993</v>
      </c>
      <c r="F49" s="29">
        <f t="shared" si="1"/>
        <v>70.245784484006705</v>
      </c>
      <c r="G49" s="24">
        <f t="shared" si="5"/>
        <v>7815.2343630018322</v>
      </c>
      <c r="H49" s="19"/>
      <c r="I49" s="24">
        <f t="shared" si="2"/>
        <v>2815.2343630018322</v>
      </c>
      <c r="J49" s="24">
        <f t="shared" si="3"/>
        <v>2815.2343630018322</v>
      </c>
      <c r="K49" s="24">
        <f>SUM($I$24:I49)</f>
        <v>2836.2757411632601</v>
      </c>
      <c r="L49" s="24">
        <f>SUMSQ($I$24:I49)/C49</f>
        <v>14700688.383764643</v>
      </c>
      <c r="M49" s="24">
        <f>SUM($J$24:J49)/C49</f>
        <v>3137.5405838225424</v>
      </c>
      <c r="N49" s="24">
        <f t="shared" si="4"/>
        <v>56.304687260036644</v>
      </c>
      <c r="O49" s="24">
        <f>AVERAGE($N$24:N49)</f>
        <v>70.287028125315771</v>
      </c>
      <c r="P49" s="31">
        <f>SUM($I$24:I49)/M49</f>
        <v>0.90398057503618201</v>
      </c>
      <c r="R49" s="43" t="s">
        <v>5</v>
      </c>
      <c r="S49" s="61">
        <v>0.62131999999999998</v>
      </c>
    </row>
    <row r="50" spans="1:19" s="23" customFormat="1" x14ac:dyDescent="0.25">
      <c r="A50" s="28">
        <v>3</v>
      </c>
      <c r="B50" s="28" t="s">
        <v>3</v>
      </c>
      <c r="C50" s="28">
        <v>27</v>
      </c>
      <c r="D50" s="79">
        <v>5000</v>
      </c>
      <c r="E50" s="29">
        <f t="shared" si="0"/>
        <v>6055.6318413710633</v>
      </c>
      <c r="F50" s="29">
        <f t="shared" si="1"/>
        <v>70.245784484006705</v>
      </c>
      <c r="G50" s="24">
        <f t="shared" si="5"/>
        <v>6759.3864022851058</v>
      </c>
      <c r="H50" s="19"/>
      <c r="I50" s="24">
        <f t="shared" si="2"/>
        <v>1759.3864022851058</v>
      </c>
      <c r="J50" s="24">
        <f t="shared" si="3"/>
        <v>1759.3864022851058</v>
      </c>
      <c r="K50" s="24">
        <f>SUM($I$24:I50)</f>
        <v>4595.6621434483659</v>
      </c>
      <c r="L50" s="24">
        <f>SUMSQ($I$24:I50)/C50</f>
        <v>14270864.388534311</v>
      </c>
      <c r="M50" s="24">
        <f>SUM($J$24:J50)/C50</f>
        <v>3086.4978363581931</v>
      </c>
      <c r="N50" s="24">
        <f t="shared" si="4"/>
        <v>35.187728045702116</v>
      </c>
      <c r="O50" s="24">
        <f>AVERAGE($N$24:N50)</f>
        <v>68.987054048293047</v>
      </c>
      <c r="P50" s="31">
        <f>SUM($I$24:I50)/M50</f>
        <v>1.4889568653872309</v>
      </c>
      <c r="R50" s="43" t="s">
        <v>6</v>
      </c>
      <c r="S50" s="61">
        <v>0.83438000000000001</v>
      </c>
    </row>
    <row r="51" spans="1:19" s="23" customFormat="1" x14ac:dyDescent="0.25">
      <c r="A51" s="28">
        <v>3</v>
      </c>
      <c r="B51" s="28" t="s">
        <v>4</v>
      </c>
      <c r="C51" s="28">
        <v>28</v>
      </c>
      <c r="D51" s="79">
        <v>3000</v>
      </c>
      <c r="E51" s="29">
        <f t="shared" si="0"/>
        <v>4875.5265755130422</v>
      </c>
      <c r="F51" s="29">
        <f t="shared" si="1"/>
        <v>70.245784484006705</v>
      </c>
      <c r="G51" s="24">
        <f t="shared" si="5"/>
        <v>6125.8776258550697</v>
      </c>
      <c r="H51" s="19"/>
      <c r="I51" s="24">
        <f t="shared" si="2"/>
        <v>3125.8776258550697</v>
      </c>
      <c r="J51" s="24">
        <f t="shared" si="3"/>
        <v>3125.8776258550697</v>
      </c>
      <c r="K51" s="24">
        <f>SUM($I$24:I51)</f>
        <v>7721.5397693034356</v>
      </c>
      <c r="L51" s="24">
        <f>SUMSQ($I$24:I51)/C51</f>
        <v>14110158.907937421</v>
      </c>
      <c r="M51" s="24">
        <f>SUM($J$24:J51)/C51</f>
        <v>3087.9042574116529</v>
      </c>
      <c r="N51" s="24">
        <f t="shared" si="4"/>
        <v>104.19592086183567</v>
      </c>
      <c r="O51" s="24">
        <f>AVERAGE($N$24:N51)</f>
        <v>70.244513577348144</v>
      </c>
      <c r="P51" s="31">
        <f>SUM($I$24:I51)/M51</f>
        <v>2.5005761596299605</v>
      </c>
      <c r="R51" s="43" t="s">
        <v>7</v>
      </c>
      <c r="S51" s="61">
        <v>0.85287999999999997</v>
      </c>
    </row>
    <row r="52" spans="1:19" s="23" customFormat="1" x14ac:dyDescent="0.25">
      <c r="A52" s="28">
        <v>3</v>
      </c>
      <c r="B52" s="28" t="s">
        <v>5</v>
      </c>
      <c r="C52" s="28">
        <v>29</v>
      </c>
      <c r="D52" s="79">
        <v>4000</v>
      </c>
      <c r="E52" s="29">
        <f t="shared" si="0"/>
        <v>4567.4634159982288</v>
      </c>
      <c r="F52" s="29">
        <f t="shared" si="1"/>
        <v>70.245784484006705</v>
      </c>
      <c r="G52" s="24">
        <f t="shared" si="5"/>
        <v>4945.7723599970486</v>
      </c>
      <c r="H52" s="19"/>
      <c r="I52" s="24">
        <f t="shared" si="2"/>
        <v>945.77235999704862</v>
      </c>
      <c r="J52" s="24">
        <f t="shared" si="3"/>
        <v>945.77235999704862</v>
      </c>
      <c r="K52" s="24">
        <f>SUM($I$24:I52)</f>
        <v>8667.3121293004842</v>
      </c>
      <c r="L52" s="24">
        <f>SUMSQ($I$24:I52)/C52</f>
        <v>13654446.026868349</v>
      </c>
      <c r="M52" s="24">
        <f>SUM($J$24:J52)/C52</f>
        <v>3014.0376402594252</v>
      </c>
      <c r="N52" s="24">
        <f t="shared" si="4"/>
        <v>23.644308999926217</v>
      </c>
      <c r="O52" s="24">
        <f>AVERAGE($N$24:N52)</f>
        <v>68.637609971230134</v>
      </c>
      <c r="P52" s="31">
        <f>SUM($I$24:I52)/M52</f>
        <v>2.875648271119291</v>
      </c>
      <c r="R52" s="43" t="s">
        <v>8</v>
      </c>
      <c r="S52" s="61">
        <v>1.1511499999999999</v>
      </c>
    </row>
    <row r="53" spans="1:19" s="23" customFormat="1" x14ac:dyDescent="0.25">
      <c r="A53" s="28">
        <v>3</v>
      </c>
      <c r="B53" s="28" t="s">
        <v>6</v>
      </c>
      <c r="C53" s="28">
        <v>30</v>
      </c>
      <c r="D53" s="79">
        <v>6000</v>
      </c>
      <c r="E53" s="29">
        <f t="shared" si="0"/>
        <v>5182.6255202893408</v>
      </c>
      <c r="F53" s="29">
        <f t="shared" si="1"/>
        <v>70.245784484006705</v>
      </c>
      <c r="G53" s="24">
        <f t="shared" si="5"/>
        <v>4637.7092004822352</v>
      </c>
      <c r="H53" s="19"/>
      <c r="I53" s="24">
        <f t="shared" si="2"/>
        <v>-1362.2907995177648</v>
      </c>
      <c r="J53" s="24">
        <f t="shared" si="3"/>
        <v>1362.2907995177648</v>
      </c>
      <c r="K53" s="24">
        <f>SUM($I$24:I53)</f>
        <v>7305.0213297827195</v>
      </c>
      <c r="L53" s="24">
        <f>SUMSQ($I$24:I53)/C53</f>
        <v>13261159.033387762</v>
      </c>
      <c r="M53" s="24">
        <f>SUM($J$24:J53)/C53</f>
        <v>2958.979412234703</v>
      </c>
      <c r="N53" s="24">
        <f t="shared" si="4"/>
        <v>22.704846658629414</v>
      </c>
      <c r="O53" s="24">
        <f>AVERAGE($N$24:N53)</f>
        <v>67.106517860810115</v>
      </c>
      <c r="P53" s="31">
        <f>SUM($I$24:I53)/M53</f>
        <v>2.468763824303112</v>
      </c>
      <c r="R53" s="43" t="s">
        <v>9</v>
      </c>
      <c r="S53" s="61">
        <v>1.7330000000000001</v>
      </c>
    </row>
    <row r="54" spans="1:19" s="23" customFormat="1" x14ac:dyDescent="0.25">
      <c r="A54" s="28">
        <v>3</v>
      </c>
      <c r="B54" s="28" t="s">
        <v>7</v>
      </c>
      <c r="C54" s="28">
        <v>31</v>
      </c>
      <c r="D54" s="79">
        <v>7000</v>
      </c>
      <c r="E54" s="29">
        <f t="shared" si="0"/>
        <v>5951.722782864008</v>
      </c>
      <c r="F54" s="29">
        <f t="shared" si="1"/>
        <v>70.245784484006705</v>
      </c>
      <c r="G54" s="24">
        <f t="shared" si="5"/>
        <v>5252.8713047733472</v>
      </c>
      <c r="H54" s="19"/>
      <c r="I54" s="24">
        <f t="shared" si="2"/>
        <v>-1747.1286952266528</v>
      </c>
      <c r="J54" s="24">
        <f t="shared" si="3"/>
        <v>1747.1286952266528</v>
      </c>
      <c r="K54" s="24">
        <f>SUM($I$24:I54)</f>
        <v>5557.8926345560667</v>
      </c>
      <c r="L54" s="24">
        <f>SUMSQ($I$24:I54)/C54</f>
        <v>12931846.118687652</v>
      </c>
      <c r="M54" s="24">
        <f>SUM($J$24:J54)/C54</f>
        <v>2919.8874536215403</v>
      </c>
      <c r="N54" s="24">
        <f t="shared" si="4"/>
        <v>24.958981360380754</v>
      </c>
      <c r="O54" s="24">
        <f>AVERAGE($N$24:N54)</f>
        <v>65.746919909183347</v>
      </c>
      <c r="P54" s="31">
        <f>SUM($I$24:I54)/M54</f>
        <v>1.903461254187248</v>
      </c>
      <c r="R54" s="43" t="s">
        <v>10</v>
      </c>
      <c r="S54" s="61">
        <v>1.7780800000000001</v>
      </c>
    </row>
    <row r="55" spans="1:19" s="23" customFormat="1" x14ac:dyDescent="0.25">
      <c r="A55" s="28">
        <v>3</v>
      </c>
      <c r="B55" s="28" t="s">
        <v>8</v>
      </c>
      <c r="C55" s="28">
        <v>32</v>
      </c>
      <c r="D55" s="79">
        <v>10000</v>
      </c>
      <c r="E55" s="29">
        <f t="shared" si="0"/>
        <v>7613.1811404088085</v>
      </c>
      <c r="F55" s="29">
        <f t="shared" si="1"/>
        <v>70.245784484006705</v>
      </c>
      <c r="G55" s="24">
        <f t="shared" si="5"/>
        <v>6021.9685673480144</v>
      </c>
      <c r="H55" s="19"/>
      <c r="I55" s="24">
        <f t="shared" si="2"/>
        <v>-3978.0314326519856</v>
      </c>
      <c r="J55" s="24">
        <f t="shared" si="3"/>
        <v>3978.0314326519856</v>
      </c>
      <c r="K55" s="24">
        <f>SUM($I$24:I55)</f>
        <v>1579.8612019040811</v>
      </c>
      <c r="L55" s="24">
        <f>SUMSQ($I$24:I55)/C55</f>
        <v>13022248.867452638</v>
      </c>
      <c r="M55" s="24">
        <f>SUM($J$24:J55)/C55</f>
        <v>2952.9544529662417</v>
      </c>
      <c r="N55" s="24">
        <f t="shared" si="4"/>
        <v>39.780314326519857</v>
      </c>
      <c r="O55" s="24">
        <f>AVERAGE($N$24:N55)</f>
        <v>64.935463484725119</v>
      </c>
      <c r="P55" s="31">
        <f>SUM($I$24:I55)/M55</f>
        <v>0.53501035219730908</v>
      </c>
      <c r="R55" s="43" t="s">
        <v>11</v>
      </c>
      <c r="S55" s="61">
        <v>2.1236799999999998</v>
      </c>
    </row>
    <row r="56" spans="1:19" s="23" customFormat="1" x14ac:dyDescent="0.25">
      <c r="A56" s="28">
        <v>3</v>
      </c>
      <c r="B56" s="28" t="s">
        <v>9</v>
      </c>
      <c r="C56" s="28">
        <v>33</v>
      </c>
      <c r="D56" s="79">
        <v>15000</v>
      </c>
      <c r="E56" s="29">
        <f t="shared" ref="E56:E83" si="6">$G$20*D56+(1-$G$20)*(E55+F55)</f>
        <v>10610.05615493569</v>
      </c>
      <c r="F56" s="29">
        <f t="shared" ref="F56:F83" si="7">$G$21*(E56-E55)+(1-$G$21)*F55</f>
        <v>70.245784484006705</v>
      </c>
      <c r="G56" s="24">
        <f t="shared" si="5"/>
        <v>7683.4269248928149</v>
      </c>
      <c r="H56" s="19"/>
      <c r="I56" s="24">
        <f t="shared" ref="I56:I83" si="8">G56-D56</f>
        <v>-7316.5730751071851</v>
      </c>
      <c r="J56" s="24">
        <f t="shared" si="3"/>
        <v>7316.5730751071851</v>
      </c>
      <c r="K56" s="24">
        <f>SUM($I$24:I56)</f>
        <v>-5736.711873203104</v>
      </c>
      <c r="L56" s="24">
        <f>SUMSQ($I$24:I56)/C56</f>
        <v>14249824.403692964</v>
      </c>
      <c r="M56" s="24">
        <f>SUM($J$24:J56)/C56</f>
        <v>3085.1853203038459</v>
      </c>
      <c r="N56" s="24">
        <f t="shared" ref="N56:N83" si="9">J56/D56*100</f>
        <v>48.777153834047901</v>
      </c>
      <c r="O56" s="24">
        <f>AVERAGE($N$24:N56)</f>
        <v>64.445817737734899</v>
      </c>
      <c r="P56" s="31">
        <f>SUM($I$24:I56)/M56</f>
        <v>-1.8594383408508248</v>
      </c>
      <c r="R56" s="44" t="s">
        <v>12</v>
      </c>
      <c r="S56" s="62">
        <v>1.0947199999999999</v>
      </c>
    </row>
    <row r="57" spans="1:19" s="23" customFormat="1" x14ac:dyDescent="0.25">
      <c r="A57" s="28">
        <v>3</v>
      </c>
      <c r="B57" s="28" t="s">
        <v>10</v>
      </c>
      <c r="C57" s="28">
        <v>34</v>
      </c>
      <c r="D57" s="79">
        <v>15000</v>
      </c>
      <c r="E57" s="29">
        <f t="shared" si="6"/>
        <v>12408.181163651818</v>
      </c>
      <c r="F57" s="29">
        <f t="shared" si="7"/>
        <v>70.245784484006705</v>
      </c>
      <c r="G57" s="24">
        <f t="shared" si="5"/>
        <v>10680.301939419696</v>
      </c>
      <c r="H57" s="19"/>
      <c r="I57" s="24">
        <f t="shared" si="8"/>
        <v>-4319.6980605803037</v>
      </c>
      <c r="J57" s="24">
        <f t="shared" si="3"/>
        <v>4319.6980605803037</v>
      </c>
      <c r="K57" s="24">
        <f>SUM($I$24:I57)</f>
        <v>-10056.409933783409</v>
      </c>
      <c r="L57" s="24">
        <f>SUMSQ($I$24:I57)/C57</f>
        <v>14379529.313424973</v>
      </c>
      <c r="M57" s="24">
        <f>SUM($J$24:J57)/C57</f>
        <v>3121.4945185472711</v>
      </c>
      <c r="N57" s="24">
        <f t="shared" si="9"/>
        <v>28.797987070535356</v>
      </c>
      <c r="O57" s="24">
        <f>AVERAGE($N$24:N57)</f>
        <v>63.39735212987609</v>
      </c>
      <c r="P57" s="31">
        <f>SUM($I$24:I57)/M57</f>
        <v>-3.2216650947263603</v>
      </c>
    </row>
    <row r="58" spans="1:19" s="23" customFormat="1" x14ac:dyDescent="0.25">
      <c r="A58" s="28">
        <v>3</v>
      </c>
      <c r="B58" s="28" t="s">
        <v>11</v>
      </c>
      <c r="C58" s="28">
        <v>35</v>
      </c>
      <c r="D58" s="79">
        <v>18000</v>
      </c>
      <c r="E58" s="29">
        <f t="shared" si="6"/>
        <v>14687.056168881494</v>
      </c>
      <c r="F58" s="29">
        <f t="shared" si="7"/>
        <v>70.245784484006705</v>
      </c>
      <c r="G58" s="24">
        <f t="shared" si="5"/>
        <v>12478.426948135824</v>
      </c>
      <c r="H58" s="19"/>
      <c r="I58" s="24">
        <f t="shared" si="8"/>
        <v>-5521.5730518641758</v>
      </c>
      <c r="J58" s="24">
        <f t="shared" si="3"/>
        <v>5521.5730518641758</v>
      </c>
      <c r="K58" s="24">
        <f>SUM($I$24:I58)</f>
        <v>-15577.982985647584</v>
      </c>
      <c r="L58" s="24">
        <f>SUMSQ($I$24:I58)/C58</f>
        <v>14839764.732100621</v>
      </c>
      <c r="M58" s="24">
        <f>SUM($J$24:J58)/C58</f>
        <v>3190.0681909277541</v>
      </c>
      <c r="N58" s="24">
        <f t="shared" si="9"/>
        <v>30.67540584368987</v>
      </c>
      <c r="O58" s="24">
        <f>AVERAGE($N$24:N58)</f>
        <v>62.462439378842205</v>
      </c>
      <c r="P58" s="31">
        <f>SUM($I$24:I58)/M58</f>
        <v>-4.8832758591022802</v>
      </c>
    </row>
    <row r="59" spans="1:19" s="23" customFormat="1" x14ac:dyDescent="0.25">
      <c r="A59" s="28">
        <v>3</v>
      </c>
      <c r="B59" s="28" t="s">
        <v>12</v>
      </c>
      <c r="C59" s="28">
        <v>36</v>
      </c>
      <c r="D59" s="79">
        <v>8000</v>
      </c>
      <c r="E59" s="29">
        <f t="shared" si="6"/>
        <v>12054.381172019301</v>
      </c>
      <c r="F59" s="29">
        <f t="shared" si="7"/>
        <v>70.245784484006705</v>
      </c>
      <c r="G59" s="24">
        <f t="shared" si="5"/>
        <v>14757.301953365501</v>
      </c>
      <c r="H59" s="19"/>
      <c r="I59" s="24">
        <f t="shared" si="8"/>
        <v>6757.3019533655006</v>
      </c>
      <c r="J59" s="24">
        <f t="shared" si="3"/>
        <v>6757.3019533655006</v>
      </c>
      <c r="K59" s="24">
        <f>SUM($I$24:I59)</f>
        <v>-8820.6810322820838</v>
      </c>
      <c r="L59" s="24">
        <f>SUMSQ($I$24:I59)/C59</f>
        <v>15695913.758679969</v>
      </c>
      <c r="M59" s="24">
        <f>SUM($J$24:J59)/C59</f>
        <v>3289.158017662136</v>
      </c>
      <c r="N59" s="24">
        <f t="shared" si="9"/>
        <v>84.46627441706876</v>
      </c>
      <c r="O59" s="24">
        <f>AVERAGE($N$24:N59)</f>
        <v>63.073657018792943</v>
      </c>
      <c r="P59" s="31">
        <f>SUM($I$24:I59)/M59</f>
        <v>-2.6817443810594535</v>
      </c>
    </row>
    <row r="60" spans="1:19" s="23" customFormat="1" x14ac:dyDescent="0.25">
      <c r="A60" s="36">
        <v>4</v>
      </c>
      <c r="B60" s="36" t="s">
        <v>1</v>
      </c>
      <c r="C60" s="36">
        <v>37</v>
      </c>
      <c r="D60" s="80">
        <v>5000</v>
      </c>
      <c r="E60" s="37">
        <f t="shared" si="6"/>
        <v>9274.7761739019843</v>
      </c>
      <c r="F60" s="37">
        <f t="shared" si="7"/>
        <v>70.245784484006705</v>
      </c>
      <c r="G60" s="39">
        <f t="shared" si="5"/>
        <v>12124.626956503307</v>
      </c>
      <c r="H60" s="19"/>
      <c r="I60" s="39">
        <f t="shared" si="8"/>
        <v>7124.6269565033072</v>
      </c>
      <c r="J60" s="39">
        <f t="shared" si="3"/>
        <v>7124.6269565033072</v>
      </c>
      <c r="K60" s="39">
        <f>SUM($I$24:I60)</f>
        <v>-1696.0540757787767</v>
      </c>
      <c r="L60" s="39">
        <f>SUMSQ($I$24:I60)/C60</f>
        <v>16643600.12383277</v>
      </c>
      <c r="M60" s="39">
        <f>SUM($J$24:J60)/C60</f>
        <v>3392.8193403335185</v>
      </c>
      <c r="N60" s="39">
        <f t="shared" si="9"/>
        <v>142.49253913006615</v>
      </c>
      <c r="O60" s="39">
        <f>AVERAGE($N$24:N60)</f>
        <v>65.220113292070593</v>
      </c>
      <c r="P60" s="40">
        <f>SUM($I$24:I60)/M60</f>
        <v>-0.499895192065267</v>
      </c>
    </row>
    <row r="61" spans="1:19" s="23" customFormat="1" x14ac:dyDescent="0.25">
      <c r="A61" s="36">
        <v>4</v>
      </c>
      <c r="B61" s="36" t="s">
        <v>2</v>
      </c>
      <c r="C61" s="36">
        <v>38</v>
      </c>
      <c r="D61" s="80">
        <v>4000</v>
      </c>
      <c r="E61" s="37">
        <f t="shared" si="6"/>
        <v>7207.0131750315941</v>
      </c>
      <c r="F61" s="37">
        <f t="shared" si="7"/>
        <v>70.245784484006705</v>
      </c>
      <c r="G61" s="39">
        <f t="shared" si="5"/>
        <v>9345.0219583859907</v>
      </c>
      <c r="H61" s="19"/>
      <c r="I61" s="39">
        <f t="shared" si="8"/>
        <v>5345.0219583859907</v>
      </c>
      <c r="J61" s="39">
        <f t="shared" si="3"/>
        <v>5345.0219583859907</v>
      </c>
      <c r="K61" s="39">
        <f>SUM($I$24:I61)</f>
        <v>3648.9678826072141</v>
      </c>
      <c r="L61" s="39">
        <f>SUMSQ($I$24:I61)/C61</f>
        <v>16957433.271511603</v>
      </c>
      <c r="M61" s="39">
        <f>SUM($J$24:J61)/C61</f>
        <v>3444.1930934401626</v>
      </c>
      <c r="N61" s="39">
        <f t="shared" si="9"/>
        <v>133.62554895964976</v>
      </c>
      <c r="O61" s="39">
        <f>AVERAGE($N$24:N61)</f>
        <v>67.020256335954258</v>
      </c>
      <c r="P61" s="40">
        <f>SUM($I$24:I61)/M61</f>
        <v>1.0594550838502832</v>
      </c>
    </row>
    <row r="62" spans="1:19" s="23" customFormat="1" x14ac:dyDescent="0.25">
      <c r="A62" s="36">
        <v>4</v>
      </c>
      <c r="B62" s="36" t="s">
        <v>3</v>
      </c>
      <c r="C62" s="36">
        <v>39</v>
      </c>
      <c r="D62" s="80">
        <v>4000</v>
      </c>
      <c r="E62" s="37">
        <f t="shared" si="6"/>
        <v>5966.3553757093605</v>
      </c>
      <c r="F62" s="37">
        <f t="shared" si="7"/>
        <v>70.245784484006705</v>
      </c>
      <c r="G62" s="39">
        <f t="shared" si="5"/>
        <v>7277.2589595156005</v>
      </c>
      <c r="H62" s="19"/>
      <c r="I62" s="39">
        <f t="shared" si="8"/>
        <v>3277.2589595156005</v>
      </c>
      <c r="J62" s="39">
        <f t="shared" si="3"/>
        <v>3277.2589595156005</v>
      </c>
      <c r="K62" s="39">
        <f>SUM($I$24:I62)</f>
        <v>6926.2268421228146</v>
      </c>
      <c r="L62" s="39">
        <f>SUMSQ($I$24:I62)/C62</f>
        <v>16798022.836029902</v>
      </c>
      <c r="M62" s="39">
        <f>SUM($J$24:J62)/C62</f>
        <v>3439.9127310318404</v>
      </c>
      <c r="N62" s="39">
        <f t="shared" si="9"/>
        <v>81.931473987890016</v>
      </c>
      <c r="O62" s="39">
        <f>AVERAGE($N$24:N62)</f>
        <v>67.402595250106458</v>
      </c>
      <c r="P62" s="40">
        <f>SUM($I$24:I62)/M62</f>
        <v>2.0134891154768382</v>
      </c>
    </row>
    <row r="63" spans="1:19" s="23" customFormat="1" x14ac:dyDescent="0.25">
      <c r="A63" s="36">
        <v>4</v>
      </c>
      <c r="B63" s="36" t="s">
        <v>4</v>
      </c>
      <c r="C63" s="36">
        <v>40</v>
      </c>
      <c r="D63" s="80">
        <v>2000</v>
      </c>
      <c r="E63" s="37">
        <f t="shared" si="6"/>
        <v>4421.9606961160207</v>
      </c>
      <c r="F63" s="37">
        <f t="shared" si="7"/>
        <v>70.245784484006705</v>
      </c>
      <c r="G63" s="39">
        <f t="shared" si="5"/>
        <v>6036.6011601933669</v>
      </c>
      <c r="H63" s="19"/>
      <c r="I63" s="39">
        <f t="shared" si="8"/>
        <v>4036.6011601933669</v>
      </c>
      <c r="J63" s="39">
        <f t="shared" si="3"/>
        <v>4036.6011601933669</v>
      </c>
      <c r="K63" s="39">
        <f>SUM($I$24:I63)</f>
        <v>10962.828002316182</v>
      </c>
      <c r="L63" s="39">
        <f>SUMSQ($I$24:I63)/C63</f>
        <v>16785425.988291018</v>
      </c>
      <c r="M63" s="39">
        <f>SUM($J$24:J63)/C63</f>
        <v>3454.8299417608782</v>
      </c>
      <c r="N63" s="39">
        <f t="shared" si="9"/>
        <v>201.83005800966836</v>
      </c>
      <c r="O63" s="39">
        <f>AVERAGE($N$24:N63)</f>
        <v>70.763281819095511</v>
      </c>
      <c r="P63" s="40">
        <f>SUM($I$24:I63)/M63</f>
        <v>3.1731888941336961</v>
      </c>
    </row>
    <row r="64" spans="1:19" s="23" customFormat="1" x14ac:dyDescent="0.25">
      <c r="A64" s="36">
        <v>4</v>
      </c>
      <c r="B64" s="36" t="s">
        <v>5</v>
      </c>
      <c r="C64" s="36">
        <v>41</v>
      </c>
      <c r="D64" s="80">
        <v>5000</v>
      </c>
      <c r="E64" s="37">
        <f t="shared" si="6"/>
        <v>4695.3238883600161</v>
      </c>
      <c r="F64" s="37">
        <f t="shared" si="7"/>
        <v>70.245784484006705</v>
      </c>
      <c r="G64" s="39">
        <f t="shared" si="5"/>
        <v>4492.2064806000271</v>
      </c>
      <c r="H64" s="19"/>
      <c r="I64" s="39">
        <f t="shared" si="8"/>
        <v>-507.79351939997287</v>
      </c>
      <c r="J64" s="39">
        <f t="shared" si="3"/>
        <v>507.79351939997287</v>
      </c>
      <c r="K64" s="39">
        <f>SUM($I$24:I64)</f>
        <v>10455.03448291621</v>
      </c>
      <c r="L64" s="39">
        <f>SUMSQ($I$24:I64)/C64</f>
        <v>16382314.482682569</v>
      </c>
      <c r="M64" s="39">
        <f>SUM($J$24:J64)/C64</f>
        <v>3382.9510046301243</v>
      </c>
      <c r="N64" s="39">
        <f t="shared" si="9"/>
        <v>10.155870387999459</v>
      </c>
      <c r="O64" s="39">
        <f>AVERAGE($N$24:N64)</f>
        <v>69.28505227199561</v>
      </c>
      <c r="P64" s="40">
        <f>SUM($I$24:I64)/M64</f>
        <v>3.0905072135560867</v>
      </c>
    </row>
    <row r="65" spans="1:43" s="23" customFormat="1" x14ac:dyDescent="0.25">
      <c r="A65" s="36">
        <v>4</v>
      </c>
      <c r="B65" s="36" t="s">
        <v>6</v>
      </c>
      <c r="C65" s="36">
        <v>42</v>
      </c>
      <c r="D65" s="80">
        <v>7000</v>
      </c>
      <c r="E65" s="37">
        <f t="shared" si="6"/>
        <v>5659.341803706413</v>
      </c>
      <c r="F65" s="37">
        <f t="shared" si="7"/>
        <v>70.245784484006705</v>
      </c>
      <c r="G65" s="39">
        <f t="shared" si="5"/>
        <v>4765.5696728440225</v>
      </c>
      <c r="H65" s="19"/>
      <c r="I65" s="39">
        <f t="shared" si="8"/>
        <v>-2234.4303271559775</v>
      </c>
      <c r="J65" s="39">
        <f t="shared" si="3"/>
        <v>2234.4303271559775</v>
      </c>
      <c r="K65" s="39">
        <f>SUM($I$24:I65)</f>
        <v>8220.604155760233</v>
      </c>
      <c r="L65" s="39">
        <f>SUMSQ($I$24:I65)/C65</f>
        <v>16111132.682783326</v>
      </c>
      <c r="M65" s="39">
        <f>SUM($J$24:J65)/C65</f>
        <v>3355.6052742140732</v>
      </c>
      <c r="N65" s="39">
        <f t="shared" si="9"/>
        <v>31.920433245085395</v>
      </c>
      <c r="O65" s="39">
        <f>AVERAGE($N$24:N65)</f>
        <v>68.395418485640604</v>
      </c>
      <c r="P65" s="40">
        <f>SUM($I$24:I65)/M65</f>
        <v>2.4498126221611707</v>
      </c>
    </row>
    <row r="66" spans="1:43" s="23" customFormat="1" x14ac:dyDescent="0.25">
      <c r="A66" s="36">
        <v>4</v>
      </c>
      <c r="B66" s="36" t="s">
        <v>7</v>
      </c>
      <c r="C66" s="36">
        <v>43</v>
      </c>
      <c r="D66" s="80">
        <v>10000</v>
      </c>
      <c r="E66" s="37">
        <f t="shared" si="6"/>
        <v>7437.7525529142513</v>
      </c>
      <c r="F66" s="37">
        <f t="shared" si="7"/>
        <v>70.245784484006705</v>
      </c>
      <c r="G66" s="39">
        <f t="shared" si="5"/>
        <v>5729.5875881904194</v>
      </c>
      <c r="H66" s="19"/>
      <c r="I66" s="39">
        <f t="shared" si="8"/>
        <v>-4270.4124118095806</v>
      </c>
      <c r="J66" s="39">
        <f t="shared" si="3"/>
        <v>4270.4124118095806</v>
      </c>
      <c r="K66" s="39">
        <f>SUM($I$24:I66)</f>
        <v>3950.1917439506524</v>
      </c>
      <c r="L66" s="39">
        <f>SUMSQ($I$24:I66)/C66</f>
        <v>16160558.019624116</v>
      </c>
      <c r="M66" s="39">
        <f>SUM($J$24:J66)/C66</f>
        <v>3376.8798588093177</v>
      </c>
      <c r="N66" s="39">
        <f t="shared" si="9"/>
        <v>42.704124118095805</v>
      </c>
      <c r="O66" s="39">
        <f>AVERAGE($N$24:N66)</f>
        <v>67.797946523604679</v>
      </c>
      <c r="P66" s="40">
        <f>SUM($I$24:I66)/M66</f>
        <v>1.1697756239819215</v>
      </c>
    </row>
    <row r="67" spans="1:43" s="23" customFormat="1" x14ac:dyDescent="0.25">
      <c r="A67" s="36">
        <v>4</v>
      </c>
      <c r="B67" s="36" t="s">
        <v>8</v>
      </c>
      <c r="C67" s="36">
        <v>44</v>
      </c>
      <c r="D67" s="80">
        <v>14000</v>
      </c>
      <c r="E67" s="37">
        <f t="shared" si="6"/>
        <v>10104.799002438955</v>
      </c>
      <c r="F67" s="37">
        <f t="shared" si="7"/>
        <v>70.245784484006705</v>
      </c>
      <c r="G67" s="39">
        <f t="shared" si="5"/>
        <v>7507.9983373982577</v>
      </c>
      <c r="H67" s="19"/>
      <c r="I67" s="39">
        <f t="shared" si="8"/>
        <v>-6492.0016626017423</v>
      </c>
      <c r="J67" s="39">
        <f t="shared" si="3"/>
        <v>6492.0016626017423</v>
      </c>
      <c r="K67" s="39">
        <f>SUM($I$24:I67)</f>
        <v>-2541.8099186510899</v>
      </c>
      <c r="L67" s="39">
        <f>SUMSQ($I$24:I67)/C67</f>
        <v>16751138.191615017</v>
      </c>
      <c r="M67" s="39">
        <f>SUM($J$24:J67)/C67</f>
        <v>3447.678081622782</v>
      </c>
      <c r="N67" s="39">
        <f t="shared" si="9"/>
        <v>46.371440447155301</v>
      </c>
      <c r="O67" s="39">
        <f>AVERAGE($N$24:N67)</f>
        <v>67.310980476412638</v>
      </c>
      <c r="P67" s="40">
        <f>SUM($I$24:I67)/M67</f>
        <v>-0.73725268382791975</v>
      </c>
      <c r="R67"/>
      <c r="S67"/>
      <c r="T67"/>
      <c r="U67"/>
      <c r="V67"/>
      <c r="W67"/>
      <c r="X67"/>
      <c r="Y67"/>
      <c r="Z67"/>
      <c r="AA67"/>
      <c r="AB67"/>
    </row>
    <row r="68" spans="1:43" s="23" customFormat="1" x14ac:dyDescent="0.25">
      <c r="A68" s="36">
        <v>4</v>
      </c>
      <c r="B68" s="36" t="s">
        <v>9</v>
      </c>
      <c r="C68" s="36">
        <v>45</v>
      </c>
      <c r="D68" s="80">
        <v>16000</v>
      </c>
      <c r="E68" s="37">
        <f t="shared" si="6"/>
        <v>12505.026872153776</v>
      </c>
      <c r="F68" s="37">
        <f t="shared" si="7"/>
        <v>70.245784484006705</v>
      </c>
      <c r="G68" s="39">
        <f t="shared" si="5"/>
        <v>10175.044786922961</v>
      </c>
      <c r="H68" s="19"/>
      <c r="I68" s="39">
        <f t="shared" si="8"/>
        <v>-5824.9552130770389</v>
      </c>
      <c r="J68" s="39">
        <f t="shared" si="3"/>
        <v>5824.9552130770389</v>
      </c>
      <c r="K68" s="39">
        <f>SUM($I$24:I68)</f>
        <v>-8366.7651317281288</v>
      </c>
      <c r="L68" s="39">
        <f>SUMSQ($I$24:I68)/C68</f>
        <v>17132892.970342539</v>
      </c>
      <c r="M68" s="39">
        <f>SUM($J$24:J68)/C68</f>
        <v>3500.5064623217654</v>
      </c>
      <c r="N68" s="39">
        <f t="shared" si="9"/>
        <v>36.405970081731489</v>
      </c>
      <c r="O68" s="39">
        <f>AVERAGE($N$24:N68)</f>
        <v>66.62420246764195</v>
      </c>
      <c r="P68" s="40">
        <f>SUM($I$24:I68)/M68</f>
        <v>-2.3901584590073122</v>
      </c>
      <c r="R68"/>
      <c r="S68"/>
      <c r="T68"/>
      <c r="U68"/>
      <c r="V68"/>
      <c r="W68"/>
      <c r="X68"/>
      <c r="Y68"/>
      <c r="Z68"/>
      <c r="AA68"/>
      <c r="AB68"/>
      <c r="AC68"/>
      <c r="AD68"/>
      <c r="AE68"/>
      <c r="AF68"/>
      <c r="AG68"/>
      <c r="AH68"/>
      <c r="AI68"/>
      <c r="AJ68"/>
      <c r="AK68"/>
      <c r="AL68"/>
      <c r="AM68"/>
      <c r="AN68"/>
      <c r="AO68"/>
      <c r="AP68"/>
      <c r="AQ68"/>
    </row>
    <row r="69" spans="1:43" s="23" customFormat="1" x14ac:dyDescent="0.25">
      <c r="A69" s="36">
        <v>4</v>
      </c>
      <c r="B69" s="36" t="s">
        <v>10</v>
      </c>
      <c r="C69" s="36">
        <v>46</v>
      </c>
      <c r="D69" s="80">
        <v>16000</v>
      </c>
      <c r="E69" s="37">
        <f t="shared" si="6"/>
        <v>13945.16359398267</v>
      </c>
      <c r="F69" s="37">
        <f t="shared" si="7"/>
        <v>70.245784484006705</v>
      </c>
      <c r="G69" s="39">
        <f t="shared" si="5"/>
        <v>12575.272656637782</v>
      </c>
      <c r="H69" s="19"/>
      <c r="I69" s="39">
        <f t="shared" si="8"/>
        <v>-3424.7273433622177</v>
      </c>
      <c r="J69" s="39">
        <f t="shared" si="3"/>
        <v>3424.7273433622177</v>
      </c>
      <c r="K69" s="39">
        <f>SUM($I$24:I69)</f>
        <v>-11791.492475090346</v>
      </c>
      <c r="L69" s="39">
        <f>SUMSQ($I$24:I69)/C69</f>
        <v>17015411.761777978</v>
      </c>
      <c r="M69" s="39">
        <f>SUM($J$24:J69)/C69</f>
        <v>3498.8590901704711</v>
      </c>
      <c r="N69" s="39">
        <f t="shared" si="9"/>
        <v>21.404545896013861</v>
      </c>
      <c r="O69" s="39">
        <f>AVERAGE($N$24:N69)</f>
        <v>65.641166455215256</v>
      </c>
      <c r="P69" s="40">
        <f>SUM($I$24:I69)/M69</f>
        <v>-3.3700964146332177</v>
      </c>
      <c r="R69"/>
      <c r="S69"/>
      <c r="T69"/>
      <c r="U69"/>
      <c r="V69"/>
      <c r="W69"/>
      <c r="X69"/>
      <c r="Y69"/>
      <c r="Z69"/>
      <c r="AA69"/>
      <c r="AB69"/>
      <c r="AC69"/>
      <c r="AD69"/>
      <c r="AE69"/>
      <c r="AF69"/>
      <c r="AG69"/>
      <c r="AH69"/>
      <c r="AI69"/>
      <c r="AJ69"/>
      <c r="AK69"/>
      <c r="AL69"/>
      <c r="AM69"/>
      <c r="AN69"/>
      <c r="AO69"/>
      <c r="AP69"/>
      <c r="AQ69"/>
    </row>
    <row r="70" spans="1:43" s="23" customFormat="1" x14ac:dyDescent="0.25">
      <c r="A70" s="36">
        <v>4</v>
      </c>
      <c r="B70" s="36" t="s">
        <v>11</v>
      </c>
      <c r="C70" s="36">
        <v>47</v>
      </c>
      <c r="D70" s="80">
        <v>20000</v>
      </c>
      <c r="E70" s="37">
        <f t="shared" si="6"/>
        <v>16409.245627080003</v>
      </c>
      <c r="F70" s="37">
        <f t="shared" si="7"/>
        <v>70.245784484006705</v>
      </c>
      <c r="G70" s="39">
        <f t="shared" si="5"/>
        <v>14015.409378466677</v>
      </c>
      <c r="H70" s="19"/>
      <c r="I70" s="39">
        <f t="shared" si="8"/>
        <v>-5984.5906215333234</v>
      </c>
      <c r="J70" s="39">
        <f t="shared" si="3"/>
        <v>5984.5906215333234</v>
      </c>
      <c r="K70" s="39">
        <f>SUM($I$24:I70)</f>
        <v>-17776.083096623668</v>
      </c>
      <c r="L70" s="39">
        <f>SUMSQ($I$24:I70)/C70</f>
        <v>17415409.913811311</v>
      </c>
      <c r="M70" s="39">
        <f>SUM($J$24:J70)/C70</f>
        <v>3551.7469950930854</v>
      </c>
      <c r="N70" s="39">
        <f t="shared" si="9"/>
        <v>29.922953107666615</v>
      </c>
      <c r="O70" s="39">
        <f>AVERAGE($N$24:N70)</f>
        <v>64.881204469097199</v>
      </c>
      <c r="P70" s="40">
        <f>SUM($I$24:I70)/M70</f>
        <v>-5.0048843910284742</v>
      </c>
      <c r="R70"/>
      <c r="S70"/>
      <c r="T70"/>
      <c r="U70"/>
      <c r="V70"/>
      <c r="W70"/>
      <c r="X70"/>
      <c r="Y70"/>
      <c r="Z70"/>
      <c r="AA70"/>
      <c r="AB70"/>
      <c r="AC70"/>
      <c r="AD70"/>
      <c r="AE70"/>
      <c r="AF70"/>
      <c r="AG70"/>
      <c r="AH70"/>
      <c r="AI70"/>
      <c r="AJ70"/>
      <c r="AK70"/>
      <c r="AL70"/>
      <c r="AM70"/>
      <c r="AN70"/>
      <c r="AO70"/>
      <c r="AP70"/>
      <c r="AQ70"/>
    </row>
    <row r="71" spans="1:43" s="23" customFormat="1" x14ac:dyDescent="0.25">
      <c r="A71" s="36">
        <v>4</v>
      </c>
      <c r="B71" s="36" t="s">
        <v>12</v>
      </c>
      <c r="C71" s="36">
        <v>48</v>
      </c>
      <c r="D71" s="80">
        <v>12000</v>
      </c>
      <c r="E71" s="37">
        <f t="shared" si="6"/>
        <v>14687.694846938406</v>
      </c>
      <c r="F71" s="37">
        <f t="shared" si="7"/>
        <v>70.245784484006705</v>
      </c>
      <c r="G71" s="39">
        <f t="shared" si="5"/>
        <v>16479.491411564009</v>
      </c>
      <c r="H71" s="19"/>
      <c r="I71" s="39">
        <f t="shared" si="8"/>
        <v>4479.4914115640095</v>
      </c>
      <c r="J71" s="39">
        <f t="shared" si="3"/>
        <v>4479.4914115640095</v>
      </c>
      <c r="K71" s="39">
        <f>SUM($I$24:I71)</f>
        <v>-13296.591685059659</v>
      </c>
      <c r="L71" s="39">
        <f>SUMSQ($I$24:I71)/C71</f>
        <v>17470627.276154321</v>
      </c>
      <c r="M71" s="39">
        <f>SUM($J$24:J71)/C71</f>
        <v>3571.075003769563</v>
      </c>
      <c r="N71" s="39">
        <f t="shared" si="9"/>
        <v>37.329095096366743</v>
      </c>
      <c r="O71" s="39">
        <f>AVERAGE($N$24:N71)</f>
        <v>64.307202190498657</v>
      </c>
      <c r="P71" s="40">
        <f>SUM($I$24:I71)/M71</f>
        <v>-3.7234142859010282</v>
      </c>
      <c r="R71"/>
      <c r="S71"/>
      <c r="T71"/>
      <c r="U71"/>
      <c r="V71"/>
      <c r="W71"/>
      <c r="X71"/>
      <c r="Y71"/>
      <c r="Z71"/>
      <c r="AA71"/>
      <c r="AB71"/>
      <c r="AC71"/>
      <c r="AD71"/>
      <c r="AE71"/>
      <c r="AF71"/>
      <c r="AG71"/>
      <c r="AH71"/>
      <c r="AI71"/>
      <c r="AJ71"/>
      <c r="AK71"/>
      <c r="AL71"/>
      <c r="AM71"/>
      <c r="AN71"/>
      <c r="AO71"/>
      <c r="AP71"/>
      <c r="AQ71"/>
    </row>
    <row r="72" spans="1:43" s="23" customFormat="1" x14ac:dyDescent="0.25">
      <c r="A72" s="28">
        <v>5</v>
      </c>
      <c r="B72" s="28" t="s">
        <v>1</v>
      </c>
      <c r="C72" s="28">
        <v>49</v>
      </c>
      <c r="D72" s="79">
        <v>5000</v>
      </c>
      <c r="E72" s="29">
        <f t="shared" si="6"/>
        <v>10854.764378853448</v>
      </c>
      <c r="F72" s="29">
        <f t="shared" si="7"/>
        <v>70.245784484006705</v>
      </c>
      <c r="G72" s="24">
        <f t="shared" si="5"/>
        <v>14757.940631422412</v>
      </c>
      <c r="H72" s="19"/>
      <c r="I72" s="24">
        <f t="shared" si="8"/>
        <v>9757.9406314224125</v>
      </c>
      <c r="J72" s="24">
        <f t="shared" si="3"/>
        <v>9757.9406314224125</v>
      </c>
      <c r="K72" s="24">
        <f>SUM($I$24:I72)</f>
        <v>-3538.6510536372462</v>
      </c>
      <c r="L72" s="24">
        <f>SUMSQ($I$24:I72)/C72</f>
        <v>19057296.216770854</v>
      </c>
      <c r="M72" s="24">
        <f>SUM($J$24:J72)/C72</f>
        <v>3697.3375675992129</v>
      </c>
      <c r="N72" s="24">
        <f t="shared" si="9"/>
        <v>195.15881262844826</v>
      </c>
      <c r="O72" s="24">
        <f>AVERAGE($N$24:N72)</f>
        <v>66.977643219844566</v>
      </c>
      <c r="P72" s="31">
        <f>SUM($I$24:I72)/M72</f>
        <v>-0.95708086939299775</v>
      </c>
      <c r="R72"/>
      <c r="S72"/>
      <c r="T72"/>
      <c r="U72"/>
      <c r="V72"/>
      <c r="W72"/>
      <c r="X72"/>
      <c r="Y72"/>
      <c r="Z72"/>
      <c r="AA72"/>
      <c r="AB72"/>
      <c r="AC72"/>
      <c r="AD72"/>
      <c r="AE72"/>
      <c r="AF72"/>
      <c r="AG72"/>
      <c r="AH72"/>
      <c r="AI72"/>
      <c r="AJ72"/>
      <c r="AK72"/>
      <c r="AL72"/>
      <c r="AM72"/>
      <c r="AN72"/>
      <c r="AO72"/>
      <c r="AP72"/>
      <c r="AQ72"/>
    </row>
    <row r="73" spans="1:43" s="23" customFormat="1" x14ac:dyDescent="0.25">
      <c r="A73" s="28">
        <v>5</v>
      </c>
      <c r="B73" s="28" t="s">
        <v>2</v>
      </c>
      <c r="C73" s="28">
        <v>50</v>
      </c>
      <c r="D73" s="79">
        <v>2000</v>
      </c>
      <c r="E73" s="29">
        <f t="shared" si="6"/>
        <v>7355.0060980024728</v>
      </c>
      <c r="F73" s="29">
        <f t="shared" si="7"/>
        <v>70.245784484006705</v>
      </c>
      <c r="G73" s="24">
        <f t="shared" si="5"/>
        <v>10925.010163337454</v>
      </c>
      <c r="H73" s="19"/>
      <c r="I73" s="24">
        <f t="shared" si="8"/>
        <v>8925.0101633374543</v>
      </c>
      <c r="J73" s="24">
        <f t="shared" si="3"/>
        <v>8925.0101633374543</v>
      </c>
      <c r="K73" s="24">
        <f>SUM($I$24:I73)</f>
        <v>5386.3591097002081</v>
      </c>
      <c r="L73" s="24">
        <f>SUMSQ($I$24:I73)/C73</f>
        <v>20269266.420748971</v>
      </c>
      <c r="M73" s="24">
        <f>SUM($J$24:J73)/C73</f>
        <v>3801.8910195139779</v>
      </c>
      <c r="N73" s="24">
        <f t="shared" si="9"/>
        <v>446.25050816687269</v>
      </c>
      <c r="O73" s="24">
        <f>AVERAGE($N$24:N73)</f>
        <v>74.563100518785134</v>
      </c>
      <c r="P73" s="31">
        <f>SUM($I$24:I73)/M73</f>
        <v>1.41675789286269</v>
      </c>
      <c r="R73"/>
      <c r="S73"/>
      <c r="T73"/>
      <c r="U73"/>
      <c r="V73"/>
      <c r="W73"/>
      <c r="X73"/>
      <c r="Y73"/>
      <c r="Z73"/>
      <c r="AA73"/>
      <c r="AB73"/>
      <c r="AC73"/>
      <c r="AD73"/>
      <c r="AE73"/>
      <c r="AF73"/>
      <c r="AG73"/>
      <c r="AH73"/>
      <c r="AI73"/>
      <c r="AJ73"/>
      <c r="AK73"/>
      <c r="AL73"/>
      <c r="AM73"/>
      <c r="AN73"/>
      <c r="AO73"/>
      <c r="AP73"/>
      <c r="AQ73"/>
    </row>
    <row r="74" spans="1:43" s="23" customFormat="1" x14ac:dyDescent="0.25">
      <c r="A74" s="28">
        <v>5</v>
      </c>
      <c r="B74" s="28" t="s">
        <v>3</v>
      </c>
      <c r="C74" s="28">
        <v>51</v>
      </c>
      <c r="D74" s="79">
        <v>3000</v>
      </c>
      <c r="E74" s="29">
        <f t="shared" si="6"/>
        <v>5655.1511294918873</v>
      </c>
      <c r="F74" s="29">
        <f t="shared" si="7"/>
        <v>70.245784484006705</v>
      </c>
      <c r="G74" s="24">
        <f t="shared" si="5"/>
        <v>7425.2518824864792</v>
      </c>
      <c r="H74" s="19"/>
      <c r="I74" s="24">
        <f t="shared" si="8"/>
        <v>4425.2518824864792</v>
      </c>
      <c r="J74" s="24">
        <f t="shared" si="3"/>
        <v>4425.2518824864792</v>
      </c>
      <c r="K74" s="24">
        <f>SUM($I$24:I74)</f>
        <v>9811.6109921866882</v>
      </c>
      <c r="L74" s="24">
        <f>SUMSQ($I$24:I74)/C74</f>
        <v>20255807.35805684</v>
      </c>
      <c r="M74" s="24">
        <f>SUM($J$24:J74)/C74</f>
        <v>3814.1137815330467</v>
      </c>
      <c r="N74" s="24">
        <f t="shared" si="9"/>
        <v>147.50839608288265</v>
      </c>
      <c r="O74" s="24">
        <f>AVERAGE($N$24:N74)</f>
        <v>75.993400431806663</v>
      </c>
      <c r="P74" s="31">
        <f>SUM($I$24:I74)/M74</f>
        <v>2.5724484255535254</v>
      </c>
      <c r="R74"/>
      <c r="S74"/>
      <c r="T74"/>
      <c r="U74"/>
      <c r="V74"/>
      <c r="W74"/>
      <c r="X74"/>
      <c r="Y74"/>
      <c r="Z74"/>
      <c r="AA74"/>
      <c r="AB74"/>
      <c r="AC74"/>
      <c r="AD74"/>
      <c r="AE74"/>
      <c r="AF74"/>
      <c r="AG74"/>
      <c r="AH74"/>
      <c r="AI74"/>
      <c r="AJ74"/>
      <c r="AK74"/>
      <c r="AL74"/>
      <c r="AM74"/>
      <c r="AN74"/>
      <c r="AO74"/>
      <c r="AP74"/>
      <c r="AQ74"/>
    </row>
    <row r="75" spans="1:43" s="23" customFormat="1" x14ac:dyDescent="0.25">
      <c r="A75" s="28">
        <v>5</v>
      </c>
      <c r="B75" s="28" t="s">
        <v>4</v>
      </c>
      <c r="C75" s="28">
        <v>52</v>
      </c>
      <c r="D75" s="79">
        <v>2000</v>
      </c>
      <c r="E75" s="29">
        <f t="shared" si="6"/>
        <v>4235.2381483855361</v>
      </c>
      <c r="F75" s="29">
        <f t="shared" si="7"/>
        <v>70.245784484006705</v>
      </c>
      <c r="G75" s="24">
        <f t="shared" si="5"/>
        <v>5725.3969139758938</v>
      </c>
      <c r="H75" s="19"/>
      <c r="I75" s="24">
        <f t="shared" si="8"/>
        <v>3725.3969139758938</v>
      </c>
      <c r="J75" s="24">
        <f t="shared" si="3"/>
        <v>3725.3969139758938</v>
      </c>
      <c r="K75" s="24">
        <f>SUM($I$24:I75)</f>
        <v>13537.007906162582</v>
      </c>
      <c r="L75" s="24">
        <f>SUMSQ($I$24:I75)/C75</f>
        <v>20133168.41206846</v>
      </c>
      <c r="M75" s="24">
        <f>SUM($J$24:J75)/C75</f>
        <v>3812.4076879261779</v>
      </c>
      <c r="N75" s="24">
        <f t="shared" si="9"/>
        <v>186.26984569879468</v>
      </c>
      <c r="O75" s="24">
        <f>AVERAGE($N$24:N75)</f>
        <v>78.114101302325651</v>
      </c>
      <c r="P75" s="31">
        <f>SUM($I$24:I75)/M75</f>
        <v>3.5507765733014405</v>
      </c>
      <c r="R75"/>
      <c r="S75"/>
      <c r="T75"/>
      <c r="U75"/>
      <c r="V75"/>
      <c r="W75"/>
      <c r="X75"/>
      <c r="Y75"/>
      <c r="Z75"/>
      <c r="AA75"/>
      <c r="AB75"/>
      <c r="AC75"/>
      <c r="AD75"/>
      <c r="AE75"/>
      <c r="AF75"/>
      <c r="AG75"/>
      <c r="AH75"/>
      <c r="AI75"/>
      <c r="AJ75"/>
      <c r="AK75"/>
      <c r="AL75"/>
      <c r="AM75"/>
      <c r="AN75"/>
      <c r="AO75"/>
      <c r="AP75"/>
      <c r="AQ75"/>
    </row>
    <row r="76" spans="1:43" s="23" customFormat="1" x14ac:dyDescent="0.25">
      <c r="A76" s="28">
        <v>5</v>
      </c>
      <c r="B76" s="28" t="s">
        <v>5</v>
      </c>
      <c r="C76" s="28">
        <v>53</v>
      </c>
      <c r="D76" s="79">
        <v>7000</v>
      </c>
      <c r="E76" s="29">
        <f t="shared" si="6"/>
        <v>5383.2903597217255</v>
      </c>
      <c r="F76" s="29">
        <f t="shared" si="7"/>
        <v>70.245784484006705</v>
      </c>
      <c r="G76" s="24">
        <f t="shared" si="5"/>
        <v>4305.4839328695425</v>
      </c>
      <c r="H76" s="19"/>
      <c r="I76" s="24">
        <f t="shared" si="8"/>
        <v>-2694.5160671304575</v>
      </c>
      <c r="J76" s="24">
        <f t="shared" si="3"/>
        <v>2694.5160671304575</v>
      </c>
      <c r="K76" s="24">
        <f>SUM($I$24:I76)</f>
        <v>10842.491839032125</v>
      </c>
      <c r="L76" s="24">
        <f>SUMSQ($I$24:I76)/C76</f>
        <v>19890286.306860078</v>
      </c>
      <c r="M76" s="24">
        <f>SUM($J$24:J76)/C76</f>
        <v>3791.3153931941833</v>
      </c>
      <c r="N76" s="24">
        <f t="shared" si="9"/>
        <v>38.493086673292247</v>
      </c>
      <c r="O76" s="24">
        <f>AVERAGE($N$24:N76)</f>
        <v>77.366534988570308</v>
      </c>
      <c r="P76" s="31">
        <f>SUM($I$24:I76)/M76</f>
        <v>2.8598232314028946</v>
      </c>
      <c r="R76"/>
      <c r="S76"/>
      <c r="T76"/>
      <c r="U76"/>
      <c r="V76"/>
      <c r="W76"/>
      <c r="X76"/>
      <c r="Y76"/>
      <c r="Z76"/>
      <c r="AA76"/>
      <c r="AB76"/>
      <c r="AC76"/>
      <c r="AD76"/>
      <c r="AE76"/>
      <c r="AF76"/>
      <c r="AG76"/>
      <c r="AH76"/>
      <c r="AI76"/>
      <c r="AJ76"/>
      <c r="AK76"/>
      <c r="AL76"/>
      <c r="AM76"/>
      <c r="AN76"/>
      <c r="AO76"/>
      <c r="AP76"/>
      <c r="AQ76"/>
    </row>
    <row r="77" spans="1:43" s="23" customFormat="1" x14ac:dyDescent="0.25">
      <c r="A77" s="28">
        <v>5</v>
      </c>
      <c r="B77" s="28" t="s">
        <v>6</v>
      </c>
      <c r="C77" s="28">
        <v>54</v>
      </c>
      <c r="D77" s="79">
        <v>6000</v>
      </c>
      <c r="E77" s="29">
        <f t="shared" si="6"/>
        <v>5672.1216865234392</v>
      </c>
      <c r="F77" s="29">
        <f t="shared" si="7"/>
        <v>70.245784484006705</v>
      </c>
      <c r="G77" s="24">
        <f t="shared" si="5"/>
        <v>5453.5361442057319</v>
      </c>
      <c r="H77" s="19"/>
      <c r="I77" s="24">
        <f t="shared" si="8"/>
        <v>-546.46385579426806</v>
      </c>
      <c r="J77" s="24">
        <f t="shared" si="3"/>
        <v>546.46385579426806</v>
      </c>
      <c r="K77" s="24">
        <f>SUM($I$24:I77)</f>
        <v>10296.027983237858</v>
      </c>
      <c r="L77" s="24">
        <f>SUMSQ($I$24:I77)/C77</f>
        <v>19527477.722393956</v>
      </c>
      <c r="M77" s="24">
        <f>SUM($J$24:J77)/C77</f>
        <v>3731.2255499090002</v>
      </c>
      <c r="N77" s="24">
        <f t="shared" si="9"/>
        <v>9.1077309299044664</v>
      </c>
      <c r="O77" s="24">
        <f>AVERAGE($N$24:N77)</f>
        <v>76.102483061557976</v>
      </c>
      <c r="P77" s="31">
        <f>SUM($I$24:I77)/M77</f>
        <v>2.7594225665315153</v>
      </c>
      <c r="R77"/>
      <c r="S77"/>
      <c r="T77"/>
      <c r="U77"/>
      <c r="V77"/>
      <c r="W77"/>
      <c r="X77"/>
      <c r="Y77"/>
      <c r="Z77"/>
      <c r="AA77"/>
      <c r="AB77"/>
      <c r="AC77"/>
      <c r="AD77"/>
      <c r="AE77"/>
      <c r="AF77"/>
      <c r="AG77"/>
      <c r="AH77"/>
      <c r="AI77"/>
      <c r="AJ77"/>
      <c r="AK77"/>
      <c r="AL77"/>
      <c r="AM77"/>
      <c r="AN77"/>
      <c r="AO77"/>
      <c r="AP77"/>
      <c r="AQ77"/>
    </row>
    <row r="78" spans="1:43" s="23" customFormat="1" x14ac:dyDescent="0.25">
      <c r="A78" s="28">
        <v>5</v>
      </c>
      <c r="B78" s="28" t="s">
        <v>7</v>
      </c>
      <c r="C78" s="28">
        <v>55</v>
      </c>
      <c r="D78" s="79">
        <v>8000</v>
      </c>
      <c r="E78" s="29">
        <f t="shared" si="6"/>
        <v>6645.4204826044679</v>
      </c>
      <c r="F78" s="29">
        <f t="shared" si="7"/>
        <v>70.245784484006705</v>
      </c>
      <c r="G78" s="24">
        <f t="shared" si="5"/>
        <v>5742.3674710074456</v>
      </c>
      <c r="H78" s="19"/>
      <c r="I78" s="24">
        <f t="shared" si="8"/>
        <v>-2257.6325289925544</v>
      </c>
      <c r="J78" s="24">
        <f t="shared" si="3"/>
        <v>2257.6325289925544</v>
      </c>
      <c r="K78" s="24">
        <f>SUM($I$24:I78)</f>
        <v>8038.3954542453039</v>
      </c>
      <c r="L78" s="24">
        <f>SUMSQ($I$24:I78)/C78</f>
        <v>19265103.666277073</v>
      </c>
      <c r="M78" s="24">
        <f>SUM($J$24:J78)/C78</f>
        <v>3704.4329495287006</v>
      </c>
      <c r="N78" s="24">
        <f t="shared" si="9"/>
        <v>28.220406612406929</v>
      </c>
      <c r="O78" s="24">
        <f>AVERAGE($N$24:N78)</f>
        <v>75.231899853391582</v>
      </c>
      <c r="P78" s="31">
        <f>SUM($I$24:I78)/M78</f>
        <v>2.169939519425772</v>
      </c>
      <c r="R78"/>
      <c r="S78"/>
      <c r="T78"/>
      <c r="U78"/>
      <c r="V78"/>
      <c r="W78"/>
      <c r="X78"/>
      <c r="Y78"/>
      <c r="Z78"/>
      <c r="AA78"/>
      <c r="AB78"/>
      <c r="AC78"/>
      <c r="AD78"/>
      <c r="AE78"/>
      <c r="AF78"/>
      <c r="AG78"/>
      <c r="AH78"/>
      <c r="AI78"/>
      <c r="AJ78"/>
      <c r="AK78"/>
      <c r="AL78"/>
      <c r="AM78"/>
      <c r="AN78"/>
      <c r="AO78"/>
      <c r="AP78"/>
      <c r="AQ78"/>
    </row>
    <row r="79" spans="1:43" s="23" customFormat="1" x14ac:dyDescent="0.25">
      <c r="A79" s="28">
        <v>5</v>
      </c>
      <c r="B79" s="28" t="s">
        <v>8</v>
      </c>
      <c r="C79" s="28">
        <v>56</v>
      </c>
      <c r="D79" s="79">
        <v>10000</v>
      </c>
      <c r="E79" s="29">
        <f t="shared" si="6"/>
        <v>8029.3997602530844</v>
      </c>
      <c r="F79" s="29">
        <f t="shared" si="7"/>
        <v>70.245784484006705</v>
      </c>
      <c r="G79" s="24">
        <f t="shared" si="5"/>
        <v>6715.6662670884743</v>
      </c>
      <c r="H79" s="19"/>
      <c r="I79" s="24">
        <f t="shared" si="8"/>
        <v>-3284.3337329115257</v>
      </c>
      <c r="J79" s="24">
        <f t="shared" si="3"/>
        <v>3284.3337329115257</v>
      </c>
      <c r="K79" s="24">
        <f>SUM($I$24:I79)</f>
        <v>4754.0617213337782</v>
      </c>
      <c r="L79" s="24">
        <f>SUMSQ($I$24:I79)/C79</f>
        <v>19113706.244899634</v>
      </c>
      <c r="M79" s="24">
        <f>SUM($J$24:J79)/C79</f>
        <v>3696.9311778033943</v>
      </c>
      <c r="N79" s="24">
        <f t="shared" si="9"/>
        <v>32.843337329115258</v>
      </c>
      <c r="O79" s="24">
        <f>AVERAGE($N$24:N79)</f>
        <v>74.474961236886656</v>
      </c>
      <c r="P79" s="31">
        <f>SUM($I$24:I79)/M79</f>
        <v>1.2859481263479995</v>
      </c>
      <c r="R79"/>
      <c r="S79"/>
      <c r="T79"/>
      <c r="U79"/>
      <c r="V79"/>
      <c r="W79"/>
      <c r="X79"/>
      <c r="Y79"/>
      <c r="Z79"/>
      <c r="AA79"/>
      <c r="AB79"/>
      <c r="AC79"/>
      <c r="AD79"/>
      <c r="AE79"/>
      <c r="AF79"/>
      <c r="AG79"/>
      <c r="AH79"/>
      <c r="AI79"/>
      <c r="AJ79"/>
      <c r="AK79"/>
      <c r="AL79"/>
      <c r="AM79"/>
      <c r="AN79"/>
      <c r="AO79"/>
      <c r="AP79"/>
      <c r="AQ79"/>
    </row>
    <row r="80" spans="1:43" s="23" customFormat="1" x14ac:dyDescent="0.25">
      <c r="A80" s="28">
        <v>5</v>
      </c>
      <c r="B80" s="28" t="s">
        <v>9</v>
      </c>
      <c r="C80" s="28">
        <v>57</v>
      </c>
      <c r="D80" s="79">
        <v>20000</v>
      </c>
      <c r="E80" s="29">
        <f t="shared" si="6"/>
        <v>12859.787326842255</v>
      </c>
      <c r="F80" s="29">
        <f t="shared" si="7"/>
        <v>70.245784484006705</v>
      </c>
      <c r="G80" s="24">
        <f t="shared" si="5"/>
        <v>8099.6455447370909</v>
      </c>
      <c r="H80" s="19"/>
      <c r="I80" s="24">
        <f t="shared" si="8"/>
        <v>-11900.35445526291</v>
      </c>
      <c r="J80" s="24">
        <f t="shared" si="3"/>
        <v>11900.35445526291</v>
      </c>
      <c r="K80" s="24">
        <f>SUM($I$24:I80)</f>
        <v>-7146.2927339291318</v>
      </c>
      <c r="L80" s="24">
        <f>SUMSQ($I$24:I80)/C80</f>
        <v>21262912.03289957</v>
      </c>
      <c r="M80" s="24">
        <f>SUM($J$24:J80)/C80</f>
        <v>3840.8508844254911</v>
      </c>
      <c r="N80" s="24">
        <f t="shared" si="9"/>
        <v>59.501772276314547</v>
      </c>
      <c r="O80" s="24">
        <f>AVERAGE($N$24:N80)</f>
        <v>74.212273711262583</v>
      </c>
      <c r="P80" s="31">
        <f>SUM($I$24:I80)/M80</f>
        <v>-1.8606014523779315</v>
      </c>
      <c r="R80"/>
      <c r="S80"/>
      <c r="T80"/>
      <c r="U80"/>
      <c r="V80"/>
      <c r="W80"/>
      <c r="X80"/>
      <c r="Y80"/>
      <c r="Z80"/>
      <c r="AA80"/>
      <c r="AB80"/>
      <c r="AC80"/>
      <c r="AD80"/>
      <c r="AE80"/>
      <c r="AF80"/>
      <c r="AG80"/>
      <c r="AH80"/>
      <c r="AI80"/>
      <c r="AJ80"/>
      <c r="AK80"/>
      <c r="AL80"/>
      <c r="AM80"/>
      <c r="AN80"/>
      <c r="AO80"/>
      <c r="AP80"/>
      <c r="AQ80"/>
    </row>
    <row r="81" spans="1:43" s="23" customFormat="1" x14ac:dyDescent="0.25">
      <c r="A81" s="28">
        <v>5</v>
      </c>
      <c r="B81" s="28" t="s">
        <v>10</v>
      </c>
      <c r="C81" s="28">
        <v>58</v>
      </c>
      <c r="D81" s="79">
        <v>20000</v>
      </c>
      <c r="E81" s="29">
        <f t="shared" si="6"/>
        <v>15758.019866795756</v>
      </c>
      <c r="F81" s="29">
        <f t="shared" si="7"/>
        <v>70.245784484006705</v>
      </c>
      <c r="G81" s="24">
        <f t="shared" si="5"/>
        <v>12930.033111326262</v>
      </c>
      <c r="H81" s="19"/>
      <c r="I81" s="24">
        <f t="shared" si="8"/>
        <v>-7069.9668886737381</v>
      </c>
      <c r="J81" s="24">
        <f t="shared" si="3"/>
        <v>7069.9668886737381</v>
      </c>
      <c r="K81" s="24">
        <f>SUM($I$24:I81)</f>
        <v>-14216.259622602869</v>
      </c>
      <c r="L81" s="24">
        <f>SUMSQ($I$24:I81)/C81</f>
        <v>21758110.649693418</v>
      </c>
      <c r="M81" s="24">
        <f>SUM($J$24:J81)/C81</f>
        <v>3896.5252982918405</v>
      </c>
      <c r="N81" s="24">
        <f t="shared" si="9"/>
        <v>35.349834443368685</v>
      </c>
      <c r="O81" s="24">
        <f>AVERAGE($N$24:N81)</f>
        <v>73.542231654919576</v>
      </c>
      <c r="P81" s="31">
        <f>SUM($I$24:I81)/M81</f>
        <v>-3.6484453543353088</v>
      </c>
      <c r="R81"/>
      <c r="S81"/>
      <c r="T81"/>
      <c r="U81"/>
      <c r="V81"/>
      <c r="W81"/>
      <c r="X81"/>
      <c r="Y81"/>
      <c r="Z81"/>
      <c r="AA81"/>
      <c r="AB81"/>
      <c r="AC81"/>
      <c r="AD81"/>
      <c r="AE81"/>
      <c r="AF81"/>
      <c r="AG81"/>
      <c r="AH81"/>
      <c r="AI81"/>
      <c r="AJ81"/>
      <c r="AK81"/>
      <c r="AL81"/>
      <c r="AM81"/>
      <c r="AN81"/>
      <c r="AO81"/>
      <c r="AP81"/>
      <c r="AQ81"/>
    </row>
    <row r="82" spans="1:43" s="23" customFormat="1" x14ac:dyDescent="0.25">
      <c r="A82" s="28">
        <v>5</v>
      </c>
      <c r="B82" s="28" t="s">
        <v>11</v>
      </c>
      <c r="C82" s="28">
        <v>59</v>
      </c>
      <c r="D82" s="79">
        <v>22000</v>
      </c>
      <c r="E82" s="29">
        <f t="shared" si="6"/>
        <v>18296.959390767857</v>
      </c>
      <c r="F82" s="29">
        <f t="shared" si="7"/>
        <v>70.245784484006705</v>
      </c>
      <c r="G82" s="24">
        <f t="shared" si="5"/>
        <v>15828.265651279762</v>
      </c>
      <c r="H82" s="19"/>
      <c r="I82" s="24">
        <f t="shared" si="8"/>
        <v>-6171.7343487202379</v>
      </c>
      <c r="J82" s="24">
        <f t="shared" si="3"/>
        <v>6171.7343487202379</v>
      </c>
      <c r="K82" s="24">
        <f>SUM($I$24:I82)</f>
        <v>-20387.993971323107</v>
      </c>
      <c r="L82" s="24">
        <f>SUMSQ($I$24:I82)/C82</f>
        <v>22034927.50090494</v>
      </c>
      <c r="M82" s="24">
        <f>SUM($J$24:J82)/C82</f>
        <v>3935.0881635533387</v>
      </c>
      <c r="N82" s="24">
        <f t="shared" si="9"/>
        <v>28.053337948728352</v>
      </c>
      <c r="O82" s="24">
        <f>AVERAGE($N$24:N82)</f>
        <v>72.771233456509563</v>
      </c>
      <c r="P82" s="31">
        <f>SUM($I$24:I82)/M82</f>
        <v>-5.1810767952179724</v>
      </c>
      <c r="R82"/>
      <c r="S82"/>
      <c r="T82"/>
      <c r="U82"/>
      <c r="V82"/>
      <c r="W82"/>
      <c r="X82"/>
      <c r="Y82"/>
      <c r="Z82"/>
      <c r="AA82"/>
      <c r="AB82"/>
      <c r="AC82"/>
      <c r="AD82"/>
      <c r="AE82"/>
      <c r="AF82"/>
      <c r="AG82"/>
      <c r="AH82"/>
      <c r="AI82"/>
      <c r="AJ82"/>
      <c r="AK82"/>
      <c r="AL82"/>
      <c r="AM82"/>
      <c r="AN82"/>
      <c r="AO82"/>
      <c r="AP82"/>
      <c r="AQ82"/>
    </row>
    <row r="83" spans="1:43" s="23" customFormat="1" ht="13.8" thickBot="1" x14ac:dyDescent="0.3">
      <c r="A83" s="28">
        <v>5</v>
      </c>
      <c r="B83" s="32" t="s">
        <v>12</v>
      </c>
      <c r="C83" s="32">
        <v>60</v>
      </c>
      <c r="D83" s="81">
        <v>8000</v>
      </c>
      <c r="E83" s="33">
        <f t="shared" si="6"/>
        <v>14220.323105151117</v>
      </c>
      <c r="F83" s="33">
        <f t="shared" si="7"/>
        <v>70.245784484006705</v>
      </c>
      <c r="G83" s="24">
        <f t="shared" si="5"/>
        <v>18367.205175251864</v>
      </c>
      <c r="H83" s="19"/>
      <c r="I83" s="25">
        <f t="shared" si="8"/>
        <v>10367.205175251864</v>
      </c>
      <c r="J83" s="25">
        <f t="shared" si="3"/>
        <v>10367.205175251864</v>
      </c>
      <c r="K83" s="25">
        <f>SUM($I$24:I83)</f>
        <v>-10020.788796071243</v>
      </c>
      <c r="L83" s="25">
        <f>SUMSQ($I$24:I83)/C83</f>
        <v>23458994.428319342</v>
      </c>
      <c r="M83" s="24">
        <f>SUM($J$24:J83)/C83</f>
        <v>4042.2901137483141</v>
      </c>
      <c r="N83" s="25">
        <f t="shared" si="9"/>
        <v>129.59006469064829</v>
      </c>
      <c r="O83" s="25">
        <f>AVERAGE($N$24:N83)</f>
        <v>73.718213977078534</v>
      </c>
      <c r="P83" s="35">
        <f>SUM($I$24:I83)/M83</f>
        <v>-2.478988027600824</v>
      </c>
      <c r="R83"/>
      <c r="S83"/>
      <c r="T83"/>
      <c r="U83"/>
      <c r="V83"/>
      <c r="W83"/>
      <c r="X83"/>
      <c r="Y83"/>
      <c r="Z83"/>
      <c r="AA83"/>
      <c r="AB83"/>
      <c r="AC83"/>
      <c r="AD83"/>
      <c r="AE83"/>
      <c r="AF83"/>
      <c r="AG83"/>
      <c r="AH83"/>
      <c r="AI83"/>
      <c r="AJ83"/>
      <c r="AK83"/>
      <c r="AL83"/>
      <c r="AM83"/>
      <c r="AN83"/>
      <c r="AO83"/>
      <c r="AP83"/>
      <c r="AQ83"/>
    </row>
    <row r="84" spans="1:43" ht="13.8" thickBot="1" x14ac:dyDescent="0.3">
      <c r="A84" s="95">
        <v>6</v>
      </c>
      <c r="B84" s="96" t="s">
        <v>1</v>
      </c>
      <c r="C84" s="95">
        <v>61</v>
      </c>
      <c r="D84" s="97"/>
      <c r="E84" s="97"/>
      <c r="F84" s="98" t="s">
        <v>51</v>
      </c>
      <c r="G84" s="88">
        <f>$E$83+(C84-$C$83)*$F$83</f>
        <v>14290.568889635124</v>
      </c>
      <c r="H84" s="19"/>
      <c r="I84" s="19"/>
      <c r="J84" s="19"/>
      <c r="K84" s="19"/>
      <c r="L84" s="20" t="s">
        <v>52</v>
      </c>
      <c r="M84" s="105">
        <f>M83*1.25</f>
        <v>5052.8626421853924</v>
      </c>
      <c r="N84" s="19"/>
      <c r="O84" s="19"/>
      <c r="P84" s="22"/>
      <c r="Q84" s="23"/>
    </row>
    <row r="85" spans="1:43" x14ac:dyDescent="0.25">
      <c r="A85" s="95">
        <v>6</v>
      </c>
      <c r="B85" s="96" t="s">
        <v>2</v>
      </c>
      <c r="C85" s="99">
        <v>62</v>
      </c>
      <c r="D85" s="97"/>
      <c r="E85" s="97"/>
      <c r="F85" s="97"/>
      <c r="G85" s="89">
        <f t="shared" ref="G85:G95" si="10">$E$83+(C85-$C$83)*$F$83</f>
        <v>14360.81467411913</v>
      </c>
      <c r="H85" s="19"/>
      <c r="I85" s="19"/>
      <c r="J85" s="19"/>
      <c r="K85" s="19"/>
      <c r="L85" s="19"/>
      <c r="M85" s="19"/>
      <c r="N85" s="19"/>
      <c r="O85" s="19"/>
      <c r="P85" s="22"/>
      <c r="Q85" s="23"/>
    </row>
    <row r="86" spans="1:43" x14ac:dyDescent="0.25">
      <c r="A86" s="95">
        <v>6</v>
      </c>
      <c r="B86" s="96" t="s">
        <v>3</v>
      </c>
      <c r="C86" s="99">
        <v>63</v>
      </c>
      <c r="D86" s="97"/>
      <c r="E86" s="97"/>
      <c r="F86" s="97"/>
      <c r="G86" s="89">
        <f t="shared" si="10"/>
        <v>14431.060458603137</v>
      </c>
      <c r="H86" s="19"/>
      <c r="I86" s="19"/>
      <c r="J86" s="19"/>
      <c r="K86" s="19"/>
      <c r="L86" s="19"/>
      <c r="M86" s="19"/>
      <c r="N86" s="19"/>
      <c r="O86" s="19"/>
      <c r="P86" s="22"/>
      <c r="Q86" s="23"/>
    </row>
    <row r="87" spans="1:43" x14ac:dyDescent="0.25">
      <c r="A87" s="95">
        <v>6</v>
      </c>
      <c r="B87" s="96" t="s">
        <v>4</v>
      </c>
      <c r="C87" s="99">
        <v>64</v>
      </c>
      <c r="D87" s="97"/>
      <c r="E87" s="97"/>
      <c r="F87" s="97"/>
      <c r="G87" s="89">
        <f t="shared" si="10"/>
        <v>14501.306243087145</v>
      </c>
      <c r="H87" s="19"/>
      <c r="I87" s="19"/>
      <c r="J87" s="19"/>
      <c r="K87" s="19"/>
      <c r="L87" s="19"/>
      <c r="M87" s="19"/>
      <c r="N87" s="19"/>
      <c r="O87" s="19"/>
      <c r="P87" s="22"/>
      <c r="Q87" s="23"/>
    </row>
    <row r="88" spans="1:43" x14ac:dyDescent="0.25">
      <c r="A88" s="95">
        <v>6</v>
      </c>
      <c r="B88" s="96" t="s">
        <v>5</v>
      </c>
      <c r="C88" s="99">
        <v>65</v>
      </c>
      <c r="D88" s="97"/>
      <c r="E88" s="97"/>
      <c r="F88" s="97"/>
      <c r="G88" s="89">
        <f t="shared" si="10"/>
        <v>14571.552027571151</v>
      </c>
      <c r="H88" s="19"/>
      <c r="I88" s="19"/>
      <c r="J88" s="19"/>
      <c r="K88" s="19"/>
      <c r="L88" s="19"/>
      <c r="M88" s="19"/>
      <c r="N88" s="19"/>
      <c r="O88" s="19"/>
      <c r="P88" s="22"/>
      <c r="Q88" s="23"/>
    </row>
    <row r="89" spans="1:43" x14ac:dyDescent="0.25">
      <c r="A89" s="95">
        <v>6</v>
      </c>
      <c r="B89" s="96" t="s">
        <v>6</v>
      </c>
      <c r="C89" s="99">
        <v>66</v>
      </c>
      <c r="D89" s="97"/>
      <c r="E89" s="97"/>
      <c r="F89" s="97"/>
      <c r="G89" s="89">
        <f t="shared" si="10"/>
        <v>14641.797812055158</v>
      </c>
      <c r="H89" s="19"/>
      <c r="I89" s="19"/>
      <c r="J89" s="19"/>
      <c r="K89" s="19"/>
      <c r="L89" s="19"/>
      <c r="M89" s="19"/>
      <c r="N89" s="19"/>
      <c r="O89" s="19"/>
      <c r="P89" s="22"/>
      <c r="Q89" s="23"/>
    </row>
    <row r="90" spans="1:43" x14ac:dyDescent="0.25">
      <c r="A90" s="95">
        <v>6</v>
      </c>
      <c r="B90" s="96" t="s">
        <v>7</v>
      </c>
      <c r="C90" s="99">
        <v>67</v>
      </c>
      <c r="D90" s="97"/>
      <c r="E90" s="97"/>
      <c r="F90" s="97"/>
      <c r="G90" s="89">
        <f t="shared" si="10"/>
        <v>14712.043596539164</v>
      </c>
      <c r="H90" s="19"/>
      <c r="I90" s="19"/>
      <c r="J90" s="19"/>
      <c r="K90" s="19"/>
      <c r="L90" s="19"/>
      <c r="M90" s="19"/>
      <c r="N90" s="19"/>
      <c r="O90" s="19"/>
      <c r="P90" s="22"/>
      <c r="Q90" s="23"/>
    </row>
    <row r="91" spans="1:43" x14ac:dyDescent="0.25">
      <c r="A91" s="95">
        <v>6</v>
      </c>
      <c r="B91" s="96" t="s">
        <v>8</v>
      </c>
      <c r="C91" s="99">
        <v>68</v>
      </c>
      <c r="D91" s="97"/>
      <c r="E91" s="97"/>
      <c r="F91" s="97"/>
      <c r="G91" s="89">
        <f t="shared" si="10"/>
        <v>14782.289381023171</v>
      </c>
      <c r="H91" s="19"/>
      <c r="I91" s="19"/>
      <c r="J91" s="19"/>
      <c r="K91" s="19"/>
      <c r="L91" s="19"/>
      <c r="M91" s="19"/>
      <c r="N91" s="19"/>
      <c r="O91" s="19"/>
      <c r="P91" s="22"/>
      <c r="Q91" s="23"/>
    </row>
    <row r="92" spans="1:43" x14ac:dyDescent="0.25">
      <c r="A92" s="95">
        <v>6</v>
      </c>
      <c r="B92" s="96" t="s">
        <v>9</v>
      </c>
      <c r="C92" s="99">
        <v>69</v>
      </c>
      <c r="D92" s="97"/>
      <c r="E92" s="97"/>
      <c r="F92" s="97"/>
      <c r="G92" s="89">
        <f t="shared" si="10"/>
        <v>14852.535165507177</v>
      </c>
      <c r="H92" s="19"/>
      <c r="I92" s="19"/>
      <c r="J92" s="19"/>
      <c r="K92" s="19"/>
      <c r="L92" s="19"/>
      <c r="M92" s="19"/>
      <c r="N92" s="19"/>
      <c r="O92" s="19"/>
      <c r="P92" s="22"/>
      <c r="Q92" s="23"/>
    </row>
    <row r="93" spans="1:43" x14ac:dyDescent="0.25">
      <c r="A93" s="95">
        <v>6</v>
      </c>
      <c r="B93" s="96" t="s">
        <v>10</v>
      </c>
      <c r="C93" s="99">
        <v>70</v>
      </c>
      <c r="D93" s="97"/>
      <c r="E93" s="97"/>
      <c r="F93" s="97"/>
      <c r="G93" s="89">
        <f t="shared" si="10"/>
        <v>14922.780949991185</v>
      </c>
      <c r="H93" s="19"/>
      <c r="I93" s="19"/>
      <c r="J93" s="19"/>
      <c r="K93" s="19"/>
      <c r="L93" s="19"/>
      <c r="M93" s="19"/>
      <c r="N93" s="19"/>
      <c r="O93" s="19"/>
      <c r="P93" s="22"/>
      <c r="Q93" s="23"/>
    </row>
    <row r="94" spans="1:43" x14ac:dyDescent="0.25">
      <c r="A94" s="95">
        <v>6</v>
      </c>
      <c r="B94" s="96" t="s">
        <v>11</v>
      </c>
      <c r="C94" s="99">
        <v>71</v>
      </c>
      <c r="D94" s="97"/>
      <c r="E94" s="97"/>
      <c r="F94" s="97"/>
      <c r="G94" s="89">
        <f t="shared" si="10"/>
        <v>14993.026734475192</v>
      </c>
      <c r="H94" s="19"/>
      <c r="I94" s="19"/>
      <c r="J94" s="19"/>
      <c r="K94" s="19"/>
      <c r="L94" s="19"/>
      <c r="M94" s="19"/>
      <c r="N94" s="19"/>
      <c r="O94" s="19"/>
      <c r="P94" s="22"/>
      <c r="Q94" s="23"/>
    </row>
    <row r="95" spans="1:43" x14ac:dyDescent="0.25">
      <c r="A95" s="95">
        <v>6</v>
      </c>
      <c r="B95" s="101" t="s">
        <v>12</v>
      </c>
      <c r="C95" s="100">
        <v>72</v>
      </c>
      <c r="D95" s="97"/>
      <c r="E95" s="97"/>
      <c r="F95" s="97"/>
      <c r="G95" s="90">
        <f t="shared" si="10"/>
        <v>15063.272518959198</v>
      </c>
      <c r="H95" s="19"/>
      <c r="I95" s="19"/>
      <c r="J95" s="19"/>
      <c r="K95" s="19"/>
      <c r="L95" s="19"/>
      <c r="M95" s="19"/>
      <c r="N95" s="19"/>
      <c r="O95" s="19"/>
      <c r="P95" s="22"/>
      <c r="Q95" s="23"/>
    </row>
    <row r="96" spans="1:43" x14ac:dyDescent="0.25">
      <c r="C96" s="26"/>
      <c r="H96" s="23"/>
      <c r="I96" s="23"/>
      <c r="J96" s="23"/>
      <c r="K96" s="23"/>
      <c r="L96" s="23"/>
      <c r="M96" s="23"/>
      <c r="N96" s="23"/>
      <c r="O96" s="23"/>
      <c r="P96" s="27"/>
      <c r="Q96" s="23"/>
    </row>
    <row r="97" spans="3:17" x14ac:dyDescent="0.25">
      <c r="C97" s="26"/>
      <c r="H97" s="23"/>
      <c r="I97" s="23"/>
      <c r="J97" s="23"/>
      <c r="K97" s="23"/>
      <c r="L97" s="23"/>
      <c r="M97" s="23"/>
      <c r="N97" s="23"/>
      <c r="O97" s="23"/>
      <c r="P97" s="27"/>
      <c r="Q97" s="23"/>
    </row>
    <row r="98" spans="3:17" x14ac:dyDescent="0.25">
      <c r="C98" s="26"/>
      <c r="H98" s="23"/>
      <c r="I98" s="23"/>
      <c r="J98" s="23"/>
      <c r="K98" s="23"/>
      <c r="L98" s="23"/>
      <c r="M98" s="23"/>
      <c r="N98" s="23"/>
      <c r="O98" s="23"/>
      <c r="P98" s="27"/>
      <c r="Q98" s="23"/>
    </row>
    <row r="99" spans="3:17" x14ac:dyDescent="0.25">
      <c r="C99" s="26"/>
      <c r="H99" s="23"/>
      <c r="I99" s="23"/>
      <c r="J99" s="23"/>
      <c r="K99" s="23"/>
      <c r="L99" s="23"/>
      <c r="M99" s="23"/>
      <c r="N99" s="23"/>
      <c r="O99" s="23"/>
      <c r="P99" s="27"/>
      <c r="Q99" s="23"/>
    </row>
    <row r="100" spans="3:17" x14ac:dyDescent="0.25">
      <c r="H100" s="23"/>
      <c r="I100" s="23"/>
      <c r="J100" s="23"/>
      <c r="K100" s="23"/>
      <c r="L100" s="23"/>
      <c r="M100" s="23"/>
      <c r="N100" s="23"/>
      <c r="O100" s="23"/>
      <c r="P100" s="27"/>
      <c r="Q100" s="23"/>
    </row>
    <row r="101" spans="3:17" x14ac:dyDescent="0.25">
      <c r="H101" s="23"/>
      <c r="I101" s="23"/>
      <c r="J101" s="23"/>
      <c r="K101" s="23"/>
      <c r="L101" s="23"/>
      <c r="M101" s="23"/>
      <c r="N101" s="23"/>
      <c r="O101" s="23"/>
      <c r="P101" s="27"/>
      <c r="Q101" s="23"/>
    </row>
    <row r="102" spans="3:17" x14ac:dyDescent="0.25">
      <c r="H102" s="23"/>
      <c r="I102" s="23"/>
      <c r="J102" s="23"/>
      <c r="K102" s="23"/>
      <c r="L102" s="23"/>
      <c r="M102" s="23"/>
      <c r="N102" s="23"/>
      <c r="O102" s="23"/>
      <c r="P102" s="27"/>
      <c r="Q102" s="23"/>
    </row>
    <row r="103" spans="3:17" x14ac:dyDescent="0.25">
      <c r="H103" s="23"/>
      <c r="I103" s="23"/>
      <c r="J103" s="23"/>
      <c r="K103" s="23"/>
      <c r="L103" s="23"/>
      <c r="M103" s="23"/>
      <c r="N103" s="23"/>
      <c r="O103" s="23"/>
      <c r="P103" s="27"/>
      <c r="Q103" s="23"/>
    </row>
    <row r="104" spans="3:17" x14ac:dyDescent="0.25">
      <c r="H104" s="23"/>
      <c r="I104" s="23"/>
      <c r="J104" s="23"/>
      <c r="K104" s="23"/>
      <c r="L104" s="23"/>
      <c r="M104" s="23"/>
      <c r="N104" s="23"/>
      <c r="O104" s="23"/>
      <c r="P104" s="27"/>
      <c r="Q104" s="23"/>
    </row>
    <row r="105" spans="3:17" x14ac:dyDescent="0.25">
      <c r="H105" s="23"/>
      <c r="I105" s="23"/>
      <c r="J105" s="23"/>
      <c r="K105" s="23"/>
      <c r="L105" s="23"/>
      <c r="M105" s="23"/>
      <c r="N105" s="23"/>
      <c r="O105" s="23"/>
      <c r="P105" s="27"/>
      <c r="Q105" s="23"/>
    </row>
    <row r="106" spans="3:17" x14ac:dyDescent="0.25">
      <c r="H106" s="23"/>
      <c r="I106" s="23"/>
      <c r="J106" s="23"/>
      <c r="K106" s="23"/>
      <c r="L106" s="23"/>
      <c r="M106" s="23"/>
      <c r="N106" s="23"/>
      <c r="O106" s="23"/>
      <c r="P106" s="27"/>
      <c r="Q106" s="23"/>
    </row>
    <row r="107" spans="3:17" x14ac:dyDescent="0.25">
      <c r="H107" s="23"/>
      <c r="I107" s="23"/>
      <c r="J107" s="23"/>
      <c r="K107" s="23"/>
      <c r="L107" s="23"/>
      <c r="M107" s="23"/>
      <c r="N107" s="23"/>
      <c r="O107" s="23"/>
      <c r="P107" s="27"/>
      <c r="Q107" s="23"/>
    </row>
    <row r="108" spans="3:17" x14ac:dyDescent="0.25">
      <c r="H108" s="23"/>
      <c r="I108" s="23"/>
      <c r="J108" s="23"/>
      <c r="K108" s="23"/>
      <c r="L108" s="23"/>
      <c r="M108" s="23"/>
      <c r="N108" s="23"/>
      <c r="O108" s="23"/>
      <c r="P108" s="27"/>
      <c r="Q108" s="23"/>
    </row>
    <row r="109" spans="3:17" x14ac:dyDescent="0.25">
      <c r="H109" s="23"/>
      <c r="I109" s="23"/>
      <c r="J109" s="23"/>
      <c r="K109" s="23"/>
      <c r="L109" s="23"/>
      <c r="M109" s="23"/>
      <c r="N109" s="23"/>
      <c r="O109" s="23"/>
      <c r="P109" s="27"/>
      <c r="Q109" s="23"/>
    </row>
    <row r="110" spans="3:17" x14ac:dyDescent="0.25">
      <c r="H110" s="23"/>
      <c r="I110" s="23"/>
      <c r="J110" s="23"/>
      <c r="K110" s="23"/>
      <c r="L110" s="23"/>
      <c r="M110" s="23"/>
      <c r="N110" s="23"/>
      <c r="O110" s="23"/>
      <c r="P110" s="27"/>
      <c r="Q110" s="23"/>
    </row>
    <row r="111" spans="3:17" x14ac:dyDescent="0.25">
      <c r="H111" s="23"/>
      <c r="I111" s="23"/>
      <c r="J111" s="23"/>
      <c r="K111" s="23"/>
      <c r="L111" s="23"/>
      <c r="M111" s="23"/>
      <c r="N111" s="23"/>
      <c r="O111" s="23"/>
      <c r="P111" s="27"/>
      <c r="Q111" s="23"/>
    </row>
    <row r="112" spans="3:17" x14ac:dyDescent="0.25">
      <c r="H112" s="23"/>
      <c r="I112" s="23"/>
      <c r="J112" s="23"/>
      <c r="K112" s="23"/>
      <c r="L112" s="23"/>
      <c r="M112" s="23"/>
      <c r="N112" s="23"/>
      <c r="O112" s="23"/>
      <c r="P112" s="27"/>
      <c r="Q112" s="23"/>
    </row>
    <row r="113" spans="8:17" x14ac:dyDescent="0.25">
      <c r="H113" s="23"/>
      <c r="I113" s="23"/>
      <c r="J113" s="23"/>
      <c r="K113" s="23"/>
      <c r="L113" s="23"/>
      <c r="M113" s="23"/>
      <c r="N113" s="23"/>
      <c r="O113" s="23"/>
      <c r="P113" s="27"/>
      <c r="Q113" s="23"/>
    </row>
    <row r="114" spans="8:17" x14ac:dyDescent="0.25">
      <c r="H114" s="23"/>
      <c r="I114" s="23"/>
      <c r="J114" s="23"/>
      <c r="K114" s="23"/>
      <c r="L114" s="23"/>
      <c r="M114" s="23"/>
      <c r="N114" s="23"/>
      <c r="O114" s="23"/>
      <c r="P114" s="27"/>
      <c r="Q114" s="23"/>
    </row>
    <row r="115" spans="8:17" x14ac:dyDescent="0.25">
      <c r="H115" s="23"/>
      <c r="I115" s="23"/>
      <c r="J115" s="23"/>
      <c r="K115" s="23"/>
      <c r="L115" s="23"/>
      <c r="M115" s="23"/>
      <c r="N115" s="23"/>
      <c r="O115" s="23"/>
      <c r="P115" s="27"/>
      <c r="Q115" s="23"/>
    </row>
    <row r="116" spans="8:17" x14ac:dyDescent="0.25">
      <c r="H116" s="23"/>
      <c r="I116" s="23"/>
      <c r="J116" s="23"/>
      <c r="K116" s="23"/>
      <c r="L116" s="23"/>
      <c r="M116" s="23"/>
      <c r="N116" s="23"/>
      <c r="O116" s="23"/>
      <c r="P116" s="27"/>
      <c r="Q116" s="23"/>
    </row>
    <row r="117" spans="8:17" x14ac:dyDescent="0.25">
      <c r="H117" s="23"/>
      <c r="I117" s="23"/>
      <c r="J117" s="23"/>
      <c r="K117" s="23"/>
      <c r="L117" s="23"/>
      <c r="M117" s="23"/>
      <c r="N117" s="23"/>
      <c r="O117" s="23"/>
      <c r="P117" s="27"/>
      <c r="Q117" s="23"/>
    </row>
    <row r="118" spans="8:17" x14ac:dyDescent="0.25">
      <c r="H118" s="23"/>
      <c r="I118" s="23"/>
      <c r="J118" s="23"/>
      <c r="K118" s="23"/>
      <c r="L118" s="23"/>
      <c r="M118" s="23"/>
      <c r="N118" s="23"/>
      <c r="O118" s="23"/>
      <c r="P118" s="27"/>
      <c r="Q118" s="23"/>
    </row>
  </sheetData>
  <phoneticPr fontId="0" type="noConversion"/>
  <pageMargins left="0.75" right="0.75" top="1" bottom="1" header="0.5" footer="0.5"/>
  <pageSetup orientation="portrait" horizontalDpi="4294967293"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19"/>
  <sheetViews>
    <sheetView tabSelected="1" zoomScale="80" zoomScaleNormal="80" workbookViewId="0">
      <selection activeCell="B3" sqref="B3:F3"/>
    </sheetView>
  </sheetViews>
  <sheetFormatPr defaultRowHeight="13.2" x14ac:dyDescent="0.25"/>
  <cols>
    <col min="1" max="2" width="8.44140625" customWidth="1"/>
    <col min="3" max="3" width="8.44140625" style="2" customWidth="1"/>
    <col min="4" max="4" width="9.44140625" style="2" bestFit="1" customWidth="1"/>
    <col min="5" max="5" width="8.88671875" style="2" customWidth="1"/>
    <col min="6" max="6" width="11.5546875" style="2" bestFit="1" customWidth="1"/>
    <col min="7" max="7" width="8.44140625" style="2" customWidth="1"/>
    <col min="8" max="8" width="8.44140625" customWidth="1"/>
    <col min="9" max="9" width="16.109375" customWidth="1"/>
    <col min="10" max="12" width="8.5546875" customWidth="1"/>
    <col min="13" max="13" width="12.33203125" customWidth="1"/>
    <col min="14" max="16" width="8.5546875" customWidth="1"/>
    <col min="17" max="17" width="8.5546875" style="3" customWidth="1"/>
    <col min="18" max="18" width="13.5546875" customWidth="1"/>
    <col min="19" max="19" width="26.109375" bestFit="1" customWidth="1"/>
  </cols>
  <sheetData>
    <row r="1" spans="1:12" ht="21" x14ac:dyDescent="0.4">
      <c r="A1" s="67" t="s">
        <v>59</v>
      </c>
      <c r="B1" s="1"/>
    </row>
    <row r="3" spans="1:12" x14ac:dyDescent="0.25">
      <c r="A3" s="68" t="s">
        <v>0</v>
      </c>
      <c r="B3" s="69">
        <v>1</v>
      </c>
      <c r="C3" s="69">
        <v>2</v>
      </c>
      <c r="D3" s="69">
        <v>3</v>
      </c>
      <c r="E3" s="69">
        <v>4</v>
      </c>
      <c r="F3" s="69">
        <v>5</v>
      </c>
    </row>
    <row r="4" spans="1:12" x14ac:dyDescent="0.25">
      <c r="A4" s="70" t="s">
        <v>1</v>
      </c>
      <c r="B4" s="71">
        <v>2000</v>
      </c>
      <c r="C4" s="71">
        <v>3000</v>
      </c>
      <c r="D4" s="71">
        <v>2000</v>
      </c>
      <c r="E4" s="71">
        <v>5000</v>
      </c>
      <c r="F4" s="72">
        <v>5000</v>
      </c>
    </row>
    <row r="5" spans="1:12" x14ac:dyDescent="0.25">
      <c r="A5" s="70" t="s">
        <v>2</v>
      </c>
      <c r="B5" s="71">
        <v>3000</v>
      </c>
      <c r="C5" s="71">
        <v>4000</v>
      </c>
      <c r="D5" s="71">
        <v>5000</v>
      </c>
      <c r="E5" s="71">
        <v>4000</v>
      </c>
      <c r="F5" s="72">
        <v>2000</v>
      </c>
    </row>
    <row r="6" spans="1:12" x14ac:dyDescent="0.25">
      <c r="A6" s="70" t="s">
        <v>3</v>
      </c>
      <c r="B6" s="71">
        <v>3000</v>
      </c>
      <c r="C6" s="71">
        <v>3000</v>
      </c>
      <c r="D6" s="71">
        <v>5000</v>
      </c>
      <c r="E6" s="71">
        <v>4000</v>
      </c>
      <c r="F6" s="72">
        <v>3000</v>
      </c>
    </row>
    <row r="7" spans="1:12" x14ac:dyDescent="0.25">
      <c r="A7" s="70" t="s">
        <v>4</v>
      </c>
      <c r="B7" s="71">
        <v>3000</v>
      </c>
      <c r="C7" s="71">
        <v>5000</v>
      </c>
      <c r="D7" s="71">
        <v>3000</v>
      </c>
      <c r="E7" s="71">
        <v>2000</v>
      </c>
      <c r="F7" s="72">
        <v>2000</v>
      </c>
    </row>
    <row r="8" spans="1:12" x14ac:dyDescent="0.25">
      <c r="A8" s="70" t="s">
        <v>5</v>
      </c>
      <c r="B8" s="71">
        <v>4000</v>
      </c>
      <c r="C8" s="71">
        <v>5000</v>
      </c>
      <c r="D8" s="71">
        <v>4000</v>
      </c>
      <c r="E8" s="71">
        <v>5000</v>
      </c>
      <c r="F8" s="72">
        <v>7000</v>
      </c>
    </row>
    <row r="9" spans="1:12" x14ac:dyDescent="0.25">
      <c r="A9" s="70" t="s">
        <v>6</v>
      </c>
      <c r="B9" s="71">
        <v>6000</v>
      </c>
      <c r="C9" s="71">
        <v>8000</v>
      </c>
      <c r="D9" s="71">
        <v>6000</v>
      </c>
      <c r="E9" s="71">
        <v>7000</v>
      </c>
      <c r="F9" s="72">
        <v>6000</v>
      </c>
    </row>
    <row r="10" spans="1:12" x14ac:dyDescent="0.25">
      <c r="A10" s="70" t="s">
        <v>7</v>
      </c>
      <c r="B10" s="71">
        <v>7000</v>
      </c>
      <c r="C10" s="71">
        <v>3000</v>
      </c>
      <c r="D10" s="71">
        <v>7000</v>
      </c>
      <c r="E10" s="71">
        <v>10000</v>
      </c>
      <c r="F10" s="72">
        <v>8000</v>
      </c>
    </row>
    <row r="11" spans="1:12" x14ac:dyDescent="0.25">
      <c r="A11" s="70" t="s">
        <v>8</v>
      </c>
      <c r="B11" s="71">
        <v>6000</v>
      </c>
      <c r="C11" s="71">
        <v>8000</v>
      </c>
      <c r="D11" s="71">
        <v>10000</v>
      </c>
      <c r="E11" s="71">
        <v>14000</v>
      </c>
      <c r="F11" s="72">
        <v>10000</v>
      </c>
    </row>
    <row r="12" spans="1:12" x14ac:dyDescent="0.25">
      <c r="A12" s="70" t="s">
        <v>9</v>
      </c>
      <c r="B12" s="71">
        <v>10000</v>
      </c>
      <c r="C12" s="71">
        <v>12000</v>
      </c>
      <c r="D12" s="71">
        <v>15000</v>
      </c>
      <c r="E12" s="71">
        <v>16000</v>
      </c>
      <c r="F12" s="72">
        <v>20000</v>
      </c>
    </row>
    <row r="13" spans="1:12" x14ac:dyDescent="0.25">
      <c r="A13" s="70" t="s">
        <v>10</v>
      </c>
      <c r="B13" s="71">
        <v>12000</v>
      </c>
      <c r="C13" s="71">
        <v>12000</v>
      </c>
      <c r="D13" s="71">
        <v>15000</v>
      </c>
      <c r="E13" s="71">
        <v>16000</v>
      </c>
      <c r="F13" s="72">
        <v>20000</v>
      </c>
      <c r="L13" s="2"/>
    </row>
    <row r="14" spans="1:12" x14ac:dyDescent="0.25">
      <c r="A14" s="70" t="s">
        <v>11</v>
      </c>
      <c r="B14" s="71">
        <v>14000</v>
      </c>
      <c r="C14" s="71">
        <v>16000</v>
      </c>
      <c r="D14" s="71">
        <v>18000</v>
      </c>
      <c r="E14" s="71">
        <v>20000</v>
      </c>
      <c r="F14" s="72">
        <v>22000</v>
      </c>
      <c r="L14" s="2"/>
    </row>
    <row r="15" spans="1:12" x14ac:dyDescent="0.25">
      <c r="A15" s="70" t="s">
        <v>12</v>
      </c>
      <c r="B15" s="71">
        <v>8000</v>
      </c>
      <c r="C15" s="71">
        <v>10000</v>
      </c>
      <c r="D15" s="71">
        <v>8000</v>
      </c>
      <c r="E15" s="71">
        <v>12000</v>
      </c>
      <c r="F15" s="72">
        <v>8000</v>
      </c>
    </row>
    <row r="16" spans="1:12" x14ac:dyDescent="0.25">
      <c r="A16" s="68" t="s">
        <v>13</v>
      </c>
      <c r="B16" s="73">
        <f>SUM(B4:B15)</f>
        <v>78000</v>
      </c>
      <c r="C16" s="73">
        <f>SUM(C4:C15)</f>
        <v>89000</v>
      </c>
      <c r="D16" s="73">
        <f>SUM(D4:D15)</f>
        <v>98000</v>
      </c>
      <c r="E16" s="73">
        <f>SUM(E4:E15)</f>
        <v>115000</v>
      </c>
      <c r="F16" s="74">
        <f>SUM(F4:F15)</f>
        <v>113000</v>
      </c>
    </row>
    <row r="17" spans="1:27" ht="78.75" customHeight="1" x14ac:dyDescent="0.25">
      <c r="B17" s="75"/>
      <c r="D17" s="63"/>
      <c r="E17" s="63"/>
      <c r="F17" s="63"/>
      <c r="G17" s="63"/>
      <c r="H17" s="23"/>
      <c r="I17" s="23"/>
      <c r="J17" s="23"/>
      <c r="K17" s="76"/>
    </row>
    <row r="18" spans="1:27" ht="15.75" customHeight="1" x14ac:dyDescent="0.25">
      <c r="B18" s="75"/>
      <c r="D18" s="63"/>
      <c r="E18" s="63"/>
      <c r="F18" s="63"/>
      <c r="G18" s="4" t="s">
        <v>23</v>
      </c>
      <c r="H18" s="4" t="s">
        <v>24</v>
      </c>
      <c r="I18" s="23"/>
      <c r="J18" s="23"/>
      <c r="K18" s="76"/>
    </row>
    <row r="19" spans="1:27" ht="13.5" customHeight="1" x14ac:dyDescent="0.25">
      <c r="B19" s="75"/>
      <c r="D19" s="63"/>
      <c r="E19" s="63"/>
      <c r="F19" s="63"/>
      <c r="G19" s="57" t="s">
        <v>67</v>
      </c>
      <c r="H19" s="2"/>
      <c r="I19" s="23"/>
      <c r="J19" s="23"/>
      <c r="K19" s="76"/>
    </row>
    <row r="20" spans="1:27" ht="13.5" customHeight="1" x14ac:dyDescent="0.25">
      <c r="B20" s="75"/>
      <c r="D20" s="63"/>
      <c r="E20" s="63"/>
      <c r="F20" s="63"/>
      <c r="G20" s="26" t="s">
        <v>65</v>
      </c>
      <c r="H20" s="58">
        <v>8.6990779320680683E-4</v>
      </c>
      <c r="I20" s="23"/>
      <c r="J20" s="23"/>
      <c r="K20" s="76"/>
    </row>
    <row r="21" spans="1:27" ht="15.75" customHeight="1" x14ac:dyDescent="0.25">
      <c r="B21" s="75"/>
      <c r="D21" s="63"/>
      <c r="E21" s="63"/>
      <c r="F21" s="63"/>
      <c r="G21" s="2" t="s">
        <v>68</v>
      </c>
      <c r="H21" s="58">
        <v>0.4</v>
      </c>
      <c r="I21" s="23"/>
      <c r="J21" s="23"/>
      <c r="K21" s="76"/>
    </row>
    <row r="22" spans="1:27" ht="15.75" customHeight="1" x14ac:dyDescent="0.25">
      <c r="G22" t="s">
        <v>71</v>
      </c>
      <c r="H22" s="58">
        <v>0</v>
      </c>
    </row>
    <row r="23" spans="1:27" s="10" customFormat="1" ht="28.8" x14ac:dyDescent="0.35">
      <c r="A23" s="84" t="s">
        <v>14</v>
      </c>
      <c r="B23" s="84" t="s">
        <v>15</v>
      </c>
      <c r="C23" s="6" t="s">
        <v>53</v>
      </c>
      <c r="D23" s="85" t="s">
        <v>73</v>
      </c>
      <c r="E23" s="5" t="s">
        <v>62</v>
      </c>
      <c r="F23" s="5" t="s">
        <v>66</v>
      </c>
      <c r="G23" s="5" t="s">
        <v>56</v>
      </c>
      <c r="H23" s="7" t="s">
        <v>16</v>
      </c>
      <c r="I23" s="59"/>
      <c r="J23" s="5" t="s">
        <v>57</v>
      </c>
      <c r="K23" s="5" t="s">
        <v>58</v>
      </c>
      <c r="L23" s="5" t="s">
        <v>17</v>
      </c>
      <c r="M23" s="5" t="s">
        <v>18</v>
      </c>
      <c r="N23" s="5" t="s">
        <v>19</v>
      </c>
      <c r="O23" s="5" t="s">
        <v>20</v>
      </c>
      <c r="P23" s="5" t="s">
        <v>21</v>
      </c>
      <c r="Q23" s="9" t="s">
        <v>22</v>
      </c>
      <c r="S23" s="41" t="s">
        <v>75</v>
      </c>
      <c r="T23" s="23"/>
      <c r="U23" s="23"/>
      <c r="V23" s="23"/>
      <c r="W23" s="23"/>
      <c r="X23" s="23"/>
      <c r="Y23" s="23"/>
      <c r="Z23" s="23"/>
      <c r="AA23" s="23"/>
    </row>
    <row r="24" spans="1:27" s="10" customFormat="1" x14ac:dyDescent="0.25">
      <c r="A24" s="52"/>
      <c r="B24" s="52"/>
      <c r="C24" s="53">
        <v>0</v>
      </c>
      <c r="D24" s="86"/>
      <c r="E24" s="56">
        <f>T40</f>
        <v>5997.260517682239</v>
      </c>
      <c r="F24" s="56">
        <f>T41</f>
        <v>70.245784484006705</v>
      </c>
      <c r="G24" s="52"/>
      <c r="H24" s="54"/>
      <c r="I24" s="59"/>
      <c r="J24" s="52"/>
      <c r="K24" s="52"/>
      <c r="L24" s="52"/>
      <c r="M24" s="52"/>
      <c r="N24" s="52"/>
      <c r="O24" s="52"/>
      <c r="P24" s="52"/>
      <c r="Q24" s="55"/>
      <c r="S24" t="s">
        <v>26</v>
      </c>
      <c r="T24"/>
      <c r="U24"/>
      <c r="V24"/>
      <c r="W24"/>
      <c r="X24"/>
      <c r="Y24"/>
      <c r="Z24"/>
      <c r="AA24"/>
    </row>
    <row r="25" spans="1:27" s="23" customFormat="1" ht="13.8" thickBot="1" x14ac:dyDescent="0.3">
      <c r="A25" s="28">
        <v>1</v>
      </c>
      <c r="B25" s="28" t="s">
        <v>1</v>
      </c>
      <c r="C25" s="28">
        <v>1</v>
      </c>
      <c r="D25" s="79">
        <v>2000</v>
      </c>
      <c r="E25" s="29">
        <f t="shared" ref="E25:E56" si="0">$H$20*(D25/G25)+(1-$H$20)*(E24+F24)</f>
        <v>6066.3063655698252</v>
      </c>
      <c r="F25" s="29">
        <f t="shared" ref="F25:F56" si="1">$H$21*(E25-E24)+(1-$H$21)*F24</f>
        <v>69.765809845438497</v>
      </c>
      <c r="G25" s="30">
        <f>T47</f>
        <v>0.42660999999999999</v>
      </c>
      <c r="H25" s="24">
        <f>(E24+F24)*G25</f>
        <v>2588.4588635671421</v>
      </c>
      <c r="I25" s="19"/>
      <c r="J25" s="24">
        <f t="shared" ref="J25:J84" si="2">H25-D25</f>
        <v>588.45886356714209</v>
      </c>
      <c r="K25" s="24">
        <f t="shared" ref="K25:K84" si="3">ABS(J25)</f>
        <v>588.45886356714209</v>
      </c>
      <c r="L25" s="24">
        <f>SUM($J$25:J25)</f>
        <v>588.45886356714209</v>
      </c>
      <c r="M25" s="24">
        <f>SUMSQ($J$25:J25)/C25</f>
        <v>346283.83411073236</v>
      </c>
      <c r="N25" s="24">
        <f>SUM($K$25:K25)/C25</f>
        <v>588.45886356714209</v>
      </c>
      <c r="O25" s="24">
        <f t="shared" ref="O25:O84" si="4">K25/D25*100</f>
        <v>29.422943178357102</v>
      </c>
      <c r="P25" s="24">
        <f>AVERAGE($O$25:O25)</f>
        <v>29.422943178357102</v>
      </c>
      <c r="Q25" s="31">
        <f>SUM($J$25:J25)/N25</f>
        <v>1</v>
      </c>
      <c r="S25"/>
      <c r="T25"/>
      <c r="U25"/>
      <c r="V25"/>
      <c r="W25"/>
      <c r="X25"/>
      <c r="Y25"/>
      <c r="Z25"/>
      <c r="AA25"/>
    </row>
    <row r="26" spans="1:27" s="23" customFormat="1" x14ac:dyDescent="0.25">
      <c r="A26" s="28">
        <v>1</v>
      </c>
      <c r="B26" s="28" t="s">
        <v>2</v>
      </c>
      <c r="C26" s="28">
        <v>2</v>
      </c>
      <c r="D26" s="79">
        <v>3000</v>
      </c>
      <c r="E26" s="29">
        <f t="shared" si="0"/>
        <v>6136.2337228177767</v>
      </c>
      <c r="F26" s="29">
        <f t="shared" si="1"/>
        <v>69.830428806443692</v>
      </c>
      <c r="G26" s="30">
        <f t="shared" ref="G26:G36" si="5">T48</f>
        <v>0.47455000000000003</v>
      </c>
      <c r="H26" s="24">
        <f t="shared" ref="H26:H84" si="6">(E25+F25)*G26</f>
        <v>2911.8730508433136</v>
      </c>
      <c r="I26" s="19"/>
      <c r="J26" s="24">
        <f t="shared" si="2"/>
        <v>-88.126949156686351</v>
      </c>
      <c r="K26" s="24">
        <f t="shared" si="3"/>
        <v>88.126949156686351</v>
      </c>
      <c r="L26" s="24">
        <f>SUM($J$25:J26)</f>
        <v>500.33191441045574</v>
      </c>
      <c r="M26" s="24">
        <f>SUMSQ($J$25:J26)/C26</f>
        <v>177025.09663919877</v>
      </c>
      <c r="N26" s="24">
        <f>SUM($K$25:K26)/C26</f>
        <v>338.29290636191422</v>
      </c>
      <c r="O26" s="24">
        <f t="shared" si="4"/>
        <v>2.9375649718895449</v>
      </c>
      <c r="P26" s="24">
        <f>AVERAGE($O$25:O26)</f>
        <v>16.180254075123322</v>
      </c>
      <c r="Q26" s="31">
        <f>SUM($J$25:J26)/N26</f>
        <v>1.4789902625838336</v>
      </c>
      <c r="S26" s="11" t="s">
        <v>27</v>
      </c>
      <c r="T26" s="11"/>
      <c r="U26"/>
      <c r="V26"/>
      <c r="W26"/>
      <c r="X26"/>
      <c r="Y26"/>
      <c r="Z26"/>
      <c r="AA26"/>
    </row>
    <row r="27" spans="1:27" s="23" customFormat="1" x14ac:dyDescent="0.25">
      <c r="A27" s="28">
        <v>1</v>
      </c>
      <c r="B27" s="28" t="s">
        <v>3</v>
      </c>
      <c r="C27" s="28">
        <v>3</v>
      </c>
      <c r="D27" s="79">
        <v>3000</v>
      </c>
      <c r="E27" s="29">
        <f t="shared" si="0"/>
        <v>6206.3066295408071</v>
      </c>
      <c r="F27" s="29">
        <f t="shared" si="1"/>
        <v>69.927419973078386</v>
      </c>
      <c r="G27" s="30">
        <f t="shared" si="5"/>
        <v>0.46261999999999998</v>
      </c>
      <c r="H27" s="24">
        <f t="shared" si="6"/>
        <v>2871.0493978243967</v>
      </c>
      <c r="I27" s="19"/>
      <c r="J27" s="24">
        <f t="shared" si="2"/>
        <v>-128.95060217560331</v>
      </c>
      <c r="K27" s="24">
        <f t="shared" si="3"/>
        <v>128.95060217560331</v>
      </c>
      <c r="L27" s="24">
        <f>SUM($J$25:J27)</f>
        <v>371.38131223485243</v>
      </c>
      <c r="M27" s="24">
        <f>SUMSQ($J$25:J27)/C27</f>
        <v>123559.48369328276</v>
      </c>
      <c r="N27" s="24">
        <f>SUM($K$25:K27)/C27</f>
        <v>268.5121382998106</v>
      </c>
      <c r="O27" s="24">
        <f t="shared" si="4"/>
        <v>4.2983534058534438</v>
      </c>
      <c r="P27" s="24">
        <f>AVERAGE($O$25:O27)</f>
        <v>12.219620518700031</v>
      </c>
      <c r="Q27" s="31">
        <f>SUM($J$25:J27)/N27</f>
        <v>1.3831080955460642</v>
      </c>
      <c r="S27" s="12" t="s">
        <v>28</v>
      </c>
      <c r="T27" s="12">
        <v>0.97492561927363286</v>
      </c>
      <c r="U27"/>
      <c r="V27"/>
      <c r="W27"/>
      <c r="X27"/>
      <c r="Y27"/>
      <c r="Z27"/>
      <c r="AA27"/>
    </row>
    <row r="28" spans="1:27" s="23" customFormat="1" x14ac:dyDescent="0.25">
      <c r="A28" s="28">
        <v>1</v>
      </c>
      <c r="B28" s="28" t="s">
        <v>4</v>
      </c>
      <c r="C28" s="28">
        <v>4</v>
      </c>
      <c r="D28" s="79">
        <v>3000</v>
      </c>
      <c r="E28" s="29">
        <f t="shared" si="0"/>
        <v>6277.328105153756</v>
      </c>
      <c r="F28" s="29">
        <f t="shared" si="1"/>
        <v>70.365042229026614</v>
      </c>
      <c r="G28" s="30">
        <f t="shared" si="5"/>
        <v>0.3982</v>
      </c>
      <c r="H28" s="24">
        <f t="shared" si="6"/>
        <v>2499.1963985164289</v>
      </c>
      <c r="I28" s="19"/>
      <c r="J28" s="24">
        <f t="shared" si="2"/>
        <v>-500.80360148357113</v>
      </c>
      <c r="K28" s="24">
        <f t="shared" si="3"/>
        <v>500.80360148357113</v>
      </c>
      <c r="L28" s="24">
        <f>SUM($J$25:J28)</f>
        <v>-129.4222892487187</v>
      </c>
      <c r="M28" s="24">
        <f>SUMSQ($J$25:J28)/C28</f>
        <v>155370.67458469095</v>
      </c>
      <c r="N28" s="24">
        <f>SUM($K$25:K28)/C28</f>
        <v>326.58500409575072</v>
      </c>
      <c r="O28" s="24">
        <f t="shared" si="4"/>
        <v>16.693453382785702</v>
      </c>
      <c r="P28" s="24">
        <f>AVERAGE($O$25:O28)</f>
        <v>13.338078734721449</v>
      </c>
      <c r="Q28" s="31">
        <f>SUM($J$25:J28)/N28</f>
        <v>-0.3962897488421534</v>
      </c>
      <c r="S28" s="12" t="s">
        <v>29</v>
      </c>
      <c r="T28" s="12">
        <v>0.95047996311607652</v>
      </c>
      <c r="U28"/>
      <c r="V28"/>
      <c r="W28"/>
      <c r="X28"/>
      <c r="Y28"/>
      <c r="Z28"/>
      <c r="AA28"/>
    </row>
    <row r="29" spans="1:27" s="23" customFormat="1" x14ac:dyDescent="0.25">
      <c r="A29" s="28">
        <v>1</v>
      </c>
      <c r="B29" s="28" t="s">
        <v>5</v>
      </c>
      <c r="C29" s="28">
        <v>5</v>
      </c>
      <c r="D29" s="79">
        <v>4000</v>
      </c>
      <c r="E29" s="29">
        <f t="shared" si="0"/>
        <v>6347.7716245880565</v>
      </c>
      <c r="F29" s="29">
        <f t="shared" si="1"/>
        <v>70.396433111136162</v>
      </c>
      <c r="G29" s="30">
        <f t="shared" si="5"/>
        <v>0.62131999999999998</v>
      </c>
      <c r="H29" s="24">
        <f t="shared" si="6"/>
        <v>3943.9487063318702</v>
      </c>
      <c r="I29" s="19"/>
      <c r="J29" s="24">
        <f t="shared" si="2"/>
        <v>-56.051293668129802</v>
      </c>
      <c r="K29" s="24">
        <f t="shared" si="3"/>
        <v>56.051293668129802</v>
      </c>
      <c r="L29" s="24">
        <f>SUM($J$25:J29)</f>
        <v>-185.4735829168485</v>
      </c>
      <c r="M29" s="24">
        <f>SUMSQ($J$25:J29)/C29</f>
        <v>124924.88917212693</v>
      </c>
      <c r="N29" s="24">
        <f>SUM($K$25:K29)/C29</f>
        <v>272.47826201022656</v>
      </c>
      <c r="O29" s="24">
        <f t="shared" si="4"/>
        <v>1.4012823417032452</v>
      </c>
      <c r="P29" s="24">
        <f>AVERAGE($O$25:O29)</f>
        <v>10.950719456117808</v>
      </c>
      <c r="Q29" s="31">
        <f>SUM($J$25:J29)/N29</f>
        <v>-0.68069130193544525</v>
      </c>
      <c r="S29" s="12" t="s">
        <v>30</v>
      </c>
      <c r="T29" s="12">
        <v>0.9494034405751216</v>
      </c>
      <c r="U29"/>
      <c r="V29"/>
      <c r="W29"/>
      <c r="X29"/>
      <c r="Y29"/>
      <c r="Z29"/>
      <c r="AA29"/>
    </row>
    <row r="30" spans="1:27" s="23" customFormat="1" x14ac:dyDescent="0.25">
      <c r="A30" s="28">
        <v>1</v>
      </c>
      <c r="B30" s="28" t="s">
        <v>6</v>
      </c>
      <c r="C30" s="28">
        <v>6</v>
      </c>
      <c r="D30" s="79">
        <v>6000</v>
      </c>
      <c r="E30" s="29">
        <f t="shared" si="0"/>
        <v>6418.8403225168668</v>
      </c>
      <c r="F30" s="29">
        <f t="shared" si="1"/>
        <v>70.665339038205801</v>
      </c>
      <c r="G30" s="30">
        <f t="shared" si="5"/>
        <v>0.83438000000000001</v>
      </c>
      <c r="H30" s="24">
        <f t="shared" si="6"/>
        <v>5355.191063983053</v>
      </c>
      <c r="I30" s="19"/>
      <c r="J30" s="24">
        <f t="shared" si="2"/>
        <v>-644.80893601694697</v>
      </c>
      <c r="K30" s="24">
        <f t="shared" si="3"/>
        <v>644.80893601694697</v>
      </c>
      <c r="L30" s="24">
        <f>SUM($J$25:J30)</f>
        <v>-830.28251893379547</v>
      </c>
      <c r="M30" s="24">
        <f>SUMSQ($J$25:J30)/C30</f>
        <v>173400.50163799032</v>
      </c>
      <c r="N30" s="24">
        <f>SUM($K$25:K30)/C30</f>
        <v>334.53337434467994</v>
      </c>
      <c r="O30" s="24">
        <f t="shared" si="4"/>
        <v>10.746815600282449</v>
      </c>
      <c r="P30" s="24">
        <f>AVERAGE($O$25:O30)</f>
        <v>10.916735480145249</v>
      </c>
      <c r="Q30" s="31">
        <f>SUM($J$25:J30)/N30</f>
        <v>-2.4819123669207666</v>
      </c>
      <c r="S30" s="12" t="s">
        <v>31</v>
      </c>
      <c r="T30" s="12">
        <v>226.90147155074439</v>
      </c>
      <c r="U30"/>
      <c r="V30"/>
      <c r="W30"/>
      <c r="X30"/>
      <c r="Y30"/>
      <c r="Z30"/>
      <c r="AA30"/>
    </row>
    <row r="31" spans="1:27" s="23" customFormat="1" ht="13.8" thickBot="1" x14ac:dyDescent="0.3">
      <c r="A31" s="28">
        <v>1</v>
      </c>
      <c r="B31" s="28" t="s">
        <v>7</v>
      </c>
      <c r="C31" s="28">
        <v>7</v>
      </c>
      <c r="D31" s="79">
        <v>7000</v>
      </c>
      <c r="E31" s="29">
        <f t="shared" si="0"/>
        <v>6491.0001453672112</v>
      </c>
      <c r="F31" s="29">
        <f t="shared" si="1"/>
        <v>71.263132563061248</v>
      </c>
      <c r="G31" s="30">
        <f t="shared" si="5"/>
        <v>0.85287999999999997</v>
      </c>
      <c r="H31" s="24">
        <f t="shared" si="6"/>
        <v>5534.7695886270903</v>
      </c>
      <c r="I31" s="19"/>
      <c r="J31" s="24">
        <f t="shared" si="2"/>
        <v>-1465.2304113729097</v>
      </c>
      <c r="K31" s="24">
        <f t="shared" si="3"/>
        <v>1465.2304113729097</v>
      </c>
      <c r="L31" s="24">
        <f>SUM($J$25:J31)</f>
        <v>-2295.5129303067051</v>
      </c>
      <c r="M31" s="24">
        <f>SUMSQ($J$25:J31)/C31</f>
        <v>455329.02403428114</v>
      </c>
      <c r="N31" s="24">
        <f>SUM($K$25:K31)/C31</f>
        <v>496.06152249156992</v>
      </c>
      <c r="O31" s="24">
        <f t="shared" si="4"/>
        <v>20.931863019612994</v>
      </c>
      <c r="P31" s="24">
        <f>AVERAGE($O$25:O31)</f>
        <v>12.347467985783497</v>
      </c>
      <c r="Q31" s="31">
        <f>SUM($J$25:J31)/N31</f>
        <v>-4.6274762831372698</v>
      </c>
      <c r="S31" s="13" t="s">
        <v>32</v>
      </c>
      <c r="T31" s="13">
        <v>48</v>
      </c>
      <c r="U31"/>
      <c r="V31"/>
      <c r="W31"/>
      <c r="X31"/>
      <c r="Y31"/>
      <c r="Z31"/>
      <c r="AA31"/>
    </row>
    <row r="32" spans="1:27" s="23" customFormat="1" x14ac:dyDescent="0.25">
      <c r="A32" s="28">
        <v>1</v>
      </c>
      <c r="B32" s="28" t="s">
        <v>8</v>
      </c>
      <c r="C32" s="28">
        <v>8</v>
      </c>
      <c r="D32" s="79">
        <v>6000</v>
      </c>
      <c r="E32" s="29">
        <f t="shared" si="0"/>
        <v>6561.0888292043464</v>
      </c>
      <c r="F32" s="29">
        <f t="shared" si="1"/>
        <v>70.793353072690849</v>
      </c>
      <c r="G32" s="30">
        <f t="shared" si="5"/>
        <v>1.1511499999999999</v>
      </c>
      <c r="H32" s="24">
        <f t="shared" si="6"/>
        <v>7554.1493723894318</v>
      </c>
      <c r="I32" s="19"/>
      <c r="J32" s="24">
        <f t="shared" si="2"/>
        <v>1554.1493723894318</v>
      </c>
      <c r="K32" s="24">
        <f t="shared" si="3"/>
        <v>1554.1493723894318</v>
      </c>
      <c r="L32" s="24">
        <f>SUM($J$25:J32)</f>
        <v>-741.36355791727328</v>
      </c>
      <c r="M32" s="24">
        <f>SUMSQ($J$25:J32)/C32</f>
        <v>700335.42999230418</v>
      </c>
      <c r="N32" s="24">
        <f>SUM($K$25:K32)/C32</f>
        <v>628.32250372880264</v>
      </c>
      <c r="O32" s="24">
        <f t="shared" si="4"/>
        <v>25.902489539823865</v>
      </c>
      <c r="P32" s="24">
        <f>AVERAGE($O$25:O32)</f>
        <v>14.041845680038543</v>
      </c>
      <c r="Q32" s="31">
        <f>SUM($J$25:J32)/N32</f>
        <v>-1.1799092878539674</v>
      </c>
      <c r="S32"/>
      <c r="T32"/>
      <c r="U32"/>
      <c r="V32"/>
      <c r="W32"/>
      <c r="X32"/>
      <c r="Y32"/>
      <c r="Z32"/>
      <c r="AA32"/>
    </row>
    <row r="33" spans="1:27" s="23" customFormat="1" ht="13.8" thickBot="1" x14ac:dyDescent="0.3">
      <c r="A33" s="28">
        <v>1</v>
      </c>
      <c r="B33" s="28" t="s">
        <v>9</v>
      </c>
      <c r="C33" s="28">
        <v>9</v>
      </c>
      <c r="D33" s="79">
        <v>10000</v>
      </c>
      <c r="E33" s="29">
        <f t="shared" si="0"/>
        <v>6631.1327204100317</v>
      </c>
      <c r="F33" s="29">
        <f t="shared" si="1"/>
        <v>70.493568325888589</v>
      </c>
      <c r="G33" s="30">
        <f t="shared" si="5"/>
        <v>1.7330000000000001</v>
      </c>
      <c r="H33" s="24">
        <f t="shared" si="6"/>
        <v>11493.051821886105</v>
      </c>
      <c r="I33" s="19"/>
      <c r="J33" s="24">
        <f t="shared" si="2"/>
        <v>1493.0518218861052</v>
      </c>
      <c r="K33" s="24">
        <f t="shared" si="3"/>
        <v>1493.0518218861052</v>
      </c>
      <c r="L33" s="24">
        <f>SUM($J$25:J33)</f>
        <v>751.68826396883196</v>
      </c>
      <c r="M33" s="24">
        <f>SUMSQ($J$25:J33)/C33</f>
        <v>870209.68697509461</v>
      </c>
      <c r="N33" s="24">
        <f>SUM($K$25:K33)/C33</f>
        <v>724.40353907961401</v>
      </c>
      <c r="O33" s="24">
        <f t="shared" si="4"/>
        <v>14.930518218861053</v>
      </c>
      <c r="P33" s="24">
        <f>AVERAGE($O$25:O33)</f>
        <v>14.140587073241043</v>
      </c>
      <c r="Q33" s="31">
        <f>SUM($J$25:J33)/N33</f>
        <v>1.0376650905431584</v>
      </c>
      <c r="S33" t="s">
        <v>33</v>
      </c>
      <c r="T33"/>
      <c r="U33"/>
      <c r="V33"/>
      <c r="W33"/>
      <c r="X33"/>
      <c r="Y33"/>
      <c r="Z33"/>
      <c r="AA33"/>
    </row>
    <row r="34" spans="1:27" s="23" customFormat="1" x14ac:dyDescent="0.25">
      <c r="A34" s="28">
        <v>1</v>
      </c>
      <c r="B34" s="28" t="s">
        <v>10</v>
      </c>
      <c r="C34" s="28">
        <v>10</v>
      </c>
      <c r="D34" s="79">
        <v>12000</v>
      </c>
      <c r="E34" s="29">
        <f t="shared" si="0"/>
        <v>6701.6673713548107</v>
      </c>
      <c r="F34" s="29">
        <f t="shared" si="1"/>
        <v>70.51000137344478</v>
      </c>
      <c r="G34" s="30">
        <f t="shared" si="5"/>
        <v>1.7780800000000001</v>
      </c>
      <c r="H34" s="24">
        <f t="shared" si="6"/>
        <v>11916.027671475566</v>
      </c>
      <c r="I34" s="19"/>
      <c r="J34" s="24">
        <f t="shared" si="2"/>
        <v>-83.972328524434488</v>
      </c>
      <c r="K34" s="24">
        <f t="shared" si="3"/>
        <v>83.972328524434488</v>
      </c>
      <c r="L34" s="24">
        <f>SUM($J$25:J34)</f>
        <v>667.71593544439747</v>
      </c>
      <c r="M34" s="24">
        <f>SUMSQ($J$25:J34)/C34</f>
        <v>783893.8534733667</v>
      </c>
      <c r="N34" s="24">
        <f>SUM($K$25:K34)/C34</f>
        <v>660.36041802409613</v>
      </c>
      <c r="O34" s="24">
        <f t="shared" si="4"/>
        <v>0.69976940437028745</v>
      </c>
      <c r="P34" s="24">
        <f>AVERAGE($O$25:O34)</f>
        <v>12.796505306353968</v>
      </c>
      <c r="Q34" s="31">
        <f>SUM($J$25:J34)/N34</f>
        <v>1.0111386406870209</v>
      </c>
      <c r="S34" s="14"/>
      <c r="T34" s="14" t="s">
        <v>34</v>
      </c>
      <c r="U34" s="14" t="s">
        <v>35</v>
      </c>
      <c r="V34" s="14" t="s">
        <v>36</v>
      </c>
      <c r="W34" s="14" t="s">
        <v>37</v>
      </c>
      <c r="X34" s="14" t="s">
        <v>38</v>
      </c>
      <c r="Y34"/>
      <c r="Z34"/>
      <c r="AA34"/>
    </row>
    <row r="35" spans="1:27" s="23" customFormat="1" x14ac:dyDescent="0.25">
      <c r="A35" s="28">
        <v>1</v>
      </c>
      <c r="B35" s="28" t="s">
        <v>11</v>
      </c>
      <c r="C35" s="28">
        <v>11</v>
      </c>
      <c r="D35" s="79">
        <v>14000</v>
      </c>
      <c r="E35" s="29">
        <f t="shared" si="0"/>
        <v>6772.0209223533911</v>
      </c>
      <c r="F35" s="29">
        <f t="shared" si="1"/>
        <v>70.447421223499035</v>
      </c>
      <c r="G35" s="30">
        <f t="shared" si="5"/>
        <v>2.1236799999999998</v>
      </c>
      <c r="H35" s="24">
        <f t="shared" si="6"/>
        <v>14381.93764291554</v>
      </c>
      <c r="I35" s="19"/>
      <c r="J35" s="24">
        <f t="shared" si="2"/>
        <v>381.93764291553998</v>
      </c>
      <c r="K35" s="24">
        <f t="shared" si="3"/>
        <v>381.93764291553998</v>
      </c>
      <c r="L35" s="24">
        <f>SUM($J$25:J35)</f>
        <v>1049.6535783599375</v>
      </c>
      <c r="M35" s="24">
        <f>SUMSQ($J$25:J35)/C35</f>
        <v>725892.26343723142</v>
      </c>
      <c r="N35" s="24">
        <f>SUM($K$25:K35)/C35</f>
        <v>635.04925665059102</v>
      </c>
      <c r="O35" s="24">
        <f t="shared" si="4"/>
        <v>2.7281260208252855</v>
      </c>
      <c r="P35" s="24">
        <f>AVERAGE($O$25:O35)</f>
        <v>11.881198098578635</v>
      </c>
      <c r="Q35" s="31">
        <f>SUM($J$25:J35)/N35</f>
        <v>1.6528695488851897</v>
      </c>
      <c r="S35" s="12" t="s">
        <v>39</v>
      </c>
      <c r="T35" s="12">
        <v>1</v>
      </c>
      <c r="U35" s="12">
        <v>45456339.830369219</v>
      </c>
      <c r="V35" s="12">
        <v>45456339.830369219</v>
      </c>
      <c r="W35" s="12">
        <v>882.91691716275341</v>
      </c>
      <c r="X35" s="12">
        <v>1.1447784398701062E-31</v>
      </c>
      <c r="Y35"/>
      <c r="Z35"/>
      <c r="AA35"/>
    </row>
    <row r="36" spans="1:27" s="23" customFormat="1" x14ac:dyDescent="0.25">
      <c r="A36" s="28">
        <v>1</v>
      </c>
      <c r="B36" s="28" t="s">
        <v>12</v>
      </c>
      <c r="C36" s="28">
        <v>12</v>
      </c>
      <c r="D36" s="79">
        <v>8000</v>
      </c>
      <c r="E36" s="29">
        <f t="shared" si="0"/>
        <v>6842.8731433306502</v>
      </c>
      <c r="F36" s="29">
        <f t="shared" si="1"/>
        <v>70.609341125003056</v>
      </c>
      <c r="G36" s="30">
        <f t="shared" si="5"/>
        <v>1.0947199999999999</v>
      </c>
      <c r="H36" s="24">
        <f t="shared" si="6"/>
        <v>7490.586945080493</v>
      </c>
      <c r="I36" s="19"/>
      <c r="J36" s="24">
        <f t="shared" si="2"/>
        <v>-509.41305491950698</v>
      </c>
      <c r="K36" s="24">
        <f t="shared" si="3"/>
        <v>509.41305491950698</v>
      </c>
      <c r="L36" s="24">
        <f>SUM($J$25:J36)</f>
        <v>540.24052344043048</v>
      </c>
      <c r="M36" s="24">
        <f>SUMSQ($J$25:J36)/C36</f>
        <v>687026.37986099755</v>
      </c>
      <c r="N36" s="24">
        <f>SUM($K$25:K36)/C36</f>
        <v>624.57957317300065</v>
      </c>
      <c r="O36" s="24">
        <f t="shared" si="4"/>
        <v>6.3676631864938367</v>
      </c>
      <c r="P36" s="24">
        <f>AVERAGE($O$25:O36)</f>
        <v>11.421736855904902</v>
      </c>
      <c r="Q36" s="31">
        <f>SUM($J$25:J36)/N36</f>
        <v>0.8649666858233781</v>
      </c>
      <c r="S36" s="12" t="s">
        <v>40</v>
      </c>
      <c r="T36" s="12">
        <v>46</v>
      </c>
      <c r="U36" s="12">
        <v>2368276.7784270905</v>
      </c>
      <c r="V36" s="12">
        <v>51484.27779189327</v>
      </c>
      <c r="W36" s="12"/>
      <c r="X36" s="12"/>
      <c r="Y36"/>
      <c r="Z36"/>
      <c r="AA36"/>
    </row>
    <row r="37" spans="1:27" s="23" customFormat="1" ht="13.8" thickBot="1" x14ac:dyDescent="0.3">
      <c r="A37" s="36">
        <v>2</v>
      </c>
      <c r="B37" s="36" t="s">
        <v>1</v>
      </c>
      <c r="C37" s="36">
        <v>13</v>
      </c>
      <c r="D37" s="80">
        <v>3000</v>
      </c>
      <c r="E37" s="37">
        <f t="shared" si="0"/>
        <v>6913.5857437959748</v>
      </c>
      <c r="F37" s="37">
        <f t="shared" si="1"/>
        <v>70.650644861131681</v>
      </c>
      <c r="G37" s="38">
        <f t="shared" ref="G37:G68" si="7">$H$22*(D25/E25)+(1-$H$22)*G25</f>
        <v>0.42660999999999999</v>
      </c>
      <c r="H37" s="39">
        <f t="shared" si="6"/>
        <v>2949.3607626936264</v>
      </c>
      <c r="I37" s="19"/>
      <c r="J37" s="39">
        <f t="shared" si="2"/>
        <v>-50.639237306373616</v>
      </c>
      <c r="K37" s="39">
        <f t="shared" si="3"/>
        <v>50.639237306373616</v>
      </c>
      <c r="L37" s="39">
        <f>SUM($J$25:J37)</f>
        <v>489.60128613405686</v>
      </c>
      <c r="M37" s="39">
        <f>SUMSQ($J$25:J37)/C37</f>
        <v>634375.45312976476</v>
      </c>
      <c r="N37" s="39">
        <f>SUM($K$25:K37)/C37</f>
        <v>580.43031656787548</v>
      </c>
      <c r="O37" s="39">
        <f t="shared" si="4"/>
        <v>1.6879745768791206</v>
      </c>
      <c r="P37" s="39">
        <f>AVERAGE($O$25:O37)</f>
        <v>10.672985911364457</v>
      </c>
      <c r="Q37" s="40">
        <f>SUM($J$25:J37)/N37</f>
        <v>0.84351432404341498</v>
      </c>
      <c r="S37" s="13" t="s">
        <v>13</v>
      </c>
      <c r="T37" s="13">
        <v>47</v>
      </c>
      <c r="U37" s="13">
        <v>47824616.608796313</v>
      </c>
      <c r="V37" s="13"/>
      <c r="W37" s="13"/>
      <c r="X37" s="13"/>
      <c r="Y37"/>
      <c r="Z37"/>
      <c r="AA37"/>
    </row>
    <row r="38" spans="1:27" s="23" customFormat="1" ht="13.8" thickBot="1" x14ac:dyDescent="0.3">
      <c r="A38" s="36">
        <v>2</v>
      </c>
      <c r="B38" s="36" t="s">
        <v>2</v>
      </c>
      <c r="C38" s="36">
        <v>14</v>
      </c>
      <c r="D38" s="80">
        <v>4000</v>
      </c>
      <c r="E38" s="37">
        <f t="shared" si="0"/>
        <v>6985.4932328697978</v>
      </c>
      <c r="F38" s="37">
        <f t="shared" si="1"/>
        <v>71.153382546208178</v>
      </c>
      <c r="G38" s="38">
        <f t="shared" si="7"/>
        <v>0.47455000000000003</v>
      </c>
      <c r="H38" s="39">
        <f t="shared" si="6"/>
        <v>3314.3693782372302</v>
      </c>
      <c r="I38" s="19"/>
      <c r="J38" s="39">
        <f t="shared" si="2"/>
        <v>-685.63062176276981</v>
      </c>
      <c r="K38" s="39">
        <f t="shared" si="3"/>
        <v>685.63062176276981</v>
      </c>
      <c r="L38" s="39">
        <f>SUM($J$25:J38)</f>
        <v>-196.02933562871294</v>
      </c>
      <c r="M38" s="39">
        <f>SUMSQ($J$25:J38)/C38</f>
        <v>622640.73144183878</v>
      </c>
      <c r="N38" s="39">
        <f>SUM($K$25:K38)/C38</f>
        <v>587.94462408179663</v>
      </c>
      <c r="O38" s="39">
        <f t="shared" si="4"/>
        <v>17.140765544069243</v>
      </c>
      <c r="P38" s="39">
        <f>AVERAGE($O$25:O38)</f>
        <v>11.134970170843371</v>
      </c>
      <c r="Q38" s="40">
        <f>SUM($J$25:J38)/N38</f>
        <v>-0.33341462375790132</v>
      </c>
      <c r="S38"/>
      <c r="T38"/>
      <c r="U38"/>
      <c r="V38"/>
      <c r="W38"/>
      <c r="X38"/>
      <c r="Y38"/>
      <c r="Z38"/>
      <c r="AA38"/>
    </row>
    <row r="39" spans="1:27" s="23" customFormat="1" x14ac:dyDescent="0.25">
      <c r="A39" s="36">
        <v>2</v>
      </c>
      <c r="B39" s="36" t="s">
        <v>3</v>
      </c>
      <c r="C39" s="36">
        <v>15</v>
      </c>
      <c r="D39" s="80">
        <v>3000</v>
      </c>
      <c r="E39" s="37">
        <f t="shared" si="0"/>
        <v>7056.1491650185753</v>
      </c>
      <c r="F39" s="37">
        <f t="shared" si="1"/>
        <v>70.954402387235916</v>
      </c>
      <c r="G39" s="38">
        <f t="shared" si="7"/>
        <v>0.46261999999999998</v>
      </c>
      <c r="H39" s="39">
        <f t="shared" si="6"/>
        <v>3264.5458572237526</v>
      </c>
      <c r="I39" s="19"/>
      <c r="J39" s="39">
        <f t="shared" si="2"/>
        <v>264.54585722375259</v>
      </c>
      <c r="K39" s="39">
        <f t="shared" si="3"/>
        <v>264.54585722375259</v>
      </c>
      <c r="L39" s="39">
        <f>SUM($J$25:J39)</f>
        <v>68.516521595039649</v>
      </c>
      <c r="M39" s="39">
        <f>SUMSQ($J$25:J39)/C39</f>
        <v>585796.98338399956</v>
      </c>
      <c r="N39" s="39">
        <f>SUM($K$25:K39)/C39</f>
        <v>566.38470629126039</v>
      </c>
      <c r="O39" s="39">
        <f t="shared" si="4"/>
        <v>8.8181952407917521</v>
      </c>
      <c r="P39" s="39">
        <f>AVERAGE($O$25:O39)</f>
        <v>10.98051850883993</v>
      </c>
      <c r="Q39" s="40">
        <f>SUM($J$25:J39)/N39</f>
        <v>0.12097170144951863</v>
      </c>
      <c r="S39" s="14"/>
      <c r="T39" s="14" t="s">
        <v>41</v>
      </c>
      <c r="U39" s="14" t="s">
        <v>31</v>
      </c>
      <c r="V39" s="14" t="s">
        <v>42</v>
      </c>
      <c r="W39" s="14" t="s">
        <v>43</v>
      </c>
      <c r="X39" s="14" t="s">
        <v>44</v>
      </c>
      <c r="Y39" s="14" t="s">
        <v>45</v>
      </c>
      <c r="Z39" s="14" t="s">
        <v>46</v>
      </c>
      <c r="AA39" s="14" t="s">
        <v>47</v>
      </c>
    </row>
    <row r="40" spans="1:27" s="23" customFormat="1" x14ac:dyDescent="0.25">
      <c r="A40" s="36">
        <v>2</v>
      </c>
      <c r="B40" s="36" t="s">
        <v>4</v>
      </c>
      <c r="C40" s="36">
        <v>16</v>
      </c>
      <c r="D40" s="80">
        <v>5000</v>
      </c>
      <c r="E40" s="37">
        <f t="shared" si="0"/>
        <v>7131.8266453887545</v>
      </c>
      <c r="F40" s="37">
        <f t="shared" si="1"/>
        <v>72.843633580413226</v>
      </c>
      <c r="G40" s="38">
        <f t="shared" si="7"/>
        <v>0.3982</v>
      </c>
      <c r="H40" s="39">
        <f t="shared" si="6"/>
        <v>2838.0126405409942</v>
      </c>
      <c r="I40" s="19"/>
      <c r="J40" s="39">
        <f t="shared" si="2"/>
        <v>-2161.9873594590058</v>
      </c>
      <c r="K40" s="39">
        <f t="shared" si="3"/>
        <v>2161.9873594590058</v>
      </c>
      <c r="L40" s="39">
        <f>SUM($J$25:J40)</f>
        <v>-2093.4708378639662</v>
      </c>
      <c r="M40" s="39">
        <f>SUMSQ($J$25:J40)/C40</f>
        <v>841321.50582628231</v>
      </c>
      <c r="N40" s="39">
        <f>SUM($K$25:K40)/C40</f>
        <v>666.10987211424447</v>
      </c>
      <c r="O40" s="39">
        <f t="shared" si="4"/>
        <v>43.239747189180115</v>
      </c>
      <c r="P40" s="39">
        <f>AVERAGE($O$25:O40)</f>
        <v>12.996720301361192</v>
      </c>
      <c r="Q40" s="40">
        <f>SUM($J$25:J40)/N40</f>
        <v>-3.1428311236692124</v>
      </c>
      <c r="S40" s="12" t="s">
        <v>48</v>
      </c>
      <c r="T40" s="82">
        <v>5997.260517682239</v>
      </c>
      <c r="U40" s="12">
        <v>79.193407475690009</v>
      </c>
      <c r="V40" s="12">
        <v>75.72928996044547</v>
      </c>
      <c r="W40" s="12">
        <v>6.1284986206836798E-50</v>
      </c>
      <c r="X40" s="12">
        <v>5837.8526087547816</v>
      </c>
      <c r="Y40" s="12">
        <v>6156.6684266096963</v>
      </c>
      <c r="Z40" s="12">
        <v>5837.8526087547816</v>
      </c>
      <c r="AA40" s="12">
        <v>6156.6684266096963</v>
      </c>
    </row>
    <row r="41" spans="1:27" s="23" customFormat="1" ht="13.8" thickBot="1" x14ac:dyDescent="0.3">
      <c r="A41" s="36">
        <v>2</v>
      </c>
      <c r="B41" s="36" t="s">
        <v>5</v>
      </c>
      <c r="C41" s="36">
        <v>17</v>
      </c>
      <c r="D41" s="80">
        <v>5000</v>
      </c>
      <c r="E41" s="37">
        <f t="shared" si="0"/>
        <v>7205.403361324843</v>
      </c>
      <c r="F41" s="37">
        <f t="shared" si="1"/>
        <v>73.13686652268332</v>
      </c>
      <c r="G41" s="38">
        <f t="shared" si="7"/>
        <v>0.62131999999999998</v>
      </c>
      <c r="H41" s="39">
        <f t="shared" si="6"/>
        <v>4476.4057377291238</v>
      </c>
      <c r="I41" s="19"/>
      <c r="J41" s="39">
        <f t="shared" si="2"/>
        <v>-523.59426227087624</v>
      </c>
      <c r="K41" s="39">
        <f t="shared" si="3"/>
        <v>523.59426227087624</v>
      </c>
      <c r="L41" s="39">
        <f>SUM($J$25:J41)</f>
        <v>-2617.0651001348424</v>
      </c>
      <c r="M41" s="39">
        <f>SUMSQ($J$25:J41)/C41</f>
        <v>807958.53204138239</v>
      </c>
      <c r="N41" s="39">
        <f>SUM($K$25:K41)/C41</f>
        <v>657.72660094698756</v>
      </c>
      <c r="O41" s="39">
        <f t="shared" si="4"/>
        <v>10.471885245417525</v>
      </c>
      <c r="P41" s="39">
        <f>AVERAGE($O$25:O41)</f>
        <v>12.848200592188036</v>
      </c>
      <c r="Q41" s="40">
        <f>SUM($J$25:J41)/N41</f>
        <v>-3.9789558402637519</v>
      </c>
      <c r="S41" s="13" t="s">
        <v>49</v>
      </c>
      <c r="T41" s="83">
        <v>70.245784484006705</v>
      </c>
      <c r="U41" s="13">
        <v>2.3640700870435065</v>
      </c>
      <c r="V41" s="13">
        <v>29.713917903278286</v>
      </c>
      <c r="W41" s="13">
        <v>1.1447784398698783E-31</v>
      </c>
      <c r="X41" s="13">
        <v>65.487162760989676</v>
      </c>
      <c r="Y41" s="13">
        <v>75.004406207023735</v>
      </c>
      <c r="Z41" s="13">
        <v>65.487162760989676</v>
      </c>
      <c r="AA41" s="13">
        <v>75.004406207023735</v>
      </c>
    </row>
    <row r="42" spans="1:27" s="23" customFormat="1" x14ac:dyDescent="0.25">
      <c r="A42" s="36">
        <v>2</v>
      </c>
      <c r="B42" s="36" t="s">
        <v>6</v>
      </c>
      <c r="C42" s="36">
        <v>18</v>
      </c>
      <c r="D42" s="80">
        <v>8000</v>
      </c>
      <c r="E42" s="37">
        <f t="shared" si="0"/>
        <v>7280.5492079523883</v>
      </c>
      <c r="F42" s="37">
        <f t="shared" si="1"/>
        <v>73.94045856462813</v>
      </c>
      <c r="G42" s="38">
        <f t="shared" si="7"/>
        <v>0.83438000000000001</v>
      </c>
      <c r="H42" s="39">
        <f t="shared" si="6"/>
        <v>6073.0683953114194</v>
      </c>
      <c r="I42" s="19"/>
      <c r="J42" s="39">
        <f t="shared" si="2"/>
        <v>-1926.9316046885806</v>
      </c>
      <c r="K42" s="39">
        <f t="shared" si="3"/>
        <v>1926.9316046885806</v>
      </c>
      <c r="L42" s="39">
        <f>SUM($J$25:J42)</f>
        <v>-4543.996704823423</v>
      </c>
      <c r="M42" s="39">
        <f>SUMSQ($J$25:J42)/C42</f>
        <v>969353.35854728939</v>
      </c>
      <c r="N42" s="39">
        <f>SUM($K$25:K42)/C42</f>
        <v>728.23799004374268</v>
      </c>
      <c r="O42" s="39">
        <f t="shared" si="4"/>
        <v>24.086645058607257</v>
      </c>
      <c r="P42" s="39">
        <f>AVERAGE($O$25:O42)</f>
        <v>13.472558618100214</v>
      </c>
      <c r="Q42" s="40">
        <f>SUM($J$25:J42)/N42</f>
        <v>-6.2397138942867851</v>
      </c>
      <c r="S42"/>
      <c r="T42"/>
      <c r="U42"/>
      <c r="V42"/>
      <c r="W42"/>
      <c r="X42"/>
      <c r="Y42"/>
      <c r="Z42"/>
      <c r="AA42"/>
    </row>
    <row r="43" spans="1:27" s="23" customFormat="1" x14ac:dyDescent="0.25">
      <c r="A43" s="36">
        <v>2</v>
      </c>
      <c r="B43" s="36" t="s">
        <v>7</v>
      </c>
      <c r="C43" s="36">
        <v>19</v>
      </c>
      <c r="D43" s="80">
        <v>3000</v>
      </c>
      <c r="E43" s="37">
        <f t="shared" si="0"/>
        <v>7351.1518337958478</v>
      </c>
      <c r="F43" s="37">
        <f t="shared" si="1"/>
        <v>72.605325476160658</v>
      </c>
      <c r="G43" s="38">
        <f t="shared" si="7"/>
        <v>0.85287999999999997</v>
      </c>
      <c r="H43" s="39">
        <f t="shared" si="6"/>
        <v>6272.4971467790328</v>
      </c>
      <c r="I43" s="19"/>
      <c r="J43" s="39">
        <f t="shared" si="2"/>
        <v>3272.4971467790328</v>
      </c>
      <c r="K43" s="39">
        <f t="shared" si="3"/>
        <v>3272.4971467790328</v>
      </c>
      <c r="L43" s="39">
        <f>SUM($J$25:J43)</f>
        <v>-1271.4995580443901</v>
      </c>
      <c r="M43" s="39">
        <f>SUMSQ($J$25:J43)/C43</f>
        <v>1481978.8436593746</v>
      </c>
      <c r="N43" s="39">
        <f>SUM($K$25:K43)/C43</f>
        <v>862.14636671402116</v>
      </c>
      <c r="O43" s="39">
        <f t="shared" si="4"/>
        <v>109.08323822596778</v>
      </c>
      <c r="P43" s="39">
        <f>AVERAGE($O$25:O43)</f>
        <v>18.504699650093244</v>
      </c>
      <c r="Q43" s="40">
        <f>SUM($J$25:J43)/N43</f>
        <v>-1.4748070712059891</v>
      </c>
      <c r="S43"/>
      <c r="T43"/>
      <c r="U43"/>
      <c r="V43"/>
      <c r="W43"/>
      <c r="X43"/>
      <c r="Y43"/>
      <c r="Z43"/>
      <c r="AA43"/>
    </row>
    <row r="44" spans="1:27" s="23" customFormat="1" x14ac:dyDescent="0.25">
      <c r="A44" s="36">
        <v>2</v>
      </c>
      <c r="B44" s="36" t="s">
        <v>8</v>
      </c>
      <c r="C44" s="36">
        <v>20</v>
      </c>
      <c r="D44" s="80">
        <v>8000</v>
      </c>
      <c r="E44" s="37">
        <f t="shared" si="0"/>
        <v>7423.344662051778</v>
      </c>
      <c r="F44" s="37">
        <f t="shared" si="1"/>
        <v>72.440326588068473</v>
      </c>
      <c r="G44" s="38">
        <f t="shared" si="7"/>
        <v>1.1511499999999999</v>
      </c>
      <c r="H44" s="39">
        <f t="shared" si="6"/>
        <v>8545.8580538959723</v>
      </c>
      <c r="I44" s="19"/>
      <c r="J44" s="39">
        <f t="shared" si="2"/>
        <v>545.85805389597226</v>
      </c>
      <c r="K44" s="39">
        <f t="shared" si="3"/>
        <v>545.85805389597226</v>
      </c>
      <c r="L44" s="39">
        <f>SUM($J$25:J44)</f>
        <v>-725.64150414841788</v>
      </c>
      <c r="M44" s="39">
        <f>SUMSQ($J$25:J44)/C44</f>
        <v>1422777.952226561</v>
      </c>
      <c r="N44" s="39">
        <f>SUM($K$25:K44)/C44</f>
        <v>846.33195107311872</v>
      </c>
      <c r="O44" s="39">
        <f t="shared" si="4"/>
        <v>6.8232256736996542</v>
      </c>
      <c r="P44" s="39">
        <f>AVERAGE($O$25:O44)</f>
        <v>17.920625951273564</v>
      </c>
      <c r="Q44" s="40">
        <f>SUM($J$25:J44)/N44</f>
        <v>-0.85739585186206235</v>
      </c>
      <c r="S44"/>
      <c r="T44"/>
      <c r="U44"/>
      <c r="V44"/>
      <c r="W44"/>
      <c r="X44"/>
      <c r="Y44"/>
      <c r="Z44"/>
      <c r="AA44"/>
    </row>
    <row r="45" spans="1:27" s="23" customFormat="1" x14ac:dyDescent="0.25">
      <c r="A45" s="36">
        <v>2</v>
      </c>
      <c r="B45" s="36" t="s">
        <v>9</v>
      </c>
      <c r="C45" s="36">
        <v>21</v>
      </c>
      <c r="D45" s="80">
        <v>12000</v>
      </c>
      <c r="E45" s="37">
        <f t="shared" si="0"/>
        <v>7495.2879438144091</v>
      </c>
      <c r="F45" s="37">
        <f t="shared" si="1"/>
        <v>72.241508657893547</v>
      </c>
      <c r="G45" s="38">
        <f t="shared" si="7"/>
        <v>1.7330000000000001</v>
      </c>
      <c r="H45" s="39">
        <f t="shared" si="6"/>
        <v>12990.195385312854</v>
      </c>
      <c r="I45" s="19"/>
      <c r="J45" s="39">
        <f t="shared" si="2"/>
        <v>990.19538531285434</v>
      </c>
      <c r="K45" s="39">
        <f t="shared" si="3"/>
        <v>990.19538531285434</v>
      </c>
      <c r="L45" s="39">
        <f>SUM($J$25:J45)</f>
        <v>264.55388116443646</v>
      </c>
      <c r="M45" s="39">
        <f>SUMSQ($J$25:J45)/C45</f>
        <v>1401716.4736012425</v>
      </c>
      <c r="N45" s="39">
        <f>SUM($K$25:K45)/C45</f>
        <v>853.18259079882046</v>
      </c>
      <c r="O45" s="39">
        <f t="shared" si="4"/>
        <v>8.2516282109404528</v>
      </c>
      <c r="P45" s="39">
        <f>AVERAGE($O$25:O45)</f>
        <v>17.460197487448177</v>
      </c>
      <c r="Q45" s="40">
        <f>SUM($J$25:J45)/N45</f>
        <v>0.31007885535584961</v>
      </c>
      <c r="S45" s="23" t="s">
        <v>70</v>
      </c>
      <c r="U45" s="46"/>
      <c r="V45" s="46"/>
      <c r="W45" s="46"/>
      <c r="X45" s="46"/>
    </row>
    <row r="46" spans="1:27" s="23" customFormat="1" x14ac:dyDescent="0.25">
      <c r="A46" s="36">
        <v>2</v>
      </c>
      <c r="B46" s="36" t="s">
        <v>10</v>
      </c>
      <c r="C46" s="36">
        <v>22</v>
      </c>
      <c r="D46" s="80">
        <v>12000</v>
      </c>
      <c r="E46" s="37">
        <f t="shared" si="0"/>
        <v>7566.8172791808965</v>
      </c>
      <c r="F46" s="37">
        <f t="shared" si="1"/>
        <v>71.956639341331098</v>
      </c>
      <c r="G46" s="38">
        <f t="shared" si="7"/>
        <v>1.7780800000000001</v>
      </c>
      <c r="H46" s="39">
        <f t="shared" si="6"/>
        <v>13455.672768851953</v>
      </c>
      <c r="I46" s="19"/>
      <c r="J46" s="39">
        <f t="shared" si="2"/>
        <v>1455.6727688519532</v>
      </c>
      <c r="K46" s="39">
        <f t="shared" si="3"/>
        <v>1455.6727688519532</v>
      </c>
      <c r="L46" s="39">
        <f>SUM($J$25:J46)</f>
        <v>1720.2266500163896</v>
      </c>
      <c r="M46" s="39">
        <f>SUMSQ($J$25:J46)/C46</f>
        <v>1434319.5070728729</v>
      </c>
      <c r="N46" s="39">
        <f>SUM($K$25:K46)/C46</f>
        <v>880.56850798305379</v>
      </c>
      <c r="O46" s="39">
        <f t="shared" si="4"/>
        <v>12.130606407099609</v>
      </c>
      <c r="P46" s="39">
        <f>AVERAGE($O$25:O46)</f>
        <v>17.217943347432335</v>
      </c>
      <c r="Q46" s="40">
        <f>SUM($J$25:J46)/N46</f>
        <v>1.9535409618004358</v>
      </c>
      <c r="U46" s="46"/>
      <c r="V46" s="46"/>
      <c r="W46" s="46"/>
      <c r="X46" s="46"/>
    </row>
    <row r="47" spans="1:27" s="23" customFormat="1" x14ac:dyDescent="0.25">
      <c r="A47" s="36">
        <v>2</v>
      </c>
      <c r="B47" s="36" t="s">
        <v>11</v>
      </c>
      <c r="C47" s="36">
        <v>23</v>
      </c>
      <c r="D47" s="80">
        <v>16000</v>
      </c>
      <c r="E47" s="37">
        <f t="shared" si="0"/>
        <v>7638.6828547012756</v>
      </c>
      <c r="F47" s="37">
        <f t="shared" si="1"/>
        <v>71.920213812950266</v>
      </c>
      <c r="G47" s="38">
        <f t="shared" si="7"/>
        <v>2.1236799999999998</v>
      </c>
      <c r="H47" s="39">
        <f t="shared" si="6"/>
        <v>16222.311395287285</v>
      </c>
      <c r="I47" s="19"/>
      <c r="J47" s="39">
        <f t="shared" si="2"/>
        <v>222.31139528728454</v>
      </c>
      <c r="K47" s="39">
        <f t="shared" si="3"/>
        <v>222.31139528728454</v>
      </c>
      <c r="L47" s="39">
        <f>SUM($J$25:J47)</f>
        <v>1942.5380453036742</v>
      </c>
      <c r="M47" s="39">
        <f>SUMSQ($J$25:J47)/C47</f>
        <v>1374106.5874816426</v>
      </c>
      <c r="N47" s="39">
        <f>SUM($K$25:K47)/C47</f>
        <v>851.9486335180203</v>
      </c>
      <c r="O47" s="39">
        <f t="shared" si="4"/>
        <v>1.3894462205455285</v>
      </c>
      <c r="P47" s="39">
        <f>AVERAGE($O$25:O47)</f>
        <v>16.529747820176386</v>
      </c>
      <c r="Q47" s="40">
        <f>SUM($J$25:J47)/N47</f>
        <v>2.280111697910935</v>
      </c>
      <c r="S47" s="42" t="s">
        <v>1</v>
      </c>
      <c r="T47" s="60">
        <v>0.42660999999999999</v>
      </c>
      <c r="U47" s="46"/>
      <c r="V47" s="46"/>
      <c r="W47" s="46"/>
      <c r="X47" s="46"/>
    </row>
    <row r="48" spans="1:27" s="23" customFormat="1" x14ac:dyDescent="0.25">
      <c r="A48" s="36">
        <v>2</v>
      </c>
      <c r="B48" s="36" t="s">
        <v>12</v>
      </c>
      <c r="C48" s="36">
        <v>24</v>
      </c>
      <c r="D48" s="80">
        <v>10000</v>
      </c>
      <c r="E48" s="37">
        <f t="shared" si="0"/>
        <v>7711.8419501778608</v>
      </c>
      <c r="F48" s="37">
        <f t="shared" si="1"/>
        <v>72.415766478404237</v>
      </c>
      <c r="G48" s="38">
        <f t="shared" si="7"/>
        <v>1.0947199999999999</v>
      </c>
      <c r="H48" s="39">
        <f t="shared" si="6"/>
        <v>8440.9513911638933</v>
      </c>
      <c r="I48" s="19"/>
      <c r="J48" s="39">
        <f t="shared" si="2"/>
        <v>-1559.0486088361067</v>
      </c>
      <c r="K48" s="39">
        <f t="shared" si="3"/>
        <v>1559.0486088361067</v>
      </c>
      <c r="L48" s="39">
        <f>SUM($J$25:J48)</f>
        <v>383.48943646756743</v>
      </c>
      <c r="M48" s="39">
        <f>SUMSQ($J$25:J48)/C48</f>
        <v>1418128.5031996493</v>
      </c>
      <c r="N48" s="39">
        <f>SUM($K$25:K48)/C48</f>
        <v>881.41113248960721</v>
      </c>
      <c r="O48" s="39">
        <f t="shared" si="4"/>
        <v>15.590486088361066</v>
      </c>
      <c r="P48" s="39">
        <f>AVERAGE($O$25:O48)</f>
        <v>16.490611914684081</v>
      </c>
      <c r="Q48" s="40">
        <f>SUM($J$25:J48)/N48</f>
        <v>0.43508576455617798</v>
      </c>
      <c r="S48" s="43" t="s">
        <v>2</v>
      </c>
      <c r="T48" s="61">
        <v>0.47455000000000003</v>
      </c>
      <c r="U48" s="46"/>
      <c r="V48" s="46"/>
      <c r="W48" s="46"/>
      <c r="X48" s="46"/>
    </row>
    <row r="49" spans="1:24" s="23" customFormat="1" x14ac:dyDescent="0.25">
      <c r="A49" s="28">
        <v>3</v>
      </c>
      <c r="B49" s="28" t="s">
        <v>1</v>
      </c>
      <c r="C49" s="28">
        <v>25</v>
      </c>
      <c r="D49" s="79">
        <v>2000</v>
      </c>
      <c r="E49" s="29">
        <f t="shared" si="0"/>
        <v>7781.5643646253811</v>
      </c>
      <c r="F49" s="29">
        <f t="shared" si="1"/>
        <v>71.338425666050682</v>
      </c>
      <c r="G49" s="30">
        <f t="shared" si="7"/>
        <v>0.42660999999999999</v>
      </c>
      <c r="H49" s="24">
        <f t="shared" si="6"/>
        <v>3320.8421845027292</v>
      </c>
      <c r="I49" s="19"/>
      <c r="J49" s="24">
        <f t="shared" si="2"/>
        <v>1320.8421845027292</v>
      </c>
      <c r="K49" s="24">
        <f t="shared" si="3"/>
        <v>1320.8421845027292</v>
      </c>
      <c r="L49" s="24">
        <f>SUM($J$25:J49)</f>
        <v>1704.3316209702966</v>
      </c>
      <c r="M49" s="24">
        <f>SUMSQ($J$25:J49)/C49</f>
        <v>1431188.326126141</v>
      </c>
      <c r="N49" s="24">
        <f>SUM($K$25:K49)/C49</f>
        <v>898.98837457013212</v>
      </c>
      <c r="O49" s="24">
        <f t="shared" si="4"/>
        <v>66.042109225136457</v>
      </c>
      <c r="P49" s="24">
        <f>AVERAGE($O$25:O49)</f>
        <v>18.472671807102177</v>
      </c>
      <c r="Q49" s="31">
        <f>SUM($J$25:J49)/N49</f>
        <v>1.8958327706798814</v>
      </c>
      <c r="S49" s="43" t="s">
        <v>3</v>
      </c>
      <c r="T49" s="61">
        <v>0.46261999999999998</v>
      </c>
      <c r="U49" s="46"/>
      <c r="V49" s="46"/>
      <c r="W49" s="46"/>
      <c r="X49" s="46"/>
    </row>
    <row r="50" spans="1:24" s="23" customFormat="1" x14ac:dyDescent="0.25">
      <c r="A50" s="28">
        <v>3</v>
      </c>
      <c r="B50" s="28" t="s">
        <v>2</v>
      </c>
      <c r="C50" s="28">
        <v>26</v>
      </c>
      <c r="D50" s="79">
        <v>5000</v>
      </c>
      <c r="E50" s="29">
        <f t="shared" si="0"/>
        <v>7855.2370963008398</v>
      </c>
      <c r="F50" s="29">
        <f t="shared" si="1"/>
        <v>72.272148069813866</v>
      </c>
      <c r="G50" s="30">
        <f t="shared" si="7"/>
        <v>0.47455000000000003</v>
      </c>
      <c r="H50" s="24">
        <f t="shared" si="6"/>
        <v>3726.5950191327993</v>
      </c>
      <c r="I50" s="19"/>
      <c r="J50" s="24">
        <f t="shared" si="2"/>
        <v>-1273.4049808672007</v>
      </c>
      <c r="K50" s="24">
        <f t="shared" si="3"/>
        <v>1273.4049808672007</v>
      </c>
      <c r="L50" s="24">
        <f>SUM($J$25:J50)</f>
        <v>430.92664010309591</v>
      </c>
      <c r="M50" s="24">
        <f>SUMSQ($J$25:J50)/C50</f>
        <v>1438510.3230173429</v>
      </c>
      <c r="N50" s="24">
        <f>SUM($K$25:K50)/C50</f>
        <v>913.38901327386566</v>
      </c>
      <c r="O50" s="24">
        <f t="shared" si="4"/>
        <v>25.468099617344013</v>
      </c>
      <c r="P50" s="24">
        <f>AVERAGE($O$25:O50)</f>
        <v>18.74172672288071</v>
      </c>
      <c r="Q50" s="31">
        <f>SUM($J$25:J50)/N50</f>
        <v>0.47178872730089338</v>
      </c>
      <c r="S50" s="43" t="s">
        <v>4</v>
      </c>
      <c r="T50" s="61">
        <v>0.3982</v>
      </c>
      <c r="U50" s="46"/>
      <c r="V50" s="46"/>
      <c r="W50" s="46"/>
      <c r="X50" s="46"/>
    </row>
    <row r="51" spans="1:24" s="23" customFormat="1" x14ac:dyDescent="0.25">
      <c r="A51" s="28">
        <v>3</v>
      </c>
      <c r="B51" s="28" t="s">
        <v>3</v>
      </c>
      <c r="C51" s="28">
        <v>27</v>
      </c>
      <c r="D51" s="79">
        <v>5000</v>
      </c>
      <c r="E51" s="29">
        <f t="shared" si="0"/>
        <v>7930.0150114436328</v>
      </c>
      <c r="F51" s="29">
        <f t="shared" si="1"/>
        <v>73.274454899005548</v>
      </c>
      <c r="G51" s="30">
        <f t="shared" si="7"/>
        <v>0.46261999999999998</v>
      </c>
      <c r="H51" s="24">
        <f t="shared" si="6"/>
        <v>3667.4243266307517</v>
      </c>
      <c r="I51" s="19"/>
      <c r="J51" s="24">
        <f t="shared" si="2"/>
        <v>-1332.5756733692483</v>
      </c>
      <c r="K51" s="24">
        <f t="shared" si="3"/>
        <v>1332.5756733692483</v>
      </c>
      <c r="L51" s="24">
        <f>SUM($J$25:J51)</f>
        <v>-901.6490332661524</v>
      </c>
      <c r="M51" s="24">
        <f>SUMSQ($J$25:J51)/C51</f>
        <v>1451000.9749520898</v>
      </c>
      <c r="N51" s="24">
        <f>SUM($K$25:K51)/C51</f>
        <v>928.91444512925011</v>
      </c>
      <c r="O51" s="24">
        <f t="shared" si="4"/>
        <v>26.651513467384969</v>
      </c>
      <c r="P51" s="24">
        <f>AVERAGE($O$25:O51)</f>
        <v>19.034681787491976</v>
      </c>
      <c r="Q51" s="31">
        <f>SUM($J$25:J51)/N51</f>
        <v>-0.97064809142966446</v>
      </c>
      <c r="S51" s="43" t="s">
        <v>5</v>
      </c>
      <c r="T51" s="61">
        <v>0.62131999999999998</v>
      </c>
      <c r="U51" s="46"/>
      <c r="V51" s="46"/>
      <c r="W51" s="46"/>
      <c r="X51" s="46"/>
    </row>
    <row r="52" spans="1:24" s="23" customFormat="1" x14ac:dyDescent="0.25">
      <c r="A52" s="28">
        <v>3</v>
      </c>
      <c r="B52" s="28" t="s">
        <v>4</v>
      </c>
      <c r="C52" s="28">
        <v>28</v>
      </c>
      <c r="D52" s="79">
        <v>3000</v>
      </c>
      <c r="E52" s="29">
        <f t="shared" si="0"/>
        <v>8002.8811430161095</v>
      </c>
      <c r="F52" s="29">
        <f t="shared" si="1"/>
        <v>73.111125568393987</v>
      </c>
      <c r="G52" s="30">
        <f t="shared" si="7"/>
        <v>0.3982</v>
      </c>
      <c r="H52" s="24">
        <f t="shared" si="6"/>
        <v>3186.9098654976387</v>
      </c>
      <c r="I52" s="19"/>
      <c r="J52" s="24">
        <f t="shared" si="2"/>
        <v>186.90986549763875</v>
      </c>
      <c r="K52" s="24">
        <f t="shared" si="3"/>
        <v>186.90986549763875</v>
      </c>
      <c r="L52" s="24">
        <f>SUM($J$25:J52)</f>
        <v>-714.73916776851365</v>
      </c>
      <c r="M52" s="24">
        <f>SUMSQ($J$25:J52)/C52</f>
        <v>1400427.2007688133</v>
      </c>
      <c r="N52" s="24">
        <f>SUM($K$25:K52)/C52</f>
        <v>902.41428157097835</v>
      </c>
      <c r="O52" s="24">
        <f t="shared" si="4"/>
        <v>6.2303288499212917</v>
      </c>
      <c r="P52" s="24">
        <f>AVERAGE($O$25:O52)</f>
        <v>18.577383468293025</v>
      </c>
      <c r="Q52" s="31">
        <f>SUM($J$25:J52)/N52</f>
        <v>-0.79202998264195434</v>
      </c>
      <c r="S52" s="43" t="s">
        <v>6</v>
      </c>
      <c r="T52" s="61">
        <v>0.83438000000000001</v>
      </c>
      <c r="U52" s="46"/>
      <c r="V52" s="46"/>
      <c r="W52" s="46"/>
      <c r="X52" s="46"/>
    </row>
    <row r="53" spans="1:24" s="23" customFormat="1" x14ac:dyDescent="0.25">
      <c r="A53" s="28">
        <v>3</v>
      </c>
      <c r="B53" s="28" t="s">
        <v>5</v>
      </c>
      <c r="C53" s="28">
        <v>29</v>
      </c>
      <c r="D53" s="79">
        <v>4000</v>
      </c>
      <c r="E53" s="29">
        <f t="shared" si="0"/>
        <v>8074.5672849152515</v>
      </c>
      <c r="F53" s="29">
        <f t="shared" si="1"/>
        <v>72.541132100693218</v>
      </c>
      <c r="G53" s="30">
        <f t="shared" si="7"/>
        <v>0.62131999999999998</v>
      </c>
      <c r="H53" s="24">
        <f t="shared" si="6"/>
        <v>5017.7755163169231</v>
      </c>
      <c r="I53" s="19"/>
      <c r="J53" s="24">
        <f t="shared" si="2"/>
        <v>1017.7755163169231</v>
      </c>
      <c r="K53" s="24">
        <f t="shared" si="3"/>
        <v>1017.7755163169231</v>
      </c>
      <c r="L53" s="24">
        <f>SUM($J$25:J53)</f>
        <v>303.03634854840948</v>
      </c>
      <c r="M53" s="24">
        <f>SUMSQ($J$25:J53)/C53</f>
        <v>1387856.1594186532</v>
      </c>
      <c r="N53" s="24">
        <f>SUM($K$25:K53)/C53</f>
        <v>906.39225518290755</v>
      </c>
      <c r="O53" s="24">
        <f t="shared" si="4"/>
        <v>25.444387907923076</v>
      </c>
      <c r="P53" s="24">
        <f>AVERAGE($O$25:O53)</f>
        <v>18.814176724831995</v>
      </c>
      <c r="Q53" s="31">
        <f>SUM($J$25:J53)/N53</f>
        <v>0.33433245575036113</v>
      </c>
      <c r="S53" s="43" t="s">
        <v>7</v>
      </c>
      <c r="T53" s="61">
        <v>0.85287999999999997</v>
      </c>
      <c r="U53" s="46"/>
      <c r="V53" s="46"/>
      <c r="W53" s="46"/>
      <c r="X53" s="46"/>
    </row>
    <row r="54" spans="1:24" s="23" customFormat="1" x14ac:dyDescent="0.25">
      <c r="A54" s="28">
        <v>3</v>
      </c>
      <c r="B54" s="28" t="s">
        <v>6</v>
      </c>
      <c r="C54" s="28">
        <v>30</v>
      </c>
      <c r="D54" s="79">
        <v>6000</v>
      </c>
      <c r="E54" s="29">
        <f t="shared" si="0"/>
        <v>8146.2766631410595</v>
      </c>
      <c r="F54" s="29">
        <f t="shared" si="1"/>
        <v>72.208430550739138</v>
      </c>
      <c r="G54" s="30">
        <f t="shared" si="7"/>
        <v>0.83438000000000001</v>
      </c>
      <c r="H54" s="24">
        <f t="shared" si="6"/>
        <v>6797.7843209897637</v>
      </c>
      <c r="I54" s="19"/>
      <c r="J54" s="24">
        <f t="shared" si="2"/>
        <v>797.78432098976373</v>
      </c>
      <c r="K54" s="24">
        <f t="shared" si="3"/>
        <v>797.78432098976373</v>
      </c>
      <c r="L54" s="24">
        <f>SUM($J$25:J54)</f>
        <v>1100.8206695381732</v>
      </c>
      <c r="M54" s="24">
        <f>SUMSQ($J$25:J54)/C54</f>
        <v>1362809.6148652683</v>
      </c>
      <c r="N54" s="24">
        <f>SUM($K$25:K54)/C54</f>
        <v>902.77199070980282</v>
      </c>
      <c r="O54" s="24">
        <f t="shared" si="4"/>
        <v>13.296405349829396</v>
      </c>
      <c r="P54" s="24">
        <f>AVERAGE($O$25:O54)</f>
        <v>18.630251012331904</v>
      </c>
      <c r="Q54" s="31">
        <f>SUM($J$25:J54)/N54</f>
        <v>1.2193784043661511</v>
      </c>
      <c r="S54" s="43" t="s">
        <v>8</v>
      </c>
      <c r="T54" s="61">
        <v>1.1511499999999999</v>
      </c>
      <c r="U54" s="46"/>
      <c r="V54" s="46"/>
      <c r="W54" s="46"/>
      <c r="X54" s="46"/>
    </row>
    <row r="55" spans="1:24" s="23" customFormat="1" x14ac:dyDescent="0.25">
      <c r="A55" s="28">
        <v>3</v>
      </c>
      <c r="B55" s="28" t="s">
        <v>7</v>
      </c>
      <c r="C55" s="28">
        <v>31</v>
      </c>
      <c r="D55" s="79">
        <v>7000</v>
      </c>
      <c r="E55" s="29">
        <f t="shared" si="0"/>
        <v>8218.4755248216279</v>
      </c>
      <c r="F55" s="29">
        <f t="shared" si="1"/>
        <v>72.204603002670837</v>
      </c>
      <c r="G55" s="30">
        <f t="shared" si="7"/>
        <v>0.85287999999999997</v>
      </c>
      <c r="H55" s="24">
        <f t="shared" si="6"/>
        <v>7009.3815667078616</v>
      </c>
      <c r="I55" s="19"/>
      <c r="J55" s="24">
        <f t="shared" si="2"/>
        <v>9.3815667078615661</v>
      </c>
      <c r="K55" s="24">
        <f t="shared" si="3"/>
        <v>9.3815667078615661</v>
      </c>
      <c r="L55" s="24">
        <f>SUM($J$25:J55)</f>
        <v>1110.2022362460348</v>
      </c>
      <c r="M55" s="24">
        <f>SUMSQ($J$25:J55)/C55</f>
        <v>1318850.8535403851</v>
      </c>
      <c r="N55" s="24">
        <f>SUM($K$25:K55)/C55</f>
        <v>873.95294477425625</v>
      </c>
      <c r="O55" s="24">
        <f t="shared" si="4"/>
        <v>0.1340223815408795</v>
      </c>
      <c r="P55" s="24">
        <f>AVERAGE($O$25:O55)</f>
        <v>18.033598475854774</v>
      </c>
      <c r="Q55" s="31">
        <f>SUM($J$25:J55)/N55</f>
        <v>1.2703226676955728</v>
      </c>
      <c r="S55" s="43" t="s">
        <v>9</v>
      </c>
      <c r="T55" s="61">
        <v>1.7330000000000001</v>
      </c>
      <c r="U55" s="46"/>
      <c r="V55" s="46"/>
      <c r="W55" s="46"/>
      <c r="X55" s="46"/>
    </row>
    <row r="56" spans="1:24" s="23" customFormat="1" x14ac:dyDescent="0.25">
      <c r="A56" s="28">
        <v>3</v>
      </c>
      <c r="B56" s="28" t="s">
        <v>8</v>
      </c>
      <c r="C56" s="28">
        <v>32</v>
      </c>
      <c r="D56" s="79">
        <v>10000</v>
      </c>
      <c r="E56" s="29">
        <f t="shared" si="0"/>
        <v>8291.0248593044871</v>
      </c>
      <c r="F56" s="29">
        <f t="shared" si="1"/>
        <v>72.342495594746183</v>
      </c>
      <c r="G56" s="30">
        <f t="shared" si="7"/>
        <v>1.1511499999999999</v>
      </c>
      <c r="H56" s="24">
        <f t="shared" si="6"/>
        <v>9543.8164291449393</v>
      </c>
      <c r="I56" s="19"/>
      <c r="J56" s="24">
        <f t="shared" si="2"/>
        <v>-456.18357085506068</v>
      </c>
      <c r="K56" s="24">
        <f t="shared" si="3"/>
        <v>456.18357085506068</v>
      </c>
      <c r="L56" s="24">
        <f>SUM($J$25:J56)</f>
        <v>654.01866539097409</v>
      </c>
      <c r="M56" s="24">
        <f>SUMSQ($J$25:J56)/C56</f>
        <v>1284139.997189688</v>
      </c>
      <c r="N56" s="24">
        <f>SUM($K$25:K56)/C56</f>
        <v>860.89765183928137</v>
      </c>
      <c r="O56" s="24">
        <f t="shared" si="4"/>
        <v>4.5618357085506069</v>
      </c>
      <c r="P56" s="24">
        <f>AVERAGE($O$25:O56)</f>
        <v>17.612605889376518</v>
      </c>
      <c r="Q56" s="31">
        <f>SUM($J$25:J56)/N56</f>
        <v>0.75969386604050237</v>
      </c>
      <c r="S56" s="43" t="s">
        <v>10</v>
      </c>
      <c r="T56" s="61">
        <v>1.7780800000000001</v>
      </c>
      <c r="U56" s="46"/>
      <c r="V56" s="46"/>
      <c r="W56" s="46"/>
      <c r="X56" s="46"/>
    </row>
    <row r="57" spans="1:24" s="23" customFormat="1" x14ac:dyDescent="0.25">
      <c r="A57" s="28">
        <v>3</v>
      </c>
      <c r="B57" s="28" t="s">
        <v>9</v>
      </c>
      <c r="C57" s="28">
        <v>33</v>
      </c>
      <c r="D57" s="79">
        <v>15000</v>
      </c>
      <c r="E57" s="29">
        <f t="shared" ref="E57:E84" si="8">$H$20*(D57/G57)+(1-$H$20)*(E56+F56)</f>
        <v>8363.6214926502362</v>
      </c>
      <c r="F57" s="29">
        <f t="shared" ref="F57:F84" si="9">$H$21*(E57-E56)+(1-$H$21)*F56</f>
        <v>72.444150695147343</v>
      </c>
      <c r="G57" s="30">
        <f t="shared" si="7"/>
        <v>1.7330000000000001</v>
      </c>
      <c r="H57" s="24">
        <f t="shared" si="6"/>
        <v>14493.715626040374</v>
      </c>
      <c r="I57" s="19"/>
      <c r="J57" s="24">
        <f t="shared" si="2"/>
        <v>-506.28437395962646</v>
      </c>
      <c r="K57" s="24">
        <f t="shared" si="3"/>
        <v>506.28437395962646</v>
      </c>
      <c r="L57" s="24">
        <f>SUM($J$25:J57)</f>
        <v>147.73429143134763</v>
      </c>
      <c r="M57" s="24">
        <f>SUMSQ($J$25:J57)/C57</f>
        <v>1252994.0538601729</v>
      </c>
      <c r="N57" s="24">
        <f>SUM($K$25:K57)/C57</f>
        <v>850.15179493383721</v>
      </c>
      <c r="O57" s="24">
        <f t="shared" si="4"/>
        <v>3.3752291597308428</v>
      </c>
      <c r="P57" s="24">
        <f>AVERAGE($O$25:O57)</f>
        <v>17.181170230902406</v>
      </c>
      <c r="Q57" s="31">
        <f>SUM($J$25:J57)/N57</f>
        <v>0.17377401578366955</v>
      </c>
      <c r="S57" s="43" t="s">
        <v>11</v>
      </c>
      <c r="T57" s="61">
        <v>2.1236799999999998</v>
      </c>
      <c r="U57" s="46"/>
      <c r="V57" s="46"/>
      <c r="W57" s="46"/>
      <c r="X57" s="46"/>
    </row>
    <row r="58" spans="1:24" s="23" customFormat="1" x14ac:dyDescent="0.25">
      <c r="A58" s="28">
        <v>3</v>
      </c>
      <c r="B58" s="28" t="s">
        <v>10</v>
      </c>
      <c r="C58" s="28">
        <v>34</v>
      </c>
      <c r="D58" s="79">
        <v>15000</v>
      </c>
      <c r="E58" s="29">
        <f t="shared" si="8"/>
        <v>8436.0656435415112</v>
      </c>
      <c r="F58" s="29">
        <f t="shared" si="9"/>
        <v>72.444150773598423</v>
      </c>
      <c r="G58" s="30">
        <f t="shared" si="7"/>
        <v>1.7780800000000001</v>
      </c>
      <c r="H58" s="24">
        <f t="shared" si="6"/>
        <v>14999.999599119561</v>
      </c>
      <c r="I58" s="19"/>
      <c r="J58" s="24">
        <f t="shared" si="2"/>
        <v>-4.0088043897412717E-4</v>
      </c>
      <c r="K58" s="24">
        <f t="shared" si="3"/>
        <v>4.0088043897412717E-4</v>
      </c>
      <c r="L58" s="24">
        <f>SUM($J$25:J58)</f>
        <v>147.73389055090865</v>
      </c>
      <c r="M58" s="24">
        <f>SUMSQ($J$25:J58)/C58</f>
        <v>1216141.2875701727</v>
      </c>
      <c r="N58" s="24">
        <f>SUM($K$25:K58)/C58</f>
        <v>825.14734216756085</v>
      </c>
      <c r="O58" s="24">
        <f t="shared" si="4"/>
        <v>2.6725362598275145E-6</v>
      </c>
      <c r="P58" s="24">
        <f>AVERAGE($O$25:O58)</f>
        <v>16.675841773303404</v>
      </c>
      <c r="Q58" s="31">
        <f>SUM($J$25:J58)/N58</f>
        <v>0.1790394066626087</v>
      </c>
      <c r="S58" s="44" t="s">
        <v>12</v>
      </c>
      <c r="T58" s="62">
        <v>1.0947199999999999</v>
      </c>
      <c r="U58" s="46"/>
      <c r="V58" s="46"/>
      <c r="W58" s="46"/>
      <c r="X58" s="46"/>
    </row>
    <row r="59" spans="1:24" s="23" customFormat="1" x14ac:dyDescent="0.25">
      <c r="A59" s="28">
        <v>3</v>
      </c>
      <c r="B59" s="28" t="s">
        <v>11</v>
      </c>
      <c r="C59" s="28">
        <v>35</v>
      </c>
      <c r="D59" s="79">
        <v>18000</v>
      </c>
      <c r="E59" s="29">
        <f t="shared" si="8"/>
        <v>8508.4813861204402</v>
      </c>
      <c r="F59" s="29">
        <f t="shared" si="9"/>
        <v>72.432787495730651</v>
      </c>
      <c r="G59" s="30">
        <f t="shared" si="7"/>
        <v>2.1236799999999998</v>
      </c>
      <c r="H59" s="24">
        <f t="shared" si="6"/>
        <v>18069.352079991113</v>
      </c>
      <c r="I59" s="19"/>
      <c r="J59" s="24">
        <f t="shared" si="2"/>
        <v>69.352079991112987</v>
      </c>
      <c r="K59" s="24">
        <f t="shared" si="3"/>
        <v>69.352079991112987</v>
      </c>
      <c r="L59" s="24">
        <f>SUM($J$25:J59)</f>
        <v>217.08597054202164</v>
      </c>
      <c r="M59" s="24">
        <f>SUMSQ($J$25:J59)/C59</f>
        <v>1181531.813953856</v>
      </c>
      <c r="N59" s="24">
        <f>SUM($K$25:K59)/C59</f>
        <v>803.55319181966229</v>
      </c>
      <c r="O59" s="24">
        <f t="shared" si="4"/>
        <v>0.38528933328396103</v>
      </c>
      <c r="P59" s="24">
        <f>AVERAGE($O$25:O59)</f>
        <v>16.210397417874276</v>
      </c>
      <c r="Q59" s="31">
        <f>SUM($J$25:J59)/N59</f>
        <v>0.27015756113223333</v>
      </c>
      <c r="U59" s="46"/>
      <c r="V59" s="46"/>
      <c r="W59" s="46"/>
      <c r="X59" s="46"/>
    </row>
    <row r="60" spans="1:24" s="23" customFormat="1" x14ac:dyDescent="0.25">
      <c r="A60" s="28">
        <v>3</v>
      </c>
      <c r="B60" s="28" t="s">
        <v>12</v>
      </c>
      <c r="C60" s="28">
        <v>36</v>
      </c>
      <c r="D60" s="79">
        <v>8000</v>
      </c>
      <c r="E60" s="29">
        <f t="shared" si="8"/>
        <v>8579.8066857943122</v>
      </c>
      <c r="F60" s="29">
        <f t="shared" si="9"/>
        <v>71.989792366987189</v>
      </c>
      <c r="G60" s="30">
        <f t="shared" si="7"/>
        <v>1.0947199999999999</v>
      </c>
      <c r="H60" s="24">
        <f t="shared" si="6"/>
        <v>9393.6983641410934</v>
      </c>
      <c r="I60" s="19"/>
      <c r="J60" s="24">
        <f t="shared" si="2"/>
        <v>1393.6983641410934</v>
      </c>
      <c r="K60" s="24">
        <f t="shared" si="3"/>
        <v>1393.6983641410934</v>
      </c>
      <c r="L60" s="24">
        <f>SUM($J$25:J60)</f>
        <v>1610.784334683115</v>
      </c>
      <c r="M60" s="24">
        <f>SUMSQ($J$25:J60)/C60</f>
        <v>1202666.9060720699</v>
      </c>
      <c r="N60" s="24">
        <f>SUM($K$25:K60)/C60</f>
        <v>819.94611327303528</v>
      </c>
      <c r="O60" s="24">
        <f t="shared" si="4"/>
        <v>17.421229551763666</v>
      </c>
      <c r="P60" s="24">
        <f>AVERAGE($O$25:O60)</f>
        <v>16.244031643815646</v>
      </c>
      <c r="Q60" s="31">
        <f>SUM($J$25:J60)/N60</f>
        <v>1.9645002380134915</v>
      </c>
    </row>
    <row r="61" spans="1:24" s="23" customFormat="1" x14ac:dyDescent="0.25">
      <c r="A61" s="36">
        <v>4</v>
      </c>
      <c r="B61" s="36" t="s">
        <v>1</v>
      </c>
      <c r="C61" s="36">
        <v>37</v>
      </c>
      <c r="D61" s="80">
        <v>5000</v>
      </c>
      <c r="E61" s="37">
        <f t="shared" si="8"/>
        <v>8654.4657990326214</v>
      </c>
      <c r="F61" s="37">
        <f t="shared" si="9"/>
        <v>73.057520715515977</v>
      </c>
      <c r="G61" s="38">
        <f t="shared" si="7"/>
        <v>0.42660999999999999</v>
      </c>
      <c r="H61" s="39">
        <f t="shared" si="6"/>
        <v>3690.9428955483918</v>
      </c>
      <c r="I61" s="19"/>
      <c r="J61" s="39">
        <f t="shared" si="2"/>
        <v>-1309.0571044516082</v>
      </c>
      <c r="K61" s="39">
        <f t="shared" si="3"/>
        <v>1309.0571044516082</v>
      </c>
      <c r="L61" s="39">
        <f>SUM($J$25:J61)</f>
        <v>301.72723023150684</v>
      </c>
      <c r="M61" s="39">
        <f>SUMSQ($J$25:J61)/C61</f>
        <v>1216476.7330083717</v>
      </c>
      <c r="N61" s="39">
        <f>SUM($K$25:K61)/C61</f>
        <v>833.16532925083459</v>
      </c>
      <c r="O61" s="39">
        <f t="shared" si="4"/>
        <v>26.181142089032168</v>
      </c>
      <c r="P61" s="39">
        <f>AVERAGE($O$25:O61)</f>
        <v>16.512602196389064</v>
      </c>
      <c r="Q61" s="40">
        <f>SUM($J$25:J61)/N61</f>
        <v>0.36214568662238245</v>
      </c>
    </row>
    <row r="62" spans="1:24" s="23" customFormat="1" x14ac:dyDescent="0.25">
      <c r="A62" s="36">
        <v>4</v>
      </c>
      <c r="B62" s="36" t="s">
        <v>2</v>
      </c>
      <c r="C62" s="36">
        <v>38</v>
      </c>
      <c r="D62" s="80">
        <v>4000</v>
      </c>
      <c r="E62" s="37">
        <f t="shared" si="8"/>
        <v>8727.2636650736767</v>
      </c>
      <c r="F62" s="37">
        <f t="shared" si="9"/>
        <v>72.953658845731738</v>
      </c>
      <c r="G62" s="38">
        <f t="shared" si="7"/>
        <v>0.47455000000000003</v>
      </c>
      <c r="H62" s="39">
        <f t="shared" si="6"/>
        <v>4141.6461913864787</v>
      </c>
      <c r="I62" s="19"/>
      <c r="J62" s="39">
        <f t="shared" si="2"/>
        <v>141.64619138647868</v>
      </c>
      <c r="K62" s="39">
        <f t="shared" si="3"/>
        <v>141.64619138647868</v>
      </c>
      <c r="L62" s="39">
        <f>SUM($J$25:J62)</f>
        <v>443.37342161798551</v>
      </c>
      <c r="M62" s="39">
        <f>SUMSQ($J$25:J62)/C62</f>
        <v>1184992.1780222117</v>
      </c>
      <c r="N62" s="39">
        <f>SUM($K$25:K62)/C62</f>
        <v>814.96745720177262</v>
      </c>
      <c r="O62" s="39">
        <f t="shared" si="4"/>
        <v>3.5411547846619671</v>
      </c>
      <c r="P62" s="39">
        <f>AVERAGE($O$25:O62)</f>
        <v>16.171248317133092</v>
      </c>
      <c r="Q62" s="40">
        <f>SUM($J$25:J62)/N62</f>
        <v>0.54403819158660405</v>
      </c>
    </row>
    <row r="63" spans="1:24" s="23" customFormat="1" x14ac:dyDescent="0.25">
      <c r="A63" s="36">
        <v>4</v>
      </c>
      <c r="B63" s="36" t="s">
        <v>3</v>
      </c>
      <c r="C63" s="36">
        <v>39</v>
      </c>
      <c r="D63" s="80">
        <v>4000</v>
      </c>
      <c r="E63" s="37">
        <f t="shared" si="8"/>
        <v>8800.0835216037194</v>
      </c>
      <c r="F63" s="37">
        <f t="shared" si="9"/>
        <v>72.900137919456114</v>
      </c>
      <c r="G63" s="38">
        <f t="shared" si="7"/>
        <v>0.46261999999999998</v>
      </c>
      <c r="H63" s="39">
        <f t="shared" si="6"/>
        <v>4071.1565383915968</v>
      </c>
      <c r="I63" s="19"/>
      <c r="J63" s="39">
        <f t="shared" si="2"/>
        <v>71.156538391596769</v>
      </c>
      <c r="K63" s="39">
        <f t="shared" si="3"/>
        <v>71.156538391596769</v>
      </c>
      <c r="L63" s="39">
        <f>SUM($J$25:J63)</f>
        <v>514.52996000958228</v>
      </c>
      <c r="M63" s="39">
        <f>SUMSQ($J$25:J63)/C63</f>
        <v>1154737.5901999979</v>
      </c>
      <c r="N63" s="39">
        <f>SUM($K$25:K63)/C63</f>
        <v>795.895382360486</v>
      </c>
      <c r="O63" s="39">
        <f t="shared" si="4"/>
        <v>1.7789134597899194</v>
      </c>
      <c r="P63" s="39">
        <f>AVERAGE($O$25:O63)</f>
        <v>15.802214090021726</v>
      </c>
      <c r="Q63" s="40">
        <f>SUM($J$25:J63)/N63</f>
        <v>0.64647938838842955</v>
      </c>
    </row>
    <row r="64" spans="1:24" s="23" customFormat="1" x14ac:dyDescent="0.25">
      <c r="A64" s="36">
        <v>4</v>
      </c>
      <c r="B64" s="36" t="s">
        <v>4</v>
      </c>
      <c r="C64" s="36">
        <v>40</v>
      </c>
      <c r="D64" s="80">
        <v>2000</v>
      </c>
      <c r="E64" s="37">
        <f t="shared" si="8"/>
        <v>8869.6341822564464</v>
      </c>
      <c r="F64" s="37">
        <f t="shared" si="9"/>
        <v>71.560347012764453</v>
      </c>
      <c r="G64" s="38">
        <f t="shared" si="7"/>
        <v>0.3982</v>
      </c>
      <c r="H64" s="39">
        <f t="shared" si="6"/>
        <v>3533.2220932221285</v>
      </c>
      <c r="I64" s="19"/>
      <c r="J64" s="39">
        <f t="shared" si="2"/>
        <v>1533.2220932221285</v>
      </c>
      <c r="K64" s="39">
        <f t="shared" si="3"/>
        <v>1533.2220932221285</v>
      </c>
      <c r="L64" s="39">
        <f>SUM($J$25:J64)</f>
        <v>2047.7520532317108</v>
      </c>
      <c r="M64" s="39">
        <f>SUMSQ($J$25:J64)/C64</f>
        <v>1184638.4001236092</v>
      </c>
      <c r="N64" s="39">
        <f>SUM($K$25:K64)/C64</f>
        <v>814.32855013202709</v>
      </c>
      <c r="O64" s="39">
        <f t="shared" si="4"/>
        <v>76.661104661106421</v>
      </c>
      <c r="P64" s="39">
        <f>AVERAGE($O$25:O64)</f>
        <v>17.323686354298843</v>
      </c>
      <c r="Q64" s="40">
        <f>SUM($J$25:J64)/N64</f>
        <v>2.5146509389848957</v>
      </c>
    </row>
    <row r="65" spans="1:27" s="23" customFormat="1" x14ac:dyDescent="0.25">
      <c r="A65" s="36">
        <v>4</v>
      </c>
      <c r="B65" s="36" t="s">
        <v>5</v>
      </c>
      <c r="C65" s="36">
        <v>41</v>
      </c>
      <c r="D65" s="80">
        <v>5000</v>
      </c>
      <c r="E65" s="37">
        <f t="shared" si="8"/>
        <v>8940.4169956464557</v>
      </c>
      <c r="F65" s="37">
        <f t="shared" si="9"/>
        <v>71.249333563662404</v>
      </c>
      <c r="G65" s="38">
        <f t="shared" si="7"/>
        <v>0.62131999999999998</v>
      </c>
      <c r="H65" s="39">
        <f t="shared" si="6"/>
        <v>5555.3429849255463</v>
      </c>
      <c r="I65" s="19"/>
      <c r="J65" s="39">
        <f t="shared" si="2"/>
        <v>555.34298492554626</v>
      </c>
      <c r="K65" s="39">
        <f t="shared" si="3"/>
        <v>555.34298492554626</v>
      </c>
      <c r="L65" s="39">
        <f>SUM($J$25:J65)</f>
        <v>2603.095038157257</v>
      </c>
      <c r="M65" s="39">
        <f>SUMSQ($J$25:J65)/C65</f>
        <v>1163266.8740451315</v>
      </c>
      <c r="N65" s="39">
        <f>SUM($K$25:K65)/C65</f>
        <v>808.01182902942992</v>
      </c>
      <c r="O65" s="39">
        <f t="shared" si="4"/>
        <v>11.106859698510926</v>
      </c>
      <c r="P65" s="39">
        <f>AVERAGE($O$25:O65)</f>
        <v>17.172056435864992</v>
      </c>
      <c r="Q65" s="40">
        <f>SUM($J$25:J65)/N65</f>
        <v>3.2216051110093904</v>
      </c>
    </row>
    <row r="66" spans="1:27" s="23" customFormat="1" x14ac:dyDescent="0.25">
      <c r="A66" s="36">
        <v>4</v>
      </c>
      <c r="B66" s="36" t="s">
        <v>6</v>
      </c>
      <c r="C66" s="36">
        <v>42</v>
      </c>
      <c r="D66" s="80">
        <v>7000</v>
      </c>
      <c r="E66" s="37">
        <f t="shared" si="8"/>
        <v>9011.1250695412655</v>
      </c>
      <c r="F66" s="37">
        <f t="shared" si="9"/>
        <v>71.032829696121354</v>
      </c>
      <c r="G66" s="38">
        <f t="shared" si="7"/>
        <v>0.83438000000000001</v>
      </c>
      <c r="H66" s="39">
        <f t="shared" si="6"/>
        <v>7519.1541517663391</v>
      </c>
      <c r="I66" s="19"/>
      <c r="J66" s="39">
        <f t="shared" si="2"/>
        <v>519.15415176633906</v>
      </c>
      <c r="K66" s="39">
        <f t="shared" si="3"/>
        <v>519.15415176633906</v>
      </c>
      <c r="L66" s="39">
        <f>SUM($J$25:J66)</f>
        <v>3122.2491899235961</v>
      </c>
      <c r="M66" s="39">
        <f>SUMSQ($J$25:J66)/C66</f>
        <v>1141987.2111701574</v>
      </c>
      <c r="N66" s="39">
        <f>SUM($K$25:K66)/C66</f>
        <v>801.13426528507057</v>
      </c>
      <c r="O66" s="39">
        <f t="shared" si="4"/>
        <v>7.4164878823762725</v>
      </c>
      <c r="P66" s="39">
        <f>AVERAGE($O$25:O66)</f>
        <v>16.93978099411526</v>
      </c>
      <c r="Q66" s="40">
        <f>SUM($J$25:J66)/N66</f>
        <v>3.8972857924290563</v>
      </c>
    </row>
    <row r="67" spans="1:27" s="23" customFormat="1" x14ac:dyDescent="0.25">
      <c r="A67" s="36">
        <v>4</v>
      </c>
      <c r="B67" s="36" t="s">
        <v>7</v>
      </c>
      <c r="C67" s="36">
        <v>43</v>
      </c>
      <c r="D67" s="80">
        <v>10000</v>
      </c>
      <c r="E67" s="37">
        <f t="shared" si="8"/>
        <v>9084.4569098176835</v>
      </c>
      <c r="F67" s="37">
        <f t="shared" si="9"/>
        <v>71.952433928240012</v>
      </c>
      <c r="G67" s="38">
        <f t="shared" si="7"/>
        <v>0.85287999999999997</v>
      </c>
      <c r="H67" s="39">
        <f t="shared" si="6"/>
        <v>7745.9908291015827</v>
      </c>
      <c r="I67" s="19"/>
      <c r="J67" s="39">
        <f t="shared" si="2"/>
        <v>-2254.0091708984173</v>
      </c>
      <c r="K67" s="39">
        <f t="shared" si="3"/>
        <v>2254.0091708984173</v>
      </c>
      <c r="L67" s="39">
        <f>SUM($J$25:J67)</f>
        <v>868.24001902517875</v>
      </c>
      <c r="M67" s="39">
        <f>SUMSQ($J$25:J67)/C67</f>
        <v>1233581.865386995</v>
      </c>
      <c r="N67" s="39">
        <f>SUM($K$25:K67)/C67</f>
        <v>834.92205378770655</v>
      </c>
      <c r="O67" s="39">
        <f t="shared" si="4"/>
        <v>22.540091708984171</v>
      </c>
      <c r="P67" s="39">
        <f>AVERAGE($O$25:O67)</f>
        <v>17.070020778181977</v>
      </c>
      <c r="Q67" s="40">
        <f>SUM($J$25:J67)/N67</f>
        <v>1.0399054799023717</v>
      </c>
    </row>
    <row r="68" spans="1:27" s="23" customFormat="1" x14ac:dyDescent="0.25">
      <c r="A68" s="36">
        <v>4</v>
      </c>
      <c r="B68" s="36" t="s">
        <v>8</v>
      </c>
      <c r="C68" s="36">
        <v>44</v>
      </c>
      <c r="D68" s="80">
        <v>14000</v>
      </c>
      <c r="E68" s="37">
        <f t="shared" si="8"/>
        <v>9159.0237141281232</v>
      </c>
      <c r="F68" s="37">
        <f t="shared" si="9"/>
        <v>72.998182081119879</v>
      </c>
      <c r="G68" s="38">
        <f t="shared" si="7"/>
        <v>1.1511499999999999</v>
      </c>
      <c r="H68" s="39">
        <f t="shared" si="6"/>
        <v>10540.400616053119</v>
      </c>
      <c r="I68" s="19"/>
      <c r="J68" s="39">
        <f t="shared" si="2"/>
        <v>-3459.5993839468811</v>
      </c>
      <c r="K68" s="39">
        <f t="shared" si="3"/>
        <v>3459.5993839468811</v>
      </c>
      <c r="L68" s="39">
        <f>SUM($J$25:J68)</f>
        <v>-2591.3593649217023</v>
      </c>
      <c r="M68" s="39">
        <f>SUMSQ($J$25:J68)/C68</f>
        <v>1477564.7297510551</v>
      </c>
      <c r="N68" s="39">
        <f>SUM($K$25:K68)/C68</f>
        <v>894.57381129132409</v>
      </c>
      <c r="O68" s="39">
        <f t="shared" si="4"/>
        <v>24.711424171049153</v>
      </c>
      <c r="P68" s="39">
        <f>AVERAGE($O$25:O68)</f>
        <v>17.24368903711078</v>
      </c>
      <c r="Q68" s="40">
        <f>SUM($J$25:J68)/N68</f>
        <v>-2.8967529925574897</v>
      </c>
    </row>
    <row r="69" spans="1:27" s="23" customFormat="1" x14ac:dyDescent="0.25">
      <c r="A69" s="36">
        <v>4</v>
      </c>
      <c r="B69" s="36" t="s">
        <v>9</v>
      </c>
      <c r="C69" s="36">
        <v>45</v>
      </c>
      <c r="D69" s="80">
        <v>16000</v>
      </c>
      <c r="E69" s="37">
        <f t="shared" si="8"/>
        <v>9232.022351017853</v>
      </c>
      <c r="F69" s="37">
        <f t="shared" si="9"/>
        <v>72.998364004563854</v>
      </c>
      <c r="G69" s="38">
        <f t="shared" ref="G69:G96" si="10">$H$22*(D57/E57)+(1-$H$22)*G57</f>
        <v>1.7330000000000001</v>
      </c>
      <c r="H69" s="39">
        <f t="shared" si="6"/>
        <v>15999.093946130617</v>
      </c>
      <c r="I69" s="19"/>
      <c r="J69" s="39">
        <f t="shared" si="2"/>
        <v>-0.90605386938295851</v>
      </c>
      <c r="K69" s="39">
        <f t="shared" si="3"/>
        <v>0.90605386938295851</v>
      </c>
      <c r="L69" s="39">
        <f>SUM($J$25:J69)</f>
        <v>-2592.2654187910853</v>
      </c>
      <c r="M69" s="39">
        <f>SUMSQ($J$25:J69)/C69</f>
        <v>1444729.9762217789</v>
      </c>
      <c r="N69" s="39">
        <f>SUM($K$25:K69)/C69</f>
        <v>874.71452779305866</v>
      </c>
      <c r="O69" s="39">
        <f t="shared" si="4"/>
        <v>5.6628366836434909E-3</v>
      </c>
      <c r="P69" s="39">
        <f>AVERAGE($O$25:O69)</f>
        <v>16.860621788212399</v>
      </c>
      <c r="Q69" s="40">
        <f>SUM($J$25:J69)/N69</f>
        <v>-2.9635559218748537</v>
      </c>
      <c r="S69"/>
      <c r="T69"/>
      <c r="U69"/>
      <c r="V69"/>
      <c r="W69"/>
      <c r="X69"/>
      <c r="Y69"/>
      <c r="Z69"/>
      <c r="AA69"/>
    </row>
    <row r="70" spans="1:27" s="23" customFormat="1" x14ac:dyDescent="0.25">
      <c r="A70" s="36">
        <v>4</v>
      </c>
      <c r="B70" s="36" t="s">
        <v>10</v>
      </c>
      <c r="C70" s="36">
        <v>46</v>
      </c>
      <c r="D70" s="80">
        <v>16000</v>
      </c>
      <c r="E70" s="37">
        <f t="shared" si="8"/>
        <v>9304.7540443926282</v>
      </c>
      <c r="F70" s="37">
        <f t="shared" si="9"/>
        <v>72.891695752648388</v>
      </c>
      <c r="G70" s="38">
        <f t="shared" si="10"/>
        <v>1.7780800000000001</v>
      </c>
      <c r="H70" s="39">
        <f t="shared" si="6"/>
        <v>16545.071232967057</v>
      </c>
      <c r="I70" s="19"/>
      <c r="J70" s="39">
        <f t="shared" si="2"/>
        <v>545.07123296705686</v>
      </c>
      <c r="K70" s="39">
        <f t="shared" si="3"/>
        <v>545.07123296705686</v>
      </c>
      <c r="L70" s="39">
        <f>SUM($J$25:J70)</f>
        <v>-2047.1941858240284</v>
      </c>
      <c r="M70" s="39">
        <f>SUMSQ($J$25:J70)/C70</f>
        <v>1419781.5560649626</v>
      </c>
      <c r="N70" s="39">
        <f>SUM($K$25:K70)/C70</f>
        <v>867.54836920988475</v>
      </c>
      <c r="O70" s="39">
        <f t="shared" si="4"/>
        <v>3.4066952060441054</v>
      </c>
      <c r="P70" s="39">
        <f>AVERAGE($O$25:O70)</f>
        <v>16.568145123382653</v>
      </c>
      <c r="Q70" s="40">
        <f>SUM($J$25:J70)/N70</f>
        <v>-2.359746451588054</v>
      </c>
      <c r="S70"/>
      <c r="T70"/>
      <c r="U70"/>
      <c r="V70"/>
      <c r="W70"/>
      <c r="X70"/>
      <c r="Y70"/>
      <c r="Z70"/>
      <c r="AA70"/>
    </row>
    <row r="71" spans="1:27" s="23" customFormat="1" x14ac:dyDescent="0.25">
      <c r="A71" s="36">
        <v>4</v>
      </c>
      <c r="B71" s="36" t="s">
        <v>11</v>
      </c>
      <c r="C71" s="36">
        <v>47</v>
      </c>
      <c r="D71" s="80">
        <v>20000</v>
      </c>
      <c r="E71" s="37">
        <f t="shared" si="8"/>
        <v>9377.680509460637</v>
      </c>
      <c r="F71" s="37">
        <f t="shared" si="9"/>
        <v>72.905603478792571</v>
      </c>
      <c r="G71" s="38">
        <f t="shared" si="10"/>
        <v>2.1236799999999998</v>
      </c>
      <c r="H71" s="39">
        <f t="shared" si="6"/>
        <v>19915.11870543172</v>
      </c>
      <c r="I71" s="19"/>
      <c r="J71" s="39">
        <f t="shared" si="2"/>
        <v>-84.881294568280282</v>
      </c>
      <c r="K71" s="39">
        <f t="shared" si="3"/>
        <v>84.881294568280282</v>
      </c>
      <c r="L71" s="39">
        <f>SUM($J$25:J71)</f>
        <v>-2132.0754803923087</v>
      </c>
      <c r="M71" s="39">
        <f>SUMSQ($J$25:J71)/C71</f>
        <v>1389726.7321948055</v>
      </c>
      <c r="N71" s="39">
        <f>SUM($K$25:K71)/C71</f>
        <v>850.89587826006334</v>
      </c>
      <c r="O71" s="39">
        <f t="shared" si="4"/>
        <v>0.42440647284140143</v>
      </c>
      <c r="P71" s="39">
        <f>AVERAGE($O$25:O71)</f>
        <v>16.224661322307306</v>
      </c>
      <c r="Q71" s="40">
        <f>SUM($J$25:J71)/N71</f>
        <v>-2.5056831686058212</v>
      </c>
      <c r="S71"/>
      <c r="T71"/>
      <c r="U71"/>
      <c r="V71"/>
      <c r="W71"/>
      <c r="X71"/>
      <c r="Y71"/>
      <c r="Z71"/>
      <c r="AA71"/>
    </row>
    <row r="72" spans="1:27" s="23" customFormat="1" x14ac:dyDescent="0.25">
      <c r="A72" s="36">
        <v>4</v>
      </c>
      <c r="B72" s="36" t="s">
        <v>12</v>
      </c>
      <c r="C72" s="36">
        <v>48</v>
      </c>
      <c r="D72" s="80">
        <v>12000</v>
      </c>
      <c r="E72" s="37">
        <f t="shared" si="8"/>
        <v>9451.9006488653231</v>
      </c>
      <c r="F72" s="37">
        <f t="shared" si="9"/>
        <v>73.431417849149966</v>
      </c>
      <c r="G72" s="38">
        <f t="shared" si="10"/>
        <v>1.0947199999999999</v>
      </c>
      <c r="H72" s="39">
        <f t="shared" si="6"/>
        <v>10345.74562955705</v>
      </c>
      <c r="I72" s="19"/>
      <c r="J72" s="39">
        <f t="shared" si="2"/>
        <v>-1654.2543704429499</v>
      </c>
      <c r="K72" s="39">
        <f t="shared" si="3"/>
        <v>1654.2543704429499</v>
      </c>
      <c r="L72" s="39">
        <f>SUM($J$25:J72)</f>
        <v>-3786.3298508352586</v>
      </c>
      <c r="M72" s="39">
        <f>SUMSQ($J$25:J72)/C72</f>
        <v>1417785.7069851139</v>
      </c>
      <c r="N72" s="39">
        <f>SUM($K$25:K72)/C72</f>
        <v>867.6325135138735</v>
      </c>
      <c r="O72" s="39">
        <f t="shared" si="4"/>
        <v>13.785453087024582</v>
      </c>
      <c r="P72" s="39">
        <f>AVERAGE($O$25:O72)</f>
        <v>16.173844484072252</v>
      </c>
      <c r="Q72" s="40">
        <f>SUM($J$25:J72)/N72</f>
        <v>-4.3639787489069413</v>
      </c>
      <c r="S72"/>
      <c r="T72"/>
      <c r="U72"/>
      <c r="V72"/>
      <c r="W72"/>
      <c r="X72"/>
      <c r="Y72"/>
      <c r="Z72"/>
      <c r="AA72"/>
    </row>
    <row r="73" spans="1:27" s="23" customFormat="1" x14ac:dyDescent="0.25">
      <c r="A73" s="28">
        <v>5</v>
      </c>
      <c r="B73" s="28" t="s">
        <v>1</v>
      </c>
      <c r="C73" s="28">
        <v>49</v>
      </c>
      <c r="D73" s="79">
        <v>5000</v>
      </c>
      <c r="E73" s="29">
        <f t="shared" si="8"/>
        <v>9527.2414921696691</v>
      </c>
      <c r="F73" s="29">
        <f t="shared" si="9"/>
        <v>74.195188031228383</v>
      </c>
      <c r="G73" s="30">
        <f t="shared" si="10"/>
        <v>0.42660999999999999</v>
      </c>
      <c r="H73" s="24">
        <f t="shared" si="6"/>
        <v>4063.6019129810611</v>
      </c>
      <c r="I73" s="19"/>
      <c r="J73" s="24">
        <f t="shared" si="2"/>
        <v>-936.3980870189389</v>
      </c>
      <c r="K73" s="24">
        <f t="shared" si="3"/>
        <v>936.3980870189389</v>
      </c>
      <c r="L73" s="24">
        <f>SUM($J$25:J73)</f>
        <v>-4722.7279378541971</v>
      </c>
      <c r="M73" s="24">
        <f>SUMSQ($J$25:J73)/C73</f>
        <v>1406746.0267889427</v>
      </c>
      <c r="N73" s="24">
        <f>SUM($K$25:K73)/C73</f>
        <v>869.03589256499731</v>
      </c>
      <c r="O73" s="24">
        <f t="shared" si="4"/>
        <v>18.727961740378777</v>
      </c>
      <c r="P73" s="24">
        <f>AVERAGE($O$25:O73)</f>
        <v>16.225969326037688</v>
      </c>
      <c r="Q73" s="31">
        <f>SUM($J$25:J73)/N73</f>
        <v>-5.4344452033101414</v>
      </c>
      <c r="S73"/>
      <c r="T73"/>
      <c r="U73"/>
      <c r="V73"/>
      <c r="W73"/>
      <c r="X73"/>
      <c r="Y73"/>
      <c r="Z73"/>
      <c r="AA73"/>
    </row>
    <row r="74" spans="1:27" s="23" customFormat="1" x14ac:dyDescent="0.25">
      <c r="A74" s="28">
        <v>5</v>
      </c>
      <c r="B74" s="28" t="s">
        <v>2</v>
      </c>
      <c r="C74" s="28">
        <v>50</v>
      </c>
      <c r="D74" s="79">
        <v>2000</v>
      </c>
      <c r="E74" s="29">
        <f t="shared" si="8"/>
        <v>9596.7505585451981</v>
      </c>
      <c r="F74" s="29">
        <f t="shared" si="9"/>
        <v>72.320739368948665</v>
      </c>
      <c r="G74" s="30">
        <f t="shared" si="10"/>
        <v>0.47455000000000003</v>
      </c>
      <c r="H74" s="24">
        <f t="shared" si="6"/>
        <v>4556.3617765893359</v>
      </c>
      <c r="I74" s="19"/>
      <c r="J74" s="24">
        <f t="shared" si="2"/>
        <v>2556.3617765893359</v>
      </c>
      <c r="K74" s="24">
        <f t="shared" si="3"/>
        <v>2556.3617765893359</v>
      </c>
      <c r="L74" s="24">
        <f>SUM($J$25:J74)</f>
        <v>-2166.3661612648611</v>
      </c>
      <c r="M74" s="24">
        <f>SUMSQ($J$25:J74)/C74</f>
        <v>1509310.8169093037</v>
      </c>
      <c r="N74" s="24">
        <f>SUM($K$25:K74)/C74</f>
        <v>902.78241024548402</v>
      </c>
      <c r="O74" s="24">
        <f t="shared" si="4"/>
        <v>127.81808882946679</v>
      </c>
      <c r="P74" s="24">
        <f>AVERAGE($O$25:O74)</f>
        <v>18.457811716106271</v>
      </c>
      <c r="Q74" s="31">
        <f>SUM($J$25:J74)/N74</f>
        <v>-2.399654819012019</v>
      </c>
      <c r="S74"/>
      <c r="T74"/>
      <c r="U74"/>
      <c r="V74"/>
      <c r="W74"/>
      <c r="X74"/>
      <c r="Y74"/>
      <c r="Z74"/>
      <c r="AA74"/>
    </row>
    <row r="75" spans="1:27" s="23" customFormat="1" x14ac:dyDescent="0.25">
      <c r="A75" s="28">
        <v>5</v>
      </c>
      <c r="B75" s="28" t="s">
        <v>3</v>
      </c>
      <c r="C75" s="28">
        <v>51</v>
      </c>
      <c r="D75" s="79">
        <v>3000</v>
      </c>
      <c r="E75" s="29">
        <f t="shared" si="8"/>
        <v>9666.3012789262448</v>
      </c>
      <c r="F75" s="29">
        <f t="shared" si="9"/>
        <v>71.212731773787851</v>
      </c>
      <c r="G75" s="30">
        <f t="shared" si="10"/>
        <v>0.46261999999999998</v>
      </c>
      <c r="H75" s="24">
        <f t="shared" si="6"/>
        <v>4473.1057638410421</v>
      </c>
      <c r="I75" s="19"/>
      <c r="J75" s="24">
        <f t="shared" si="2"/>
        <v>1473.1057638410421</v>
      </c>
      <c r="K75" s="24">
        <f t="shared" si="3"/>
        <v>1473.1057638410421</v>
      </c>
      <c r="L75" s="24">
        <f>SUM($J$25:J75)</f>
        <v>-693.26039742381909</v>
      </c>
      <c r="M75" s="24">
        <f>SUMSQ($J$25:J75)/C75</f>
        <v>1522266.302684841</v>
      </c>
      <c r="N75" s="24">
        <f>SUM($K$25:K75)/C75</f>
        <v>913.96522110029889</v>
      </c>
      <c r="O75" s="24">
        <f t="shared" si="4"/>
        <v>49.103525461368072</v>
      </c>
      <c r="P75" s="24">
        <f>AVERAGE($O$25:O75)</f>
        <v>19.058708064052581</v>
      </c>
      <c r="Q75" s="31">
        <f>SUM($J$25:J75)/N75</f>
        <v>-0.75851945065176651</v>
      </c>
      <c r="S75"/>
      <c r="T75"/>
      <c r="U75"/>
      <c r="V75"/>
      <c r="W75"/>
      <c r="X75"/>
      <c r="Y75"/>
      <c r="Z75"/>
      <c r="AA75"/>
    </row>
    <row r="76" spans="1:27" s="23" customFormat="1" x14ac:dyDescent="0.25">
      <c r="A76" s="28">
        <v>5</v>
      </c>
      <c r="B76" s="28" t="s">
        <v>4</v>
      </c>
      <c r="C76" s="28">
        <v>52</v>
      </c>
      <c r="D76" s="79">
        <v>2000</v>
      </c>
      <c r="E76" s="29">
        <f t="shared" si="8"/>
        <v>9733.4124717433533</v>
      </c>
      <c r="F76" s="29">
        <f t="shared" si="9"/>
        <v>69.572116191116123</v>
      </c>
      <c r="G76" s="30">
        <f t="shared" si="10"/>
        <v>0.3982</v>
      </c>
      <c r="H76" s="24">
        <f t="shared" si="6"/>
        <v>3877.4780790607533</v>
      </c>
      <c r="I76" s="19"/>
      <c r="J76" s="24">
        <f t="shared" si="2"/>
        <v>1877.4780790607533</v>
      </c>
      <c r="K76" s="24">
        <f t="shared" si="3"/>
        <v>1877.4780790607533</v>
      </c>
      <c r="L76" s="24">
        <f>SUM($J$25:J76)</f>
        <v>1184.2176816369342</v>
      </c>
      <c r="M76" s="24">
        <f>SUMSQ($J$25:J76)/C76</f>
        <v>1560778.949505395</v>
      </c>
      <c r="N76" s="24">
        <f>SUM($K$25:K76)/C76</f>
        <v>932.49431452261535</v>
      </c>
      <c r="O76" s="24">
        <f t="shared" si="4"/>
        <v>93.873903953037669</v>
      </c>
      <c r="P76" s="24">
        <f>AVERAGE($O$25:O76)</f>
        <v>20.497461831148449</v>
      </c>
      <c r="Q76" s="31">
        <f>SUM($J$25:J76)/N76</f>
        <v>1.2699462754828559</v>
      </c>
      <c r="S76"/>
      <c r="T76"/>
      <c r="U76"/>
      <c r="V76"/>
      <c r="W76"/>
      <c r="X76"/>
      <c r="Y76"/>
      <c r="Z76"/>
      <c r="AA76"/>
    </row>
    <row r="77" spans="1:27" s="23" customFormat="1" x14ac:dyDescent="0.25">
      <c r="A77" s="28">
        <v>5</v>
      </c>
      <c r="B77" s="28" t="s">
        <v>5</v>
      </c>
      <c r="C77" s="28">
        <v>53</v>
      </c>
      <c r="D77" s="79">
        <v>7000</v>
      </c>
      <c r="E77" s="29">
        <f t="shared" si="8"/>
        <v>9804.2575688951092</v>
      </c>
      <c r="F77" s="29">
        <f t="shared" si="9"/>
        <v>70.081308575372034</v>
      </c>
      <c r="G77" s="30">
        <f t="shared" si="10"/>
        <v>0.62131999999999998</v>
      </c>
      <c r="H77" s="24">
        <f t="shared" si="6"/>
        <v>6090.7903841754451</v>
      </c>
      <c r="I77" s="19"/>
      <c r="J77" s="24">
        <f t="shared" si="2"/>
        <v>-909.20961582455493</v>
      </c>
      <c r="K77" s="24">
        <f t="shared" si="3"/>
        <v>909.20961582455493</v>
      </c>
      <c r="L77" s="24">
        <f>SUM($J$25:J77)</f>
        <v>275.0080658123793</v>
      </c>
      <c r="M77" s="24">
        <f>SUMSQ($J$25:J77)/C77</f>
        <v>1546927.6886752523</v>
      </c>
      <c r="N77" s="24">
        <f>SUM($K$25:K77)/C77</f>
        <v>932.05498058491617</v>
      </c>
      <c r="O77" s="24">
        <f t="shared" si="4"/>
        <v>12.988708797493642</v>
      </c>
      <c r="P77" s="24">
        <f>AVERAGE($O$25:O77)</f>
        <v>20.355787245607793</v>
      </c>
      <c r="Q77" s="31">
        <f>SUM($J$25:J77)/N77</f>
        <v>0.29505562605308594</v>
      </c>
      <c r="S77"/>
      <c r="T77"/>
      <c r="U77"/>
      <c r="V77"/>
      <c r="W77"/>
      <c r="X77"/>
      <c r="Y77"/>
      <c r="Z77"/>
      <c r="AA77"/>
    </row>
    <row r="78" spans="1:27" s="23" customFormat="1" x14ac:dyDescent="0.25">
      <c r="A78" s="28">
        <v>5</v>
      </c>
      <c r="B78" s="28" t="s">
        <v>6</v>
      </c>
      <c r="C78" s="28">
        <v>54</v>
      </c>
      <c r="D78" s="79">
        <v>6000</v>
      </c>
      <c r="E78" s="29">
        <f t="shared" si="8"/>
        <v>9872.0045923573816</v>
      </c>
      <c r="F78" s="29">
        <f t="shared" si="9"/>
        <v>69.147594530132181</v>
      </c>
      <c r="G78" s="30">
        <f t="shared" si="10"/>
        <v>0.83438000000000001</v>
      </c>
      <c r="H78" s="24">
        <f t="shared" si="6"/>
        <v>8238.9508725838205</v>
      </c>
      <c r="I78" s="19"/>
      <c r="J78" s="24">
        <f t="shared" si="2"/>
        <v>2238.9508725838205</v>
      </c>
      <c r="K78" s="24">
        <f t="shared" si="3"/>
        <v>2238.9508725838205</v>
      </c>
      <c r="L78" s="24">
        <f>SUM($J$25:J78)</f>
        <v>2513.9589383961998</v>
      </c>
      <c r="M78" s="24">
        <f>SUMSQ($J$25:J78)/C78</f>
        <v>1611112.3798080042</v>
      </c>
      <c r="N78" s="24">
        <f>SUM($K$25:K78)/C78</f>
        <v>956.25675636267363</v>
      </c>
      <c r="O78" s="24">
        <f t="shared" si="4"/>
        <v>37.315847876397008</v>
      </c>
      <c r="P78" s="24">
        <f>AVERAGE($O$25:O78)</f>
        <v>20.669862442474258</v>
      </c>
      <c r="Q78" s="31">
        <f>SUM($J$25:J78)/N78</f>
        <v>2.628958092760127</v>
      </c>
      <c r="S78"/>
      <c r="T78"/>
      <c r="U78"/>
      <c r="V78"/>
      <c r="W78"/>
      <c r="X78"/>
      <c r="Y78"/>
      <c r="Z78"/>
      <c r="AA78"/>
    </row>
    <row r="79" spans="1:27" s="23" customFormat="1" x14ac:dyDescent="0.25">
      <c r="A79" s="28">
        <v>5</v>
      </c>
      <c r="B79" s="28" t="s">
        <v>7</v>
      </c>
      <c r="C79" s="28">
        <v>55</v>
      </c>
      <c r="D79" s="79">
        <v>8000</v>
      </c>
      <c r="E79" s="29">
        <f t="shared" si="8"/>
        <v>9940.6640215394673</v>
      </c>
      <c r="F79" s="29">
        <f t="shared" si="9"/>
        <v>68.952328390913578</v>
      </c>
      <c r="G79" s="30">
        <f t="shared" si="10"/>
        <v>0.85287999999999997</v>
      </c>
      <c r="H79" s="24">
        <f t="shared" si="6"/>
        <v>8478.6098771526213</v>
      </c>
      <c r="I79" s="19"/>
      <c r="J79" s="24">
        <f t="shared" si="2"/>
        <v>478.60987715262127</v>
      </c>
      <c r="K79" s="24">
        <f t="shared" si="3"/>
        <v>478.60987715262127</v>
      </c>
      <c r="L79" s="24">
        <f>SUM($J$25:J79)</f>
        <v>2992.568815548821</v>
      </c>
      <c r="M79" s="24">
        <f>SUMSQ($J$25:J79)/C79</f>
        <v>1585984.2895298232</v>
      </c>
      <c r="N79" s="24">
        <f>SUM($K$25:K79)/C79</f>
        <v>947.57226764976372</v>
      </c>
      <c r="O79" s="24">
        <f t="shared" si="4"/>
        <v>5.9826234644077658</v>
      </c>
      <c r="P79" s="24">
        <f>AVERAGE($O$25:O79)</f>
        <v>20.402821733782144</v>
      </c>
      <c r="Q79" s="31">
        <f>SUM($J$25:J79)/N79</f>
        <v>3.1581430965378541</v>
      </c>
      <c r="S79"/>
      <c r="T79"/>
      <c r="U79"/>
      <c r="V79"/>
      <c r="W79"/>
      <c r="X79"/>
      <c r="Y79"/>
      <c r="Z79"/>
      <c r="AA79"/>
    </row>
    <row r="80" spans="1:27" s="23" customFormat="1" x14ac:dyDescent="0.25">
      <c r="A80" s="28">
        <v>5</v>
      </c>
      <c r="B80" s="28" t="s">
        <v>8</v>
      </c>
      <c r="C80" s="28">
        <v>56</v>
      </c>
      <c r="D80" s="79">
        <v>10000</v>
      </c>
      <c r="E80" s="29">
        <f t="shared" si="8"/>
        <v>10008.465765394933</v>
      </c>
      <c r="F80" s="29">
        <f t="shared" si="9"/>
        <v>68.492094576734246</v>
      </c>
      <c r="G80" s="30">
        <f t="shared" si="10"/>
        <v>1.1511499999999999</v>
      </c>
      <c r="H80" s="24">
        <f t="shared" si="6"/>
        <v>11522.569861222357</v>
      </c>
      <c r="I80" s="19"/>
      <c r="J80" s="24">
        <f t="shared" si="2"/>
        <v>1522.5698612223568</v>
      </c>
      <c r="K80" s="24">
        <f t="shared" si="3"/>
        <v>1522.5698612223568</v>
      </c>
      <c r="L80" s="24">
        <f>SUM($J$25:J80)</f>
        <v>4515.1386767711774</v>
      </c>
      <c r="M80" s="24">
        <f>SUMSQ($J$25:J80)/C80</f>
        <v>1599059.9090436238</v>
      </c>
      <c r="N80" s="24">
        <f>SUM($K$25:K80)/C80</f>
        <v>957.84008182070284</v>
      </c>
      <c r="O80" s="24">
        <f t="shared" si="4"/>
        <v>15.225698612223567</v>
      </c>
      <c r="P80" s="24">
        <f>AVERAGE($O$25:O80)</f>
        <v>20.310373106611454</v>
      </c>
      <c r="Q80" s="31">
        <f>SUM($J$25:J80)/N80</f>
        <v>4.7138752725701467</v>
      </c>
      <c r="S80"/>
      <c r="T80"/>
      <c r="U80"/>
      <c r="V80"/>
      <c r="W80"/>
      <c r="X80"/>
      <c r="Y80"/>
      <c r="Z80"/>
      <c r="AA80"/>
    </row>
    <row r="81" spans="1:27" s="23" customFormat="1" x14ac:dyDescent="0.25">
      <c r="A81" s="28">
        <v>5</v>
      </c>
      <c r="B81" s="28" t="s">
        <v>9</v>
      </c>
      <c r="C81" s="28">
        <v>57</v>
      </c>
      <c r="D81" s="79">
        <v>20000</v>
      </c>
      <c r="E81" s="29">
        <f t="shared" si="8"/>
        <v>10078.231164051433</v>
      </c>
      <c r="F81" s="29">
        <f t="shared" si="9"/>
        <v>69.001416208640592</v>
      </c>
      <c r="G81" s="30">
        <f t="shared" si="10"/>
        <v>1.7330000000000001</v>
      </c>
      <c r="H81" s="24">
        <f t="shared" si="6"/>
        <v>17463.367971330899</v>
      </c>
      <c r="I81" s="19"/>
      <c r="J81" s="24">
        <f t="shared" si="2"/>
        <v>-2536.6320286691007</v>
      </c>
      <c r="K81" s="24">
        <f t="shared" si="3"/>
        <v>2536.6320286691007</v>
      </c>
      <c r="L81" s="24">
        <f>SUM($J$25:J81)</f>
        <v>1978.5066481020767</v>
      </c>
      <c r="M81" s="24">
        <f>SUMSQ($J$25:J81)/C81</f>
        <v>1683892.2272861905</v>
      </c>
      <c r="N81" s="24">
        <f>SUM($K$25:K81)/C81</f>
        <v>985.53818615137652</v>
      </c>
      <c r="O81" s="24">
        <f t="shared" si="4"/>
        <v>12.683160143345503</v>
      </c>
      <c r="P81" s="24">
        <f>AVERAGE($O$25:O81)</f>
        <v>20.176562352869947</v>
      </c>
      <c r="Q81" s="31">
        <f>SUM($J$25:J81)/N81</f>
        <v>2.0075393078662325</v>
      </c>
      <c r="S81"/>
      <c r="T81"/>
      <c r="U81"/>
      <c r="V81"/>
      <c r="W81"/>
      <c r="X81"/>
      <c r="Y81"/>
      <c r="Z81"/>
      <c r="AA81"/>
    </row>
    <row r="82" spans="1:27" s="23" customFormat="1" x14ac:dyDescent="0.25">
      <c r="A82" s="28">
        <v>5</v>
      </c>
      <c r="B82" s="28" t="s">
        <v>10</v>
      </c>
      <c r="C82" s="28">
        <v>58</v>
      </c>
      <c r="D82" s="79">
        <v>20000</v>
      </c>
      <c r="E82" s="29">
        <f t="shared" si="8"/>
        <v>10148.190222816726</v>
      </c>
      <c r="F82" s="29">
        <f t="shared" si="9"/>
        <v>69.384473231301499</v>
      </c>
      <c r="G82" s="30">
        <f t="shared" si="10"/>
        <v>1.7780800000000001</v>
      </c>
      <c r="H82" s="24">
        <f t="shared" si="6"/>
        <v>18042.591306308834</v>
      </c>
      <c r="I82" s="19"/>
      <c r="J82" s="24">
        <f t="shared" si="2"/>
        <v>-1957.4086936911663</v>
      </c>
      <c r="K82" s="24">
        <f t="shared" si="3"/>
        <v>1957.4086936911663</v>
      </c>
      <c r="L82" s="24">
        <f>SUM($J$25:J82)</f>
        <v>21.097954410910461</v>
      </c>
      <c r="M82" s="24">
        <f>SUMSQ($J$25:J82)/C82</f>
        <v>1720919.0646457004</v>
      </c>
      <c r="N82" s="24">
        <f>SUM($K$25:K82)/C82</f>
        <v>1002.2945742124074</v>
      </c>
      <c r="O82" s="24">
        <f t="shared" si="4"/>
        <v>9.7870434684558312</v>
      </c>
      <c r="P82" s="24">
        <f>AVERAGE($O$25:O82)</f>
        <v>19.997432716931772</v>
      </c>
      <c r="Q82" s="31">
        <f>SUM($J$25:J82)/N82</f>
        <v>2.1049654416705799E-2</v>
      </c>
      <c r="S82"/>
      <c r="T82"/>
      <c r="U82"/>
      <c r="V82"/>
      <c r="W82"/>
      <c r="X82"/>
      <c r="Y82"/>
      <c r="Z82"/>
      <c r="AA82"/>
    </row>
    <row r="83" spans="1:27" s="23" customFormat="1" x14ac:dyDescent="0.25">
      <c r="A83" s="28">
        <v>5</v>
      </c>
      <c r="B83" s="28" t="s">
        <v>11</v>
      </c>
      <c r="C83" s="28">
        <v>59</v>
      </c>
      <c r="D83" s="79">
        <v>22000</v>
      </c>
      <c r="E83" s="29">
        <f t="shared" si="8"/>
        <v>10217.69805026157</v>
      </c>
      <c r="F83" s="29">
        <f t="shared" si="9"/>
        <v>69.433814916718589</v>
      </c>
      <c r="G83" s="30">
        <f t="shared" si="10"/>
        <v>2.1236799999999998</v>
      </c>
      <c r="H83" s="24">
        <f t="shared" si="6"/>
        <v>21698.85903050327</v>
      </c>
      <c r="I83" s="19"/>
      <c r="J83" s="24">
        <f t="shared" si="2"/>
        <v>-301.14096949672967</v>
      </c>
      <c r="K83" s="24">
        <f t="shared" si="3"/>
        <v>301.14096949672967</v>
      </c>
      <c r="L83" s="24">
        <f>SUM($J$25:J83)</f>
        <v>-280.04301508581921</v>
      </c>
      <c r="M83" s="24">
        <f>SUMSQ($J$25:J83)/C83</f>
        <v>1693287.9937789838</v>
      </c>
      <c r="N83" s="24">
        <f>SUM($K$25:K83)/C83</f>
        <v>990.41061481044665</v>
      </c>
      <c r="O83" s="24">
        <f t="shared" si="4"/>
        <v>1.3688225886214984</v>
      </c>
      <c r="P83" s="24">
        <f>AVERAGE($O$25:O83)</f>
        <v>19.681693562214647</v>
      </c>
      <c r="Q83" s="31">
        <f>SUM($J$25:J83)/N83</f>
        <v>-0.28275445648309844</v>
      </c>
      <c r="S83"/>
      <c r="T83"/>
      <c r="U83"/>
      <c r="V83"/>
      <c r="W83"/>
      <c r="X83"/>
      <c r="Y83"/>
      <c r="Z83"/>
      <c r="AA83"/>
    </row>
    <row r="84" spans="1:27" s="23" customFormat="1" ht="13.8" thickBot="1" x14ac:dyDescent="0.3">
      <c r="A84" s="28">
        <v>5</v>
      </c>
      <c r="B84" s="32" t="s">
        <v>12</v>
      </c>
      <c r="C84" s="32">
        <v>60</v>
      </c>
      <c r="D84" s="81">
        <v>8000</v>
      </c>
      <c r="E84" s="33">
        <f t="shared" si="8"/>
        <v>10284.540125289632</v>
      </c>
      <c r="F84" s="33">
        <f t="shared" si="9"/>
        <v>68.397118961255956</v>
      </c>
      <c r="G84" s="34">
        <f t="shared" si="10"/>
        <v>1.0947199999999999</v>
      </c>
      <c r="H84" s="25">
        <f t="shared" si="6"/>
        <v>11261.528995447974</v>
      </c>
      <c r="I84" s="19" t="s">
        <v>76</v>
      </c>
      <c r="J84" s="25">
        <f t="shared" si="2"/>
        <v>3261.528995447974</v>
      </c>
      <c r="K84" s="25">
        <f t="shared" si="3"/>
        <v>3261.528995447974</v>
      </c>
      <c r="L84" s="25">
        <f>SUM($J$25:J84)</f>
        <v>2981.4859803621548</v>
      </c>
      <c r="M84" s="25">
        <f>SUMSQ($J$25:J84)/C84</f>
        <v>1842359.383685132</v>
      </c>
      <c r="N84" s="24">
        <f>SUM($K$25:K84)/C84</f>
        <v>1028.2625878210722</v>
      </c>
      <c r="O84" s="25">
        <f t="shared" si="4"/>
        <v>40.769112443099672</v>
      </c>
      <c r="P84" s="25">
        <f>AVERAGE($O$25:O84)</f>
        <v>20.03315054356273</v>
      </c>
      <c r="Q84" s="35">
        <f>SUM($J$25:J84)/N84</f>
        <v>2.8995375458325658</v>
      </c>
      <c r="S84"/>
      <c r="T84"/>
      <c r="U84"/>
      <c r="V84"/>
      <c r="W84"/>
      <c r="X84"/>
      <c r="Y84"/>
      <c r="Z84"/>
      <c r="AA84"/>
    </row>
    <row r="85" spans="1:27" ht="13.8" thickBot="1" x14ac:dyDescent="0.3">
      <c r="A85" s="95">
        <v>6</v>
      </c>
      <c r="B85" s="92" t="s">
        <v>1</v>
      </c>
      <c r="C85" s="91">
        <v>61</v>
      </c>
      <c r="D85" s="93"/>
      <c r="E85" s="93"/>
      <c r="F85" s="87" t="s">
        <v>51</v>
      </c>
      <c r="G85" s="109">
        <f t="shared" si="10"/>
        <v>0.42660999999999999</v>
      </c>
      <c r="H85" s="88">
        <f>($E$84+(C85-$C$84)*$F$84)*I85</f>
        <v>4434.7047192152795</v>
      </c>
      <c r="I85" s="108">
        <f>G85*12/$G$97</f>
        <v>0.42835232307410387</v>
      </c>
      <c r="J85" s="19"/>
      <c r="K85" s="19"/>
      <c r="L85" s="19"/>
      <c r="M85" s="20" t="s">
        <v>52</v>
      </c>
      <c r="N85" s="105">
        <f>N84*1.25</f>
        <v>1285.3282347763402</v>
      </c>
      <c r="O85" s="19"/>
      <c r="P85" s="19"/>
      <c r="Q85" s="22"/>
      <c r="R85" s="23"/>
    </row>
    <row r="86" spans="1:27" x14ac:dyDescent="0.25">
      <c r="A86" s="95">
        <v>6</v>
      </c>
      <c r="B86" s="92" t="s">
        <v>2</v>
      </c>
      <c r="C86" s="92">
        <v>62</v>
      </c>
      <c r="D86" s="93"/>
      <c r="E86" s="93"/>
      <c r="F86" s="93"/>
      <c r="G86" s="110">
        <f t="shared" si="10"/>
        <v>0.47455000000000003</v>
      </c>
      <c r="H86" s="88">
        <f t="shared" ref="H86:H96" si="11">($E$84+(C86-$C$84)*$F$84)*I86</f>
        <v>4965.6419707784635</v>
      </c>
      <c r="I86" s="108">
        <f t="shared" ref="I86:I96" si="12">G86*12/$G$97</f>
        <v>0.47648811540942781</v>
      </c>
      <c r="J86" s="19"/>
      <c r="K86" s="19"/>
      <c r="L86" s="19"/>
      <c r="M86" s="19"/>
      <c r="N86" s="19"/>
      <c r="O86" s="19"/>
      <c r="P86" s="19"/>
      <c r="Q86" s="22"/>
      <c r="R86" s="23"/>
    </row>
    <row r="87" spans="1:27" x14ac:dyDescent="0.25">
      <c r="A87" s="95">
        <v>6</v>
      </c>
      <c r="B87" s="92" t="s">
        <v>3</v>
      </c>
      <c r="C87" s="92">
        <v>63</v>
      </c>
      <c r="D87" s="93"/>
      <c r="E87" s="93"/>
      <c r="F87" s="93"/>
      <c r="G87" s="110">
        <f t="shared" si="10"/>
        <v>0.46261999999999998</v>
      </c>
      <c r="H87" s="88">
        <f t="shared" si="11"/>
        <v>4872.5787925216382</v>
      </c>
      <c r="I87" s="108">
        <f t="shared" si="12"/>
        <v>0.46450939195176366</v>
      </c>
      <c r="J87" s="19"/>
      <c r="K87" s="19"/>
      <c r="L87" s="19"/>
      <c r="M87" s="19"/>
      <c r="N87" s="19"/>
      <c r="O87" s="19"/>
      <c r="P87" s="19"/>
      <c r="Q87" s="22"/>
      <c r="R87" s="23"/>
    </row>
    <row r="88" spans="1:27" x14ac:dyDescent="0.25">
      <c r="A88" s="95">
        <v>6</v>
      </c>
      <c r="B88" s="92" t="s">
        <v>4</v>
      </c>
      <c r="C88" s="92">
        <v>64</v>
      </c>
      <c r="D88" s="93"/>
      <c r="E88" s="93"/>
      <c r="F88" s="93"/>
      <c r="G88" s="110">
        <f t="shared" si="10"/>
        <v>0.3982</v>
      </c>
      <c r="H88" s="88">
        <f t="shared" si="11"/>
        <v>4221.4174243453435</v>
      </c>
      <c r="I88" s="108">
        <f t="shared" si="12"/>
        <v>0.3998262934486021</v>
      </c>
      <c r="J88" s="19"/>
      <c r="K88" s="19"/>
      <c r="L88" s="19"/>
      <c r="M88" s="19"/>
      <c r="O88" s="19"/>
      <c r="P88" s="19"/>
      <c r="Q88" s="22"/>
      <c r="R88" s="23"/>
    </row>
    <row r="89" spans="1:27" x14ac:dyDescent="0.25">
      <c r="A89" s="95">
        <v>6</v>
      </c>
      <c r="B89" s="92" t="s">
        <v>5</v>
      </c>
      <c r="C89" s="92">
        <v>65</v>
      </c>
      <c r="D89" s="93"/>
      <c r="E89" s="93"/>
      <c r="F89" s="93"/>
      <c r="G89" s="110">
        <f t="shared" si="10"/>
        <v>0.62131999999999998</v>
      </c>
      <c r="H89" s="88">
        <f t="shared" si="11"/>
        <v>6629.4382002896691</v>
      </c>
      <c r="I89" s="108">
        <f t="shared" si="12"/>
        <v>0.62385754054617149</v>
      </c>
      <c r="J89" s="19"/>
      <c r="K89" s="19"/>
      <c r="L89" s="19"/>
      <c r="M89" s="19"/>
      <c r="N89" s="19"/>
      <c r="O89" s="19"/>
      <c r="P89" s="19"/>
      <c r="Q89" s="22"/>
      <c r="R89" s="23"/>
    </row>
    <row r="90" spans="1:27" x14ac:dyDescent="0.25">
      <c r="A90" s="95">
        <v>6</v>
      </c>
      <c r="B90" s="92" t="s">
        <v>6</v>
      </c>
      <c r="C90" s="92">
        <v>66</v>
      </c>
      <c r="D90" s="93"/>
      <c r="E90" s="93"/>
      <c r="F90" s="93"/>
      <c r="G90" s="110">
        <f t="shared" si="10"/>
        <v>0.83438000000000001</v>
      </c>
      <c r="H90" s="88">
        <f t="shared" si="11"/>
        <v>8960.0748227942349</v>
      </c>
      <c r="I90" s="108">
        <f t="shared" si="12"/>
        <v>0.83778770147575254</v>
      </c>
      <c r="J90" s="19"/>
      <c r="K90" s="106"/>
      <c r="L90" s="106"/>
      <c r="M90" s="106" t="s">
        <v>74</v>
      </c>
      <c r="N90" s="106"/>
      <c r="O90" s="106"/>
      <c r="P90" s="106"/>
      <c r="Q90" s="22"/>
      <c r="R90" s="23"/>
    </row>
    <row r="91" spans="1:27" x14ac:dyDescent="0.25">
      <c r="A91" s="95">
        <v>6</v>
      </c>
      <c r="B91" s="92" t="s">
        <v>7</v>
      </c>
      <c r="C91" s="92">
        <v>67</v>
      </c>
      <c r="D91" s="93"/>
      <c r="E91" s="93"/>
      <c r="F91" s="93"/>
      <c r="G91" s="110">
        <f t="shared" si="10"/>
        <v>0.85287999999999997</v>
      </c>
      <c r="H91" s="88">
        <f t="shared" si="11"/>
        <v>9217.3117413024993</v>
      </c>
      <c r="I91" s="108">
        <f t="shared" si="12"/>
        <v>0.8563632575500848</v>
      </c>
      <c r="J91" s="19"/>
      <c r="K91" s="19"/>
      <c r="L91" s="19"/>
      <c r="M91" s="19"/>
      <c r="N91" s="19"/>
      <c r="O91" s="19"/>
      <c r="P91" s="19"/>
      <c r="Q91" s="22"/>
      <c r="R91" s="23"/>
    </row>
    <row r="92" spans="1:27" x14ac:dyDescent="0.25">
      <c r="A92" s="95">
        <v>6</v>
      </c>
      <c r="B92" s="92" t="s">
        <v>8</v>
      </c>
      <c r="C92" s="92">
        <v>68</v>
      </c>
      <c r="D92" s="93"/>
      <c r="E92" s="93"/>
      <c r="F92" s="93"/>
      <c r="G92" s="110">
        <f t="shared" si="10"/>
        <v>1.1511499999999999</v>
      </c>
      <c r="H92" s="88">
        <f t="shared" si="11"/>
        <v>12519.855625923597</v>
      </c>
      <c r="I92" s="108">
        <f t="shared" si="12"/>
        <v>1.1558514256739283</v>
      </c>
      <c r="J92" s="19"/>
      <c r="K92" s="19"/>
      <c r="L92" s="19"/>
      <c r="M92" s="19"/>
      <c r="N92" s="19"/>
      <c r="O92" s="19"/>
      <c r="P92" s="19"/>
      <c r="Q92" s="22"/>
      <c r="R92" s="23"/>
    </row>
    <row r="93" spans="1:27" x14ac:dyDescent="0.25">
      <c r="A93" s="95">
        <v>6</v>
      </c>
      <c r="B93" s="92" t="s">
        <v>9</v>
      </c>
      <c r="C93" s="92">
        <v>69</v>
      </c>
      <c r="D93" s="93"/>
      <c r="E93" s="93"/>
      <c r="F93" s="93"/>
      <c r="G93" s="110">
        <f t="shared" si="10"/>
        <v>1.7330000000000001</v>
      </c>
      <c r="H93" s="88">
        <f t="shared" si="11"/>
        <v>18967.046362645699</v>
      </c>
      <c r="I93" s="108">
        <f t="shared" si="12"/>
        <v>1.7400777663144837</v>
      </c>
      <c r="J93" s="19"/>
      <c r="K93" s="19"/>
      <c r="L93" s="19"/>
      <c r="M93" s="19"/>
      <c r="N93" s="19"/>
      <c r="O93" s="19"/>
      <c r="P93" s="19"/>
      <c r="Q93" s="22"/>
      <c r="R93" s="23"/>
    </row>
    <row r="94" spans="1:27" x14ac:dyDescent="0.25">
      <c r="A94" s="95">
        <v>6</v>
      </c>
      <c r="B94" s="92" t="s">
        <v>10</v>
      </c>
      <c r="C94" s="92">
        <v>70</v>
      </c>
      <c r="D94" s="93"/>
      <c r="E94" s="93"/>
      <c r="F94" s="93"/>
      <c r="G94" s="110">
        <f t="shared" si="10"/>
        <v>1.7780800000000001</v>
      </c>
      <c r="H94" s="88">
        <f t="shared" si="11"/>
        <v>19582.542590789319</v>
      </c>
      <c r="I94" s="108">
        <f t="shared" si="12"/>
        <v>1.7853418780891273</v>
      </c>
      <c r="J94" s="19"/>
      <c r="K94" s="19"/>
      <c r="L94" s="19"/>
      <c r="M94" s="19"/>
      <c r="N94" s="19"/>
      <c r="O94" s="19"/>
      <c r="P94" s="19"/>
      <c r="Q94" s="22"/>
      <c r="R94" s="23"/>
    </row>
    <row r="95" spans="1:27" x14ac:dyDescent="0.25">
      <c r="A95" s="95">
        <v>6</v>
      </c>
      <c r="B95" s="92" t="s">
        <v>11</v>
      </c>
      <c r="C95" s="92">
        <v>71</v>
      </c>
      <c r="D95" s="93"/>
      <c r="E95" s="93"/>
      <c r="F95" s="93"/>
      <c r="G95" s="110">
        <f t="shared" si="10"/>
        <v>2.1236799999999998</v>
      </c>
      <c r="H95" s="88">
        <f t="shared" si="11"/>
        <v>23534.588642128976</v>
      </c>
      <c r="I95" s="108">
        <f t="shared" si="12"/>
        <v>2.1323533472398974</v>
      </c>
      <c r="J95" s="19"/>
      <c r="K95" s="19"/>
      <c r="L95" s="19"/>
      <c r="M95" s="19"/>
      <c r="N95" s="19"/>
      <c r="O95" s="19"/>
      <c r="P95" s="19"/>
      <c r="Q95" s="22"/>
      <c r="R95" s="23"/>
    </row>
    <row r="96" spans="1:27" x14ac:dyDescent="0.25">
      <c r="A96" s="95">
        <v>6</v>
      </c>
      <c r="B96" s="94" t="s">
        <v>12</v>
      </c>
      <c r="C96" s="94">
        <v>72</v>
      </c>
      <c r="D96" s="93"/>
      <c r="E96" s="93"/>
      <c r="F96" s="93"/>
      <c r="G96" s="111">
        <f t="shared" si="10"/>
        <v>1.0947199999999999</v>
      </c>
      <c r="H96" s="88">
        <f t="shared" si="11"/>
        <v>12206.851463114474</v>
      </c>
      <c r="I96" s="108">
        <f t="shared" si="12"/>
        <v>1.0991909592266542</v>
      </c>
      <c r="J96" s="19"/>
      <c r="K96" s="19"/>
      <c r="L96" s="19"/>
      <c r="M96" s="19"/>
      <c r="N96" s="19"/>
      <c r="O96" s="19"/>
      <c r="P96" s="19"/>
      <c r="Q96" s="22"/>
      <c r="R96" s="23"/>
    </row>
    <row r="97" spans="3:18" x14ac:dyDescent="0.25">
      <c r="C97" s="26"/>
      <c r="G97" s="107">
        <f>SUM(G85:G96)</f>
        <v>11.951190000000002</v>
      </c>
      <c r="I97" s="23"/>
      <c r="J97" s="23"/>
      <c r="K97" s="23"/>
      <c r="L97" s="23"/>
      <c r="M97" s="23"/>
      <c r="N97" s="23"/>
      <c r="O97" s="23"/>
      <c r="P97" s="23"/>
      <c r="Q97" s="27"/>
      <c r="R97" s="23"/>
    </row>
    <row r="98" spans="3:18" x14ac:dyDescent="0.25">
      <c r="C98" s="26"/>
      <c r="I98" s="23"/>
      <c r="J98" s="23"/>
      <c r="K98" s="23"/>
      <c r="L98" s="23"/>
      <c r="M98" s="23"/>
      <c r="N98" s="23"/>
      <c r="O98" s="23"/>
      <c r="P98" s="23"/>
      <c r="Q98" s="27"/>
      <c r="R98" s="23"/>
    </row>
    <row r="99" spans="3:18" x14ac:dyDescent="0.25">
      <c r="C99" s="26"/>
      <c r="I99" s="23"/>
      <c r="J99" s="23"/>
      <c r="K99" s="23"/>
      <c r="L99" s="23"/>
      <c r="M99" s="23"/>
      <c r="N99" s="23"/>
      <c r="O99" s="23"/>
      <c r="P99" s="23"/>
      <c r="Q99" s="27"/>
      <c r="R99" s="23"/>
    </row>
    <row r="100" spans="3:18" x14ac:dyDescent="0.25">
      <c r="C100" s="26"/>
      <c r="I100" s="23"/>
      <c r="J100" s="23"/>
      <c r="K100" s="23"/>
      <c r="L100" s="23"/>
      <c r="M100" s="23"/>
      <c r="N100" s="23"/>
      <c r="O100" s="23"/>
      <c r="P100" s="23"/>
      <c r="Q100" s="27"/>
      <c r="R100" s="23"/>
    </row>
    <row r="101" spans="3:18" x14ac:dyDescent="0.25">
      <c r="I101" s="23"/>
      <c r="J101" s="23"/>
      <c r="K101" s="23"/>
      <c r="L101" s="23"/>
      <c r="M101" s="23"/>
      <c r="N101" s="23"/>
      <c r="O101" s="23"/>
      <c r="P101" s="23"/>
      <c r="Q101" s="27"/>
      <c r="R101" s="23"/>
    </row>
    <row r="102" spans="3:18" x14ac:dyDescent="0.25">
      <c r="I102" s="23"/>
      <c r="J102" s="23"/>
      <c r="K102" s="23"/>
      <c r="L102" s="23"/>
      <c r="M102" s="23"/>
      <c r="N102" s="23"/>
      <c r="O102" s="23"/>
      <c r="P102" s="23"/>
      <c r="Q102" s="27"/>
      <c r="R102" s="23"/>
    </row>
    <row r="103" spans="3:18" x14ac:dyDescent="0.25">
      <c r="I103" s="23"/>
      <c r="J103" s="23"/>
      <c r="K103" s="23"/>
      <c r="L103" s="23"/>
      <c r="M103" s="23"/>
      <c r="N103" s="23"/>
      <c r="O103" s="23"/>
      <c r="P103" s="23"/>
      <c r="Q103" s="27"/>
      <c r="R103" s="23"/>
    </row>
    <row r="104" spans="3:18" x14ac:dyDescent="0.25">
      <c r="I104" s="23"/>
      <c r="J104" s="23"/>
      <c r="K104" s="23"/>
      <c r="L104" s="23"/>
      <c r="M104" s="23"/>
      <c r="N104" s="23"/>
      <c r="O104" s="23"/>
      <c r="P104" s="23"/>
      <c r="Q104" s="27"/>
      <c r="R104" s="23"/>
    </row>
    <row r="105" spans="3:18" x14ac:dyDescent="0.25">
      <c r="I105" s="23"/>
      <c r="J105" s="23"/>
      <c r="K105" s="23"/>
      <c r="L105" s="23"/>
      <c r="M105" s="23"/>
      <c r="N105" s="23"/>
      <c r="O105" s="23"/>
      <c r="P105" s="23"/>
      <c r="Q105" s="27"/>
      <c r="R105" s="23"/>
    </row>
    <row r="106" spans="3:18" x14ac:dyDescent="0.25">
      <c r="I106" s="23"/>
      <c r="J106" s="23"/>
      <c r="K106" s="23"/>
      <c r="L106" s="23"/>
      <c r="M106" s="23"/>
      <c r="N106" s="23"/>
      <c r="O106" s="23"/>
      <c r="P106" s="23"/>
      <c r="Q106" s="27"/>
      <c r="R106" s="23"/>
    </row>
    <row r="107" spans="3:18" x14ac:dyDescent="0.25">
      <c r="I107" s="23"/>
      <c r="J107" s="23"/>
      <c r="K107" s="23"/>
      <c r="L107" s="23"/>
      <c r="M107" s="23"/>
      <c r="N107" s="23"/>
      <c r="O107" s="23"/>
      <c r="P107" s="23"/>
      <c r="Q107" s="27"/>
      <c r="R107" s="23"/>
    </row>
    <row r="108" spans="3:18" x14ac:dyDescent="0.25">
      <c r="I108" s="23"/>
      <c r="J108" s="23"/>
      <c r="K108" s="23"/>
      <c r="L108" s="23"/>
      <c r="M108" s="23"/>
      <c r="N108" s="23"/>
      <c r="O108" s="23"/>
      <c r="P108" s="23"/>
      <c r="Q108" s="27"/>
      <c r="R108" s="23"/>
    </row>
    <row r="109" spans="3:18" x14ac:dyDescent="0.25">
      <c r="I109" s="23"/>
      <c r="J109" s="23"/>
      <c r="K109" s="23"/>
      <c r="L109" s="23"/>
      <c r="M109" s="23"/>
      <c r="N109" s="23"/>
      <c r="O109" s="23"/>
      <c r="P109" s="23"/>
      <c r="Q109" s="27"/>
      <c r="R109" s="23"/>
    </row>
    <row r="110" spans="3:18" x14ac:dyDescent="0.25">
      <c r="I110" s="23"/>
      <c r="J110" s="23"/>
      <c r="K110" s="23"/>
      <c r="L110" s="23"/>
      <c r="M110" s="23"/>
      <c r="N110" s="23"/>
      <c r="O110" s="23"/>
      <c r="P110" s="23"/>
      <c r="Q110" s="27"/>
      <c r="R110" s="23"/>
    </row>
    <row r="111" spans="3:18" x14ac:dyDescent="0.25">
      <c r="I111" s="23"/>
      <c r="J111" s="23"/>
      <c r="K111" s="23"/>
      <c r="L111" s="23"/>
      <c r="M111" s="23"/>
      <c r="N111" s="23"/>
      <c r="O111" s="23"/>
      <c r="P111" s="23"/>
      <c r="Q111" s="27"/>
      <c r="R111" s="23"/>
    </row>
    <row r="112" spans="3:18" x14ac:dyDescent="0.25">
      <c r="I112" s="23"/>
      <c r="J112" s="23"/>
      <c r="K112" s="23"/>
      <c r="L112" s="23"/>
      <c r="M112" s="23"/>
      <c r="N112" s="23"/>
      <c r="O112" s="23"/>
      <c r="P112" s="23"/>
      <c r="Q112" s="27"/>
      <c r="R112" s="23"/>
    </row>
    <row r="113" spans="9:18" x14ac:dyDescent="0.25">
      <c r="I113" s="23"/>
      <c r="J113" s="23"/>
      <c r="K113" s="23"/>
      <c r="L113" s="23"/>
      <c r="M113" s="23"/>
      <c r="N113" s="23"/>
      <c r="O113" s="23"/>
      <c r="P113" s="23"/>
      <c r="Q113" s="27"/>
      <c r="R113" s="23"/>
    </row>
    <row r="114" spans="9:18" x14ac:dyDescent="0.25">
      <c r="I114" s="23"/>
      <c r="J114" s="23"/>
      <c r="K114" s="23"/>
      <c r="L114" s="23"/>
      <c r="M114" s="23"/>
      <c r="N114" s="23"/>
      <c r="O114" s="23"/>
      <c r="P114" s="23"/>
      <c r="Q114" s="27"/>
      <c r="R114" s="23"/>
    </row>
    <row r="115" spans="9:18" x14ac:dyDescent="0.25">
      <c r="I115" s="23"/>
      <c r="J115" s="23"/>
      <c r="K115" s="23"/>
      <c r="L115" s="23"/>
      <c r="M115" s="23"/>
      <c r="N115" s="23"/>
      <c r="O115" s="23"/>
      <c r="P115" s="23"/>
      <c r="Q115" s="27"/>
      <c r="R115" s="23"/>
    </row>
    <row r="116" spans="9:18" x14ac:dyDescent="0.25">
      <c r="I116" s="23"/>
      <c r="J116" s="23"/>
      <c r="K116" s="23"/>
      <c r="L116" s="23"/>
      <c r="M116" s="23"/>
      <c r="N116" s="23"/>
      <c r="O116" s="23"/>
      <c r="P116" s="23"/>
      <c r="Q116" s="27"/>
      <c r="R116" s="23"/>
    </row>
    <row r="117" spans="9:18" x14ac:dyDescent="0.25">
      <c r="I117" s="23"/>
      <c r="J117" s="23"/>
      <c r="K117" s="23"/>
      <c r="L117" s="23"/>
      <c r="M117" s="23"/>
      <c r="N117" s="23"/>
      <c r="O117" s="23"/>
      <c r="P117" s="23"/>
      <c r="Q117" s="27"/>
      <c r="R117" s="23"/>
    </row>
    <row r="118" spans="9:18" x14ac:dyDescent="0.25">
      <c r="I118" s="23"/>
      <c r="J118" s="23"/>
      <c r="K118" s="23"/>
      <c r="L118" s="23"/>
      <c r="M118" s="23"/>
      <c r="N118" s="23"/>
      <c r="O118" s="23"/>
      <c r="P118" s="23"/>
      <c r="Q118" s="27"/>
      <c r="R118" s="23"/>
    </row>
    <row r="119" spans="9:18" x14ac:dyDescent="0.25">
      <c r="I119" s="23"/>
      <c r="J119" s="23"/>
      <c r="K119" s="23"/>
      <c r="L119" s="23"/>
      <c r="M119" s="23"/>
      <c r="N119" s="23"/>
      <c r="O119" s="23"/>
      <c r="P119" s="23"/>
      <c r="Q119" s="27"/>
      <c r="R119" s="23"/>
    </row>
  </sheetData>
  <phoneticPr fontId="0" type="noConversion"/>
  <pageMargins left="0.75" right="0.75" top="1" bottom="1" header="0.5" footer="0.5"/>
  <pageSetup orientation="portrait" horizontalDpi="1200"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Static Method</vt:lpstr>
      <vt:lpstr>MovingAverage</vt:lpstr>
      <vt:lpstr>ExponentialSmoothing</vt:lpstr>
      <vt:lpstr>Holt'sModel</vt:lpstr>
      <vt:lpstr>Winter'sModel</vt:lpstr>
      <vt:lpstr>Alpha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Preferred Customer</dc:creator>
  <cp:lastModifiedBy>GRW</cp:lastModifiedBy>
  <dcterms:created xsi:type="dcterms:W3CDTF">2003-01-28T07:32:06Z</dcterms:created>
  <dcterms:modified xsi:type="dcterms:W3CDTF">2014-03-28T03:21:13Z</dcterms:modified>
</cp:coreProperties>
</file>