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IE 362\ch08_solutions\"/>
    </mc:Choice>
  </mc:AlternateContent>
  <bookViews>
    <workbookView xWindow="6150" yWindow="-15" windowWidth="6210" windowHeight="8655"/>
  </bookViews>
  <sheets>
    <sheet name="Tables 8-2, 8-3" sheetId="1" r:id="rId1"/>
    <sheet name="Planning" sheetId="17" r:id="rId2"/>
    <sheet name="Plan Chart" sheetId="18" r:id="rId3"/>
    <sheet name="Sheet2" sheetId="2" r:id="rId4"/>
    <sheet name="Sheet3" sheetId="3" r:id="rId5"/>
    <sheet name="Sheet4" sheetId="4" r:id="rId6"/>
  </sheets>
  <definedNames>
    <definedName name="_xlnm.Print_Area" localSheetId="1">Planning!$A$1:$K$25</definedName>
    <definedName name="solver_adj" localSheetId="1" hidden="1">Planning!$B$5:$I$10</definedName>
    <definedName name="solver_adj" localSheetId="3" hidden="1">Sheet2!$B$5:$I$10</definedName>
    <definedName name="solver_adj" localSheetId="4" hidden="1">Sheet3!$B$5:$I$10</definedName>
    <definedName name="solver_cvg" localSheetId="1" hidden="1">0.001</definedName>
    <definedName name="solver_cvg" localSheetId="4" hidden="1">0.001</definedName>
    <definedName name="solver_drv" localSheetId="1" hidden="1">1</definedName>
    <definedName name="solver_drv" localSheetId="3" hidden="1">1</definedName>
    <definedName name="solver_drv" localSheetId="4" hidden="1">1</definedName>
    <definedName name="solver_dua" localSheetId="1" hidden="1">1</definedName>
    <definedName name="solver_eng" localSheetId="1" hidden="1">2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ibd" localSheetId="1" hidden="1">2</definedName>
    <definedName name="solver_itr" localSheetId="1" hidden="1">100</definedName>
    <definedName name="solver_itr" localSheetId="3" hidden="1">100</definedName>
    <definedName name="solver_itr" localSheetId="4" hidden="1">100</definedName>
    <definedName name="solver_lhs1" localSheetId="1" hidden="1">Planning!$B$5:$C$10</definedName>
    <definedName name="solver_lhs1" localSheetId="3" hidden="1">Sheet2!$B$5:$I$10</definedName>
    <definedName name="solver_lhs1" localSheetId="4" hidden="1">Sheet3!$O$5:$O$10</definedName>
    <definedName name="solver_lhs10" localSheetId="3" hidden="1">Sheet2!$I$7</definedName>
    <definedName name="solver_lhs11" localSheetId="3" hidden="1">Sheet2!$I$8</definedName>
    <definedName name="solver_lhs12" localSheetId="3" hidden="1">Sheet2!$I$9</definedName>
    <definedName name="solver_lhs13" localSheetId="3" hidden="1">Sheet2!$I$10</definedName>
    <definedName name="solver_lhs14" localSheetId="3" hidden="1">Sheet2!$J$5</definedName>
    <definedName name="solver_lhs15" localSheetId="3" hidden="1">Sheet2!$J$6</definedName>
    <definedName name="solver_lhs16" localSheetId="3" hidden="1">Sheet2!$J$7</definedName>
    <definedName name="solver_lhs17" localSheetId="3" hidden="1">Sheet2!$J$8</definedName>
    <definedName name="solver_lhs18" localSheetId="3" hidden="1">Sheet2!$J$9</definedName>
    <definedName name="solver_lhs19" localSheetId="3" hidden="1">Sheet2!$J$10</definedName>
    <definedName name="solver_lhs2" localSheetId="1" hidden="1">Planning!$B$5:$I$10</definedName>
    <definedName name="solver_lhs2" localSheetId="3" hidden="1">Sheet2!$D$5</definedName>
    <definedName name="solver_lhs2" localSheetId="4" hidden="1">Sheet3!$N$5:$N$10</definedName>
    <definedName name="solver_lhs20" localSheetId="3" hidden="1">Sheet2!$E$5</definedName>
    <definedName name="solver_lhs21" localSheetId="3" hidden="1">Sheet2!$E$6</definedName>
    <definedName name="solver_lhs22" localSheetId="3" hidden="1">Sheet2!$E$7</definedName>
    <definedName name="solver_lhs23" localSheetId="3" hidden="1">Sheet2!$E$8</definedName>
    <definedName name="solver_lhs24" localSheetId="3" hidden="1">Sheet2!$E$9</definedName>
    <definedName name="solver_lhs25" localSheetId="3" hidden="1">Sheet2!$E$10</definedName>
    <definedName name="solver_lhs26" localSheetId="3" hidden="1">Sheet2!$F$10</definedName>
    <definedName name="solver_lhs27" localSheetId="3" hidden="1">Sheet2!$G$10</definedName>
    <definedName name="solver_lhs3" localSheetId="1" hidden="1">Planning!$F$10</definedName>
    <definedName name="solver_lhs3" localSheetId="3" hidden="1">Sheet2!$D$6</definedName>
    <definedName name="solver_lhs3" localSheetId="4" hidden="1">Sheet3!$G$10</definedName>
    <definedName name="solver_lhs4" localSheetId="1" hidden="1">Planning!$G$10</definedName>
    <definedName name="solver_lhs4" localSheetId="3" hidden="1">Sheet2!$D$7</definedName>
    <definedName name="solver_lhs4" localSheetId="4" hidden="1">Sheet3!$P$5:$P$10</definedName>
    <definedName name="solver_lhs5" localSheetId="1" hidden="1">Planning!$M$5:$M$10</definedName>
    <definedName name="solver_lhs5" localSheetId="3" hidden="1">Sheet2!$D$8</definedName>
    <definedName name="solver_lhs5" localSheetId="4" hidden="1">Sheet3!$B$5:$I$10</definedName>
    <definedName name="solver_lhs6" localSheetId="1" hidden="1">Planning!$N$5:$N$10</definedName>
    <definedName name="solver_lhs6" localSheetId="3" hidden="1">Sheet2!$D$9</definedName>
    <definedName name="solver_lhs6" localSheetId="4" hidden="1">Sheet3!$F$10</definedName>
    <definedName name="solver_lhs7" localSheetId="1" hidden="1">Planning!$O$5:$O$10</definedName>
    <definedName name="solver_lhs7" localSheetId="3" hidden="1">Sheet2!$D$10</definedName>
    <definedName name="solver_lhs7" localSheetId="4" hidden="1">Sheet3!$M$5:$M$10</definedName>
    <definedName name="solver_lhs8" localSheetId="1" hidden="1">Planning!$P$5:$P$10</definedName>
    <definedName name="solver_lhs8" localSheetId="3" hidden="1">Sheet2!$I$5</definedName>
    <definedName name="solver_lhs9" localSheetId="3" hidden="1">Sheet2!$I$6</definedName>
    <definedName name="solver_lin" localSheetId="1" hidden="1">1</definedName>
    <definedName name="solver_lin" localSheetId="3" hidden="1">1</definedName>
    <definedName name="solver_lin" localSheetId="4" hidden="1">1</definedName>
    <definedName name="solver_mip" localSheetId="1" hidden="1">1000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eg" localSheetId="4" hidden="1">2</definedName>
    <definedName name="solver_nod" localSheetId="1" hidden="1">1000</definedName>
    <definedName name="solver_num" localSheetId="1" hidden="1">8</definedName>
    <definedName name="solver_num" localSheetId="3" hidden="1">27</definedName>
    <definedName name="solver_num" localSheetId="4" hidden="1">7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ofx" localSheetId="1" hidden="1">2</definedName>
    <definedName name="solver_opt" localSheetId="1" hidden="1">Planning!$C$22</definedName>
    <definedName name="solver_opt" localSheetId="3" hidden="1">Sheet2!$C$22</definedName>
    <definedName name="solver_opt" localSheetId="4" hidden="1">Sheet3!$C$22</definedName>
    <definedName name="solver_piv" localSheetId="1" hidden="1">0.000001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o" localSheetId="1" hidden="1">2</definedName>
    <definedName name="solver_rbv" localSheetId="1" hidden="1">1</definedName>
    <definedName name="solver_red" localSheetId="1" hidden="1">0.000001</definedName>
    <definedName name="solver_rel1" localSheetId="1" hidden="1">4</definedName>
    <definedName name="solver_rel1" localSheetId="3" hidden="1">3</definedName>
    <definedName name="solver_rel1" localSheetId="4" hidden="1">2</definedName>
    <definedName name="solver_rel10" localSheetId="3" hidden="1">1</definedName>
    <definedName name="solver_rel11" localSheetId="3" hidden="1">1</definedName>
    <definedName name="solver_rel12" localSheetId="3" hidden="1">1</definedName>
    <definedName name="solver_rel13" localSheetId="3" hidden="1">1</definedName>
    <definedName name="solver_rel14" localSheetId="3" hidden="1">1</definedName>
    <definedName name="solver_rel15" localSheetId="3" hidden="1">1</definedName>
    <definedName name="solver_rel16" localSheetId="3" hidden="1">1</definedName>
    <definedName name="solver_rel17" localSheetId="3" hidden="1">1</definedName>
    <definedName name="solver_rel18" localSheetId="3" hidden="1">1</definedName>
    <definedName name="solver_rel19" localSheetId="3" hidden="1">1</definedName>
    <definedName name="solver_rel2" localSheetId="1" hidden="1">3</definedName>
    <definedName name="solver_rel2" localSheetId="3" hidden="1">3</definedName>
    <definedName name="solver_rel2" localSheetId="4" hidden="1">3</definedName>
    <definedName name="solver_rel20" localSheetId="3" hidden="1">1</definedName>
    <definedName name="solver_rel21" localSheetId="3" hidden="1">1</definedName>
    <definedName name="solver_rel22" localSheetId="3" hidden="1">1</definedName>
    <definedName name="solver_rel23" localSheetId="3" hidden="1">1</definedName>
    <definedName name="solver_rel24" localSheetId="3" hidden="1">1</definedName>
    <definedName name="solver_rel25" localSheetId="3" hidden="1">1</definedName>
    <definedName name="solver_rel26" localSheetId="3" hidden="1">3</definedName>
    <definedName name="solver_rel27" localSheetId="3" hidden="1">1</definedName>
    <definedName name="solver_rel3" localSheetId="1" hidden="1">3</definedName>
    <definedName name="solver_rel3" localSheetId="3" hidden="1">3</definedName>
    <definedName name="solver_rel3" localSheetId="4" hidden="1">1</definedName>
    <definedName name="solver_rel4" localSheetId="1" hidden="1">2</definedName>
    <definedName name="solver_rel4" localSheetId="3" hidden="1">3</definedName>
    <definedName name="solver_rel4" localSheetId="4" hidden="1">3</definedName>
    <definedName name="solver_rel5" localSheetId="1" hidden="1">2</definedName>
    <definedName name="solver_rel5" localSheetId="3" hidden="1">3</definedName>
    <definedName name="solver_rel5" localSheetId="4" hidden="1">3</definedName>
    <definedName name="solver_rel6" localSheetId="1" hidden="1">3</definedName>
    <definedName name="solver_rel6" localSheetId="3" hidden="1">3</definedName>
    <definedName name="solver_rel6" localSheetId="4" hidden="1">3</definedName>
    <definedName name="solver_rel7" localSheetId="1" hidden="1">2</definedName>
    <definedName name="solver_rel7" localSheetId="3" hidden="1">3</definedName>
    <definedName name="solver_rel7" localSheetId="4" hidden="1">2</definedName>
    <definedName name="solver_rel8" localSheetId="1" hidden="1">3</definedName>
    <definedName name="solver_rel8" localSheetId="3" hidden="1">1</definedName>
    <definedName name="solver_rel9" localSheetId="3" hidden="1">1</definedName>
    <definedName name="solver_reo" localSheetId="1" hidden="1">2</definedName>
    <definedName name="solver_rep" localSheetId="1" hidden="1">2</definedName>
    <definedName name="solver_rhs1" localSheetId="1" hidden="1">integer</definedName>
    <definedName name="solver_rhs1" localSheetId="3" hidden="1">0</definedName>
    <definedName name="solver_rhs1" localSheetId="4" hidden="1">0</definedName>
    <definedName name="solver_rhs10" localSheetId="3" hidden="1">Sheet2!$D$7*40+Sheet2!$E$7*0.25</definedName>
    <definedName name="solver_rhs11" localSheetId="3" hidden="1">Sheet2!$D$8*40+Sheet2!$E$8*0.25</definedName>
    <definedName name="solver_rhs12" localSheetId="3" hidden="1">Sheet2!$D$9*40+Sheet2!$E$9*0.25</definedName>
    <definedName name="solver_rhs13" localSheetId="3" hidden="1">Sheet2!$D$10*40+Sheet2!$E$10*0.25</definedName>
    <definedName name="solver_rhs14" localSheetId="3" hidden="1">Sheet2!$F$4-Sheet2!$G$4+Sheet2!$I$5+Sheet2!$H$5-Sheet2!$F$5+Sheet2!$G$5</definedName>
    <definedName name="solver_rhs15" localSheetId="3" hidden="1">Sheet2!$F$5-Sheet2!$G$5+Sheet2!$I$6+Sheet2!$H$6-Sheet2!$F$6+Sheet2!$G$6</definedName>
    <definedName name="solver_rhs16" localSheetId="3" hidden="1">Sheet2!$F$6-Sheet2!$G$6+Sheet2!$I$7+Sheet2!$H$7-Sheet2!$F$7+Sheet2!$G$7</definedName>
    <definedName name="solver_rhs17" localSheetId="3" hidden="1">Sheet2!$F$7-Sheet2!$G$7+Sheet2!$I$8+Sheet2!$H$8-Sheet2!$F$8+Sheet2!$G$8</definedName>
    <definedName name="solver_rhs18" localSheetId="3" hidden="1">Sheet2!$F$8-Sheet2!$G$8+Sheet2!$I$9+Sheet2!$H$9-Sheet2!$F$9+Sheet2!$G$9</definedName>
    <definedName name="solver_rhs19" localSheetId="3" hidden="1">Sheet2!$F$9-Sheet2!$G$9+Sheet2!$I$10+Sheet2!$H$10-Sheet2!$F$10+Sheet2!$G$10</definedName>
    <definedName name="solver_rhs2" localSheetId="1" hidden="1">0</definedName>
    <definedName name="solver_rhs2" localSheetId="3" hidden="1">Sheet2!$D$4+Sheet2!$B$5-Sheet2!$C$5</definedName>
    <definedName name="solver_rhs2" localSheetId="4" hidden="1">0</definedName>
    <definedName name="solver_rhs20" localSheetId="3" hidden="1">Sheet2!$D$5*10</definedName>
    <definedName name="solver_rhs21" localSheetId="3" hidden="1">Sheet2!$D$6*10</definedName>
    <definedName name="solver_rhs22" localSheetId="3" hidden="1">Sheet2!$D$7*10</definedName>
    <definedName name="solver_rhs23" localSheetId="3" hidden="1">Sheet2!$D$8*10</definedName>
    <definedName name="solver_rhs24" localSheetId="3" hidden="1">Sheet2!$D$9*10</definedName>
    <definedName name="solver_rhs25" localSheetId="3" hidden="1">Sheet2!$D$10*10</definedName>
    <definedName name="solver_rhs26" localSheetId="3" hidden="1">500</definedName>
    <definedName name="solver_rhs27" localSheetId="3" hidden="1">0</definedName>
    <definedName name="solver_rhs3" localSheetId="1" hidden="1">500</definedName>
    <definedName name="solver_rhs3" localSheetId="3" hidden="1">Sheet2!$D$5+Sheet2!$B$6-Sheet2!$C$6</definedName>
    <definedName name="solver_rhs3" localSheetId="4" hidden="1">0</definedName>
    <definedName name="solver_rhs4" localSheetId="1" hidden="1">0</definedName>
    <definedName name="solver_rhs4" localSheetId="3" hidden="1">Sheet2!$D$6+Sheet2!$B$7-Sheet2!$C$7</definedName>
    <definedName name="solver_rhs4" localSheetId="4" hidden="1">0</definedName>
    <definedName name="solver_rhs5" localSheetId="1" hidden="1">0</definedName>
    <definedName name="solver_rhs5" localSheetId="3" hidden="1">Sheet2!$D$7+Sheet2!$B$8-Sheet2!$C$8</definedName>
    <definedName name="solver_rhs5" localSheetId="4" hidden="1">0</definedName>
    <definedName name="solver_rhs6" localSheetId="1" hidden="1">0</definedName>
    <definedName name="solver_rhs6" localSheetId="3" hidden="1">Sheet2!$D$8+Sheet2!$B$9-Sheet2!$C$9</definedName>
    <definedName name="solver_rhs6" localSheetId="4" hidden="1">500</definedName>
    <definedName name="solver_rhs7" localSheetId="1" hidden="1">0</definedName>
    <definedName name="solver_rhs7" localSheetId="3" hidden="1">Sheet2!$D$9+Sheet2!$B$10-Sheet2!$C$10</definedName>
    <definedName name="solver_rhs7" localSheetId="4" hidden="1">0</definedName>
    <definedName name="solver_rhs8" localSheetId="1" hidden="1">0</definedName>
    <definedName name="solver_rhs8" localSheetId="3" hidden="1">Sheet2!$D$5*40+Sheet2!$E$5*0.25</definedName>
    <definedName name="solver_rhs9" localSheetId="3" hidden="1">Sheet2!$D$6*40+Sheet2!$E$6*0.25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cl" localSheetId="3" hidden="1">0</definedName>
    <definedName name="solver_scl" localSheetId="4" hidden="1">2</definedName>
    <definedName name="solver_sho" localSheetId="1" hidden="1">2</definedName>
    <definedName name="solver_sho" localSheetId="3" hidden="1">0</definedName>
    <definedName name="solver_sho" localSheetId="4" hidden="1">2</definedName>
    <definedName name="solver_ssz" localSheetId="1" hidden="1">100</definedName>
    <definedName name="solver_tim" localSheetId="1" hidden="1">100</definedName>
    <definedName name="solver_tim" localSheetId="3" hidden="1">100</definedName>
    <definedName name="solver_tim" localSheetId="4" hidden="1">100</definedName>
    <definedName name="solver_tmp" localSheetId="1" hidden="1">0</definedName>
    <definedName name="solver_tmp" localSheetId="3" hidden="1">0</definedName>
    <definedName name="solver_tmp" localSheetId="4" hidden="1">0</definedName>
    <definedName name="solver_tol" localSheetId="1" hidden="1">0.001</definedName>
    <definedName name="solver_tol" localSheetId="3" hidden="1">0.05</definedName>
    <definedName name="solver_tol" localSheetId="4" hidden="1">0.05</definedName>
    <definedName name="solver_typ" localSheetId="1" hidden="1">2</definedName>
    <definedName name="solver_typ" localSheetId="3" hidden="1">2</definedName>
    <definedName name="solver_typ" localSheetId="4" hidden="1">2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E11" i="17" l="1"/>
  <c r="G11" i="17"/>
  <c r="H11" i="17"/>
  <c r="F11" i="17"/>
  <c r="J6" i="17"/>
  <c r="O6" i="17" s="1"/>
  <c r="J7" i="17"/>
  <c r="O7" i="17" s="1"/>
  <c r="J8" i="17"/>
  <c r="O8" i="17" s="1"/>
  <c r="J9" i="17"/>
  <c r="J10" i="17"/>
  <c r="O10" i="17" s="1"/>
  <c r="J5" i="17"/>
  <c r="O5" i="17" s="1"/>
  <c r="K6" i="17"/>
  <c r="K7" i="17"/>
  <c r="K8" i="17"/>
  <c r="K9" i="17"/>
  <c r="K10" i="17"/>
  <c r="K5" i="17"/>
  <c r="B20" i="17"/>
  <c r="B17" i="17"/>
  <c r="B18" i="17"/>
  <c r="B19" i="17"/>
  <c r="B16" i="17"/>
  <c r="B15" i="17"/>
  <c r="C15" i="17"/>
  <c r="D15" i="17"/>
  <c r="E15" i="17"/>
  <c r="F15" i="17"/>
  <c r="G15" i="17"/>
  <c r="H15" i="17"/>
  <c r="I15" i="17"/>
  <c r="C16" i="17"/>
  <c r="D16" i="17"/>
  <c r="E16" i="17"/>
  <c r="F16" i="17"/>
  <c r="G16" i="17"/>
  <c r="H16" i="17"/>
  <c r="I16" i="17"/>
  <c r="C17" i="17"/>
  <c r="D17" i="17"/>
  <c r="E17" i="17"/>
  <c r="F17" i="17"/>
  <c r="G17" i="17"/>
  <c r="H17" i="17"/>
  <c r="I17" i="17"/>
  <c r="C18" i="17"/>
  <c r="D18" i="17"/>
  <c r="E18" i="17"/>
  <c r="F18" i="17"/>
  <c r="G18" i="17"/>
  <c r="H18" i="17"/>
  <c r="I18" i="17"/>
  <c r="C19" i="17"/>
  <c r="D19" i="17"/>
  <c r="E19" i="17"/>
  <c r="F19" i="17"/>
  <c r="G19" i="17"/>
  <c r="H19" i="17"/>
  <c r="I19" i="17"/>
  <c r="C20" i="17"/>
  <c r="D20" i="17"/>
  <c r="E20" i="17"/>
  <c r="F20" i="17"/>
  <c r="G20" i="17"/>
  <c r="H20" i="17"/>
  <c r="I20" i="17"/>
  <c r="P6" i="17"/>
  <c r="P7" i="17"/>
  <c r="P8" i="17"/>
  <c r="P9" i="17"/>
  <c r="P10" i="17"/>
  <c r="P5" i="17"/>
  <c r="N6" i="17"/>
  <c r="N7" i="17"/>
  <c r="N8" i="17"/>
  <c r="N9" i="17"/>
  <c r="N10" i="17"/>
  <c r="N5" i="17"/>
  <c r="M6" i="17"/>
  <c r="M7" i="17"/>
  <c r="M8" i="17"/>
  <c r="M9" i="17"/>
  <c r="M10" i="17"/>
  <c r="M5" i="17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C24" i="3"/>
  <c r="E20" i="3"/>
  <c r="E17" i="3"/>
  <c r="E18" i="3"/>
  <c r="E19" i="3"/>
  <c r="E16" i="3"/>
  <c r="E15" i="3"/>
  <c r="I15" i="3"/>
  <c r="I16" i="3"/>
  <c r="I17" i="3"/>
  <c r="I18" i="3"/>
  <c r="I19" i="3"/>
  <c r="I20" i="3"/>
  <c r="H15" i="3"/>
  <c r="H16" i="3"/>
  <c r="H17" i="3"/>
  <c r="H18" i="3"/>
  <c r="H19" i="3"/>
  <c r="H20" i="3"/>
  <c r="C15" i="3"/>
  <c r="D15" i="3"/>
  <c r="F15" i="3"/>
  <c r="G15" i="3"/>
  <c r="C16" i="3"/>
  <c r="D16" i="3"/>
  <c r="F16" i="3"/>
  <c r="G16" i="3"/>
  <c r="C17" i="3"/>
  <c r="D17" i="3"/>
  <c r="F17" i="3"/>
  <c r="G17" i="3"/>
  <c r="C18" i="3"/>
  <c r="D18" i="3"/>
  <c r="F18" i="3"/>
  <c r="G18" i="3"/>
  <c r="C19" i="3"/>
  <c r="D19" i="3"/>
  <c r="F19" i="3"/>
  <c r="G19" i="3"/>
  <c r="C20" i="3"/>
  <c r="D20" i="3"/>
  <c r="F20" i="3"/>
  <c r="G20" i="3"/>
  <c r="B15" i="3"/>
  <c r="B16" i="3"/>
  <c r="B17" i="3"/>
  <c r="B18" i="3"/>
  <c r="B19" i="3"/>
  <c r="B20" i="3"/>
  <c r="P6" i="3"/>
  <c r="P7" i="3"/>
  <c r="P8" i="3"/>
  <c r="P9" i="3"/>
  <c r="P10" i="3"/>
  <c r="P5" i="3"/>
  <c r="O6" i="3"/>
  <c r="O7" i="3"/>
  <c r="O8" i="3"/>
  <c r="O9" i="3"/>
  <c r="O10" i="3"/>
  <c r="O5" i="3"/>
  <c r="N6" i="3"/>
  <c r="N7" i="3"/>
  <c r="N8" i="3"/>
  <c r="N9" i="3"/>
  <c r="N10" i="3"/>
  <c r="N5" i="3"/>
  <c r="M6" i="3"/>
  <c r="M7" i="3"/>
  <c r="M8" i="3"/>
  <c r="M9" i="3"/>
  <c r="M10" i="3"/>
  <c r="M5" i="3"/>
  <c r="C22" i="3" l="1"/>
  <c r="C22" i="2"/>
  <c r="C22" i="17"/>
  <c r="C24" i="17"/>
  <c r="O9" i="17"/>
  <c r="C25" i="17" l="1"/>
</calcChain>
</file>

<file path=xl/sharedStrings.xml><?xml version="1.0" encoding="utf-8"?>
<sst xmlns="http://schemas.openxmlformats.org/spreadsheetml/2006/main" count="114" uniqueCount="60">
  <si>
    <t>Demand Forecast</t>
  </si>
  <si>
    <t>Month</t>
  </si>
  <si>
    <t>January</t>
  </si>
  <si>
    <t>February</t>
  </si>
  <si>
    <t>March</t>
  </si>
  <si>
    <t>April</t>
  </si>
  <si>
    <t>May</t>
  </si>
  <si>
    <t>June</t>
  </si>
  <si>
    <t>Costs</t>
  </si>
  <si>
    <t>Item</t>
  </si>
  <si>
    <t>Cost</t>
  </si>
  <si>
    <t>Materials cost/unit</t>
  </si>
  <si>
    <t>Inventory holding cost/unit/month</t>
  </si>
  <si>
    <t>Marginal cost of stockout/unit/month</t>
  </si>
  <si>
    <t>Hiring and training cost/worker</t>
  </si>
  <si>
    <t>Layoff cost/worker</t>
  </si>
  <si>
    <t>Labor hours required/unit</t>
  </si>
  <si>
    <t>Regular time cost/hour</t>
  </si>
  <si>
    <t>Over time cost/hour</t>
  </si>
  <si>
    <t>Marginal subcontracting cost/unit</t>
  </si>
  <si>
    <t>Aggregate Plan</t>
  </si>
  <si>
    <t>Period</t>
  </si>
  <si>
    <t># Hired</t>
  </si>
  <si>
    <t># Laid off</t>
  </si>
  <si>
    <t># Workforce</t>
  </si>
  <si>
    <t>over time</t>
  </si>
  <si>
    <t>Inventory</t>
  </si>
  <si>
    <t>Stockout</t>
  </si>
  <si>
    <t>Subcontract</t>
  </si>
  <si>
    <t>Production</t>
  </si>
  <si>
    <t>Demand</t>
  </si>
  <si>
    <t>Aggregate Plan Costs</t>
  </si>
  <si>
    <t>Hiring</t>
  </si>
  <si>
    <t>Lay off</t>
  </si>
  <si>
    <t>Regular time</t>
  </si>
  <si>
    <t>Over time</t>
  </si>
  <si>
    <t>Total Cost =</t>
  </si>
  <si>
    <t>Constraints</t>
  </si>
  <si>
    <t>Workforce</t>
  </si>
  <si>
    <t>Material</t>
  </si>
  <si>
    <t>Aggregate Plan Decision Variables</t>
  </si>
  <si>
    <t>Overtime</t>
  </si>
  <si>
    <t>Total Revenue =</t>
  </si>
  <si>
    <t>Price</t>
  </si>
  <si>
    <t>Profit =</t>
  </si>
  <si>
    <r>
      <t>W</t>
    </r>
    <r>
      <rPr>
        <sz val="10"/>
        <rFont val="Arial"/>
        <family val="2"/>
      </rPr>
      <t>t</t>
    </r>
  </si>
  <si>
    <r>
      <t>H</t>
    </r>
    <r>
      <rPr>
        <sz val="10"/>
        <rFont val="Arial"/>
        <family val="2"/>
      </rPr>
      <t>t</t>
    </r>
  </si>
  <si>
    <r>
      <t>L</t>
    </r>
    <r>
      <rPr>
        <sz val="10"/>
        <rFont val="Arial"/>
        <family val="2"/>
      </rPr>
      <t>t</t>
    </r>
  </si>
  <si>
    <r>
      <t>O</t>
    </r>
    <r>
      <rPr>
        <sz val="10"/>
        <rFont val="Arial"/>
        <family val="2"/>
      </rPr>
      <t>t</t>
    </r>
  </si>
  <si>
    <r>
      <t>I</t>
    </r>
    <r>
      <rPr>
        <sz val="10"/>
        <rFont val="Arial"/>
        <family val="2"/>
      </rPr>
      <t>t</t>
    </r>
  </si>
  <si>
    <r>
      <t>C</t>
    </r>
    <r>
      <rPr>
        <sz val="10"/>
        <rFont val="Arial"/>
        <family val="2"/>
      </rPr>
      <t>t</t>
    </r>
  </si>
  <si>
    <r>
      <t>S</t>
    </r>
    <r>
      <rPr>
        <sz val="10"/>
        <rFont val="Arial"/>
        <family val="2"/>
      </rPr>
      <t>t</t>
    </r>
  </si>
  <si>
    <r>
      <t>P</t>
    </r>
    <r>
      <rPr>
        <sz val="10"/>
        <rFont val="Arial"/>
        <family val="2"/>
      </rPr>
      <t>t</t>
    </r>
  </si>
  <si>
    <t>Capacity</t>
  </si>
  <si>
    <t>Base Price</t>
  </si>
  <si>
    <t>Promote? (0/1)</t>
  </si>
  <si>
    <t>Consumption</t>
  </si>
  <si>
    <t>Forward buy</t>
  </si>
  <si>
    <t>Month (1/4)</t>
  </si>
  <si>
    <t>Aggregate Planning (Chapter 8-9)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</si>
</sst>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9" x14ac:knownFonts="1">
    <font>
      <sz val="10"/>
      <name val="Arial"/>
    </font>
    <font>
      <b/>
      <i/>
      <sz val="10"/>
      <name val="Arial"/>
      <family val="2"/>
    </font>
    <font>
      <sz val="10"/>
      <name val="Arial"/>
      <family val="2"/>
    </font>
    <font>
      <b/>
      <i/>
      <u/>
      <sz val="12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21">
    <xf numFmtId="0" fontId="0" fillId="0" borderId="0" xfId="0"/>
    <xf numFmtId="0" fontId="3" fillId="0" borderId="0" xfId="0" applyFon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 applyBorder="1"/>
    <xf numFmtId="0" fontId="0" fillId="0" borderId="15" xfId="0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2" borderId="22" xfId="0" applyFont="1" applyFill="1" applyBorder="1"/>
    <xf numFmtId="0" fontId="0" fillId="0" borderId="23" xfId="0" applyBorder="1"/>
    <xf numFmtId="164" fontId="0" fillId="0" borderId="24" xfId="1" applyNumberFormat="1" applyFont="1" applyBorder="1"/>
    <xf numFmtId="164" fontId="0" fillId="0" borderId="25" xfId="1" applyNumberFormat="1" applyFont="1" applyBorder="1"/>
    <xf numFmtId="0" fontId="1" fillId="0" borderId="22" xfId="0" applyFont="1" applyBorder="1"/>
    <xf numFmtId="164" fontId="0" fillId="3" borderId="5" xfId="1" applyNumberFormat="1" applyFont="1" applyFill="1" applyBorder="1"/>
    <xf numFmtId="164" fontId="0" fillId="3" borderId="7" xfId="1" applyNumberFormat="1" applyFont="1" applyFill="1" applyBorder="1"/>
    <xf numFmtId="0" fontId="0" fillId="0" borderId="26" xfId="0" applyBorder="1"/>
    <xf numFmtId="0" fontId="0" fillId="4" borderId="4" xfId="0" applyFill="1" applyBorder="1"/>
    <xf numFmtId="0" fontId="0" fillId="4" borderId="3" xfId="0" applyFill="1" applyBorder="1"/>
    <xf numFmtId="0" fontId="0" fillId="4" borderId="5" xfId="0" applyFill="1" applyBorder="1"/>
    <xf numFmtId="1" fontId="0" fillId="4" borderId="4" xfId="0" applyNumberFormat="1" applyFill="1" applyBorder="1" applyAlignment="1">
      <alignment horizontal="center"/>
    </xf>
    <xf numFmtId="1" fontId="0" fillId="4" borderId="3" xfId="0" applyNumberFormat="1" applyFill="1" applyBorder="1" applyAlignment="1">
      <alignment horizontal="center"/>
    </xf>
    <xf numFmtId="1" fontId="0" fillId="4" borderId="5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1" fontId="0" fillId="4" borderId="15" xfId="0" applyNumberFormat="1" applyFill="1" applyBorder="1" applyAlignment="1">
      <alignment horizontal="center"/>
    </xf>
    <xf numFmtId="1" fontId="0" fillId="4" borderId="7" xfId="0" applyNumberFormat="1" applyFill="1" applyBorder="1" applyAlignment="1">
      <alignment horizontal="center"/>
    </xf>
    <xf numFmtId="0" fontId="0" fillId="0" borderId="19" xfId="0" applyFill="1" applyBorder="1"/>
    <xf numFmtId="0" fontId="0" fillId="0" borderId="12" xfId="0" applyFill="1" applyBorder="1"/>
    <xf numFmtId="0" fontId="0" fillId="0" borderId="1" xfId="0" applyFill="1" applyBorder="1"/>
    <xf numFmtId="3" fontId="0" fillId="0" borderId="20" xfId="0" applyNumberFormat="1" applyFill="1" applyBorder="1"/>
    <xf numFmtId="3" fontId="0" fillId="0" borderId="21" xfId="0" applyNumberFormat="1" applyFill="1" applyBorder="1"/>
    <xf numFmtId="3" fontId="0" fillId="5" borderId="13" xfId="0" applyNumberFormat="1" applyFill="1" applyBorder="1"/>
    <xf numFmtId="3" fontId="0" fillId="5" borderId="14" xfId="0" applyNumberFormat="1" applyFill="1" applyBorder="1"/>
    <xf numFmtId="3" fontId="0" fillId="5" borderId="8" xfId="0" applyNumberFormat="1" applyFill="1" applyBorder="1"/>
    <xf numFmtId="3" fontId="0" fillId="5" borderId="2" xfId="0" applyNumberFormat="1" applyFill="1" applyBorder="1"/>
    <xf numFmtId="3" fontId="0" fillId="0" borderId="27" xfId="0" applyNumberFormat="1" applyBorder="1"/>
    <xf numFmtId="3" fontId="0" fillId="0" borderId="28" xfId="0" applyNumberFormat="1" applyBorder="1"/>
    <xf numFmtId="3" fontId="0" fillId="0" borderId="3" xfId="0" applyNumberFormat="1" applyBorder="1"/>
    <xf numFmtId="3" fontId="0" fillId="0" borderId="5" xfId="0" applyNumberFormat="1" applyBorder="1"/>
    <xf numFmtId="3" fontId="0" fillId="0" borderId="15" xfId="0" applyNumberFormat="1" applyBorder="1"/>
    <xf numFmtId="3" fontId="0" fillId="0" borderId="7" xfId="0" applyNumberFormat="1" applyBorder="1"/>
    <xf numFmtId="3" fontId="0" fillId="0" borderId="0" xfId="0" applyNumberFormat="1"/>
    <xf numFmtId="0" fontId="5" fillId="0" borderId="0" xfId="0" applyFont="1"/>
    <xf numFmtId="165" fontId="4" fillId="2" borderId="22" xfId="2" applyNumberFormat="1" applyFont="1" applyFill="1" applyBorder="1"/>
    <xf numFmtId="165" fontId="0" fillId="0" borderId="0" xfId="2" applyNumberFormat="1" applyFont="1"/>
    <xf numFmtId="0" fontId="5" fillId="0" borderId="22" xfId="0" applyFont="1" applyBorder="1"/>
    <xf numFmtId="164" fontId="0" fillId="0" borderId="0" xfId="0" applyNumberFormat="1"/>
    <xf numFmtId="43" fontId="0" fillId="0" borderId="0" xfId="0" applyNumberFormat="1"/>
    <xf numFmtId="0" fontId="6" fillId="0" borderId="29" xfId="0" applyFont="1" applyBorder="1" applyAlignment="1">
      <alignment horizontal="center"/>
    </xf>
    <xf numFmtId="0" fontId="1" fillId="0" borderId="2" xfId="0" applyFont="1" applyBorder="1"/>
    <xf numFmtId="0" fontId="6" fillId="0" borderId="30" xfId="0" applyFont="1" applyBorder="1" applyAlignment="1">
      <alignment horizontal="center"/>
    </xf>
    <xf numFmtId="0" fontId="1" fillId="0" borderId="31" xfId="0" applyFont="1" applyBorder="1"/>
    <xf numFmtId="0" fontId="0" fillId="0" borderId="32" xfId="0" applyBorder="1"/>
    <xf numFmtId="0" fontId="1" fillId="0" borderId="33" xfId="0" applyFont="1" applyBorder="1"/>
    <xf numFmtId="0" fontId="7" fillId="0" borderId="0" xfId="0" applyFont="1"/>
    <xf numFmtId="165" fontId="7" fillId="0" borderId="0" xfId="2" applyNumberFormat="1" applyFont="1"/>
    <xf numFmtId="0" fontId="7" fillId="0" borderId="34" xfId="0" applyFont="1" applyBorder="1"/>
    <xf numFmtId="165" fontId="7" fillId="0" borderId="0" xfId="0" applyNumberFormat="1" applyFont="1"/>
    <xf numFmtId="0" fontId="7" fillId="0" borderId="26" xfId="0" applyFont="1" applyFill="1" applyBorder="1"/>
    <xf numFmtId="0" fontId="7" fillId="0" borderId="33" xfId="0" applyFont="1" applyFill="1" applyBorder="1"/>
    <xf numFmtId="0" fontId="7" fillId="0" borderId="16" xfId="0" applyFont="1" applyBorder="1"/>
    <xf numFmtId="0" fontId="7" fillId="0" borderId="18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5" xfId="0" applyFont="1" applyBorder="1"/>
    <xf numFmtId="1" fontId="7" fillId="0" borderId="0" xfId="0" applyNumberFormat="1" applyFont="1"/>
    <xf numFmtId="3" fontId="7" fillId="6" borderId="36" xfId="0" applyNumberFormat="1" applyFont="1" applyFill="1" applyBorder="1"/>
    <xf numFmtId="3" fontId="7" fillId="6" borderId="14" xfId="0" applyNumberFormat="1" applyFont="1" applyFill="1" applyBorder="1"/>
    <xf numFmtId="3" fontId="7" fillId="6" borderId="31" xfId="0" applyNumberFormat="1" applyFont="1" applyFill="1" applyBorder="1"/>
    <xf numFmtId="3" fontId="7" fillId="6" borderId="2" xfId="0" applyNumberFormat="1" applyFont="1" applyFill="1" applyBorder="1"/>
    <xf numFmtId="164" fontId="7" fillId="0" borderId="24" xfId="1" applyNumberFormat="1" applyFont="1" applyFill="1" applyBorder="1"/>
    <xf numFmtId="164" fontId="7" fillId="0" borderId="25" xfId="1" applyNumberFormat="1" applyFont="1" applyFill="1" applyBorder="1"/>
    <xf numFmtId="0" fontId="0" fillId="7" borderId="4" xfId="0" applyFill="1" applyBorder="1"/>
    <xf numFmtId="0" fontId="0" fillId="7" borderId="3" xfId="0" applyFill="1" applyBorder="1"/>
    <xf numFmtId="0" fontId="0" fillId="7" borderId="5" xfId="0" applyFill="1" applyBorder="1"/>
    <xf numFmtId="1" fontId="0" fillId="7" borderId="4" xfId="0" applyNumberFormat="1" applyFill="1" applyBorder="1" applyAlignment="1">
      <alignment horizontal="center"/>
    </xf>
    <xf numFmtId="1" fontId="0" fillId="7" borderId="3" xfId="0" applyNumberFormat="1" applyFill="1" applyBorder="1" applyAlignment="1">
      <alignment horizontal="center"/>
    </xf>
    <xf numFmtId="1" fontId="0" fillId="7" borderId="5" xfId="0" applyNumberFormat="1" applyFill="1" applyBorder="1" applyAlignment="1">
      <alignment horizontal="center"/>
    </xf>
    <xf numFmtId="1" fontId="0" fillId="7" borderId="6" xfId="0" applyNumberFormat="1" applyFill="1" applyBorder="1" applyAlignment="1">
      <alignment horizontal="center"/>
    </xf>
    <xf numFmtId="1" fontId="0" fillId="7" borderId="15" xfId="0" applyNumberFormat="1" applyFill="1" applyBorder="1" applyAlignment="1">
      <alignment horizontal="center"/>
    </xf>
    <xf numFmtId="1" fontId="0" fillId="7" borderId="7" xfId="0" applyNumberFormat="1" applyFill="1" applyBorder="1" applyAlignment="1">
      <alignment horizontal="center"/>
    </xf>
    <xf numFmtId="165" fontId="8" fillId="8" borderId="22" xfId="2" applyNumberFormat="1" applyFont="1" applyFill="1" applyBorder="1"/>
    <xf numFmtId="165" fontId="7" fillId="9" borderId="5" xfId="2" applyNumberFormat="1" applyFont="1" applyFill="1" applyBorder="1" applyAlignment="1"/>
    <xf numFmtId="164" fontId="7" fillId="9" borderId="5" xfId="1" applyNumberFormat="1" applyFont="1" applyFill="1" applyBorder="1"/>
    <xf numFmtId="164" fontId="7" fillId="9" borderId="7" xfId="1" applyNumberFormat="1" applyFont="1" applyFill="1" applyBorder="1"/>
    <xf numFmtId="3" fontId="7" fillId="9" borderId="37" xfId="0" applyNumberFormat="1" applyFont="1" applyFill="1" applyBorder="1"/>
    <xf numFmtId="3" fontId="7" fillId="9" borderId="29" xfId="0" applyNumberFormat="1" applyFont="1" applyFill="1" applyBorder="1"/>
    <xf numFmtId="165" fontId="7" fillId="10" borderId="41" xfId="2" applyNumberFormat="1" applyFont="1" applyFill="1" applyBorder="1" applyAlignment="1"/>
    <xf numFmtId="165" fontId="7" fillId="10" borderId="5" xfId="2" applyNumberFormat="1" applyFont="1" applyFill="1" applyBorder="1" applyAlignment="1"/>
    <xf numFmtId="37" fontId="7" fillId="10" borderId="5" xfId="2" applyNumberFormat="1" applyFont="1" applyFill="1" applyBorder="1" applyAlignment="1"/>
    <xf numFmtId="165" fontId="7" fillId="10" borderId="7" xfId="2" applyNumberFormat="1" applyFont="1" applyFill="1" applyBorder="1" applyAlignment="1"/>
    <xf numFmtId="3" fontId="7" fillId="10" borderId="36" xfId="0" applyNumberFormat="1" applyFont="1" applyFill="1" applyBorder="1"/>
    <xf numFmtId="3" fontId="7" fillId="10" borderId="14" xfId="0" applyNumberFormat="1" applyFont="1" applyFill="1" applyBorder="1"/>
    <xf numFmtId="0" fontId="7" fillId="9" borderId="1" xfId="0" applyFont="1" applyFill="1" applyBorder="1"/>
    <xf numFmtId="0" fontId="7" fillId="9" borderId="2" xfId="0" applyFont="1" applyFill="1" applyBorder="1"/>
    <xf numFmtId="0" fontId="7" fillId="11" borderId="37" xfId="0" applyFont="1" applyFill="1" applyBorder="1"/>
    <xf numFmtId="0" fontId="0" fillId="11" borderId="40" xfId="0" applyFill="1" applyBorder="1"/>
    <xf numFmtId="165" fontId="7" fillId="11" borderId="29" xfId="2" applyNumberFormat="1" applyFont="1" applyFill="1" applyBorder="1"/>
    <xf numFmtId="3" fontId="7" fillId="11" borderId="38" xfId="0" applyNumberFormat="1" applyFont="1" applyFill="1" applyBorder="1"/>
    <xf numFmtId="0" fontId="0" fillId="11" borderId="0" xfId="0" applyFill="1" applyBorder="1"/>
    <xf numFmtId="4" fontId="7" fillId="11" borderId="39" xfId="0" applyNumberFormat="1" applyFont="1" applyFill="1" applyBorder="1"/>
    <xf numFmtId="3" fontId="7" fillId="11" borderId="1" xfId="0" applyNumberFormat="1" applyFont="1" applyFill="1" applyBorder="1"/>
    <xf numFmtId="0" fontId="0" fillId="11" borderId="8" xfId="0" applyFill="1" applyBorder="1"/>
    <xf numFmtId="4" fontId="7" fillId="11" borderId="2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Aggregate Plan</a:t>
            </a:r>
          </a:p>
        </c:rich>
      </c:tx>
      <c:layout>
        <c:manualLayout>
          <c:xMode val="edge"/>
          <c:yMode val="edge"/>
          <c:x val="0.43174250832408445"/>
          <c:y val="1.95758564437194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933407325194261E-2"/>
          <c:y val="0.12234910277324636"/>
          <c:w val="0.78246392896781336"/>
          <c:h val="0.77161500815660711"/>
        </c:manualLayout>
      </c:layout>
      <c:lineChart>
        <c:grouping val="standard"/>
        <c:varyColors val="0"/>
        <c:ser>
          <c:idx val="0"/>
          <c:order val="0"/>
          <c:tx>
            <c:v>Inventory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Planning!$F$5:$F$10</c:f>
              <c:numCache>
                <c:formatCode>#,##0</c:formatCode>
                <c:ptCount val="6"/>
                <c:pt idx="0">
                  <c:v>1959.9999999999995</c:v>
                </c:pt>
                <c:pt idx="1">
                  <c:v>1519.9999999999991</c:v>
                </c:pt>
                <c:pt idx="2">
                  <c:v>879.99999999999841</c:v>
                </c:pt>
                <c:pt idx="3">
                  <c:v>0</c:v>
                </c:pt>
                <c:pt idx="4">
                  <c:v>140.0000000000006</c:v>
                </c:pt>
                <c:pt idx="5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34-4D64-A784-BE9170C2AFA0}"/>
            </c:ext>
          </c:extLst>
        </c:ser>
        <c:ser>
          <c:idx val="1"/>
          <c:order val="1"/>
          <c:tx>
            <c:v>Production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Planning!$I$5:$I$10</c:f>
              <c:numCache>
                <c:formatCode>#,##0</c:formatCode>
                <c:ptCount val="6"/>
                <c:pt idx="0">
                  <c:v>2559.9999999999986</c:v>
                </c:pt>
                <c:pt idx="1">
                  <c:v>2559.9999999999986</c:v>
                </c:pt>
                <c:pt idx="2">
                  <c:v>2560</c:v>
                </c:pt>
                <c:pt idx="3">
                  <c:v>2560</c:v>
                </c:pt>
                <c:pt idx="4">
                  <c:v>2559.9999999999991</c:v>
                </c:pt>
                <c:pt idx="5">
                  <c:v>2559.9999999999995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34-4D64-A784-BE9170C2AFA0}"/>
            </c:ext>
          </c:extLst>
        </c:ser>
        <c:ser>
          <c:idx val="2"/>
          <c:order val="2"/>
          <c:tx>
            <c:v>Demand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Planning!$J$5:$J$10</c:f>
              <c:numCache>
                <c:formatCode>_(* #,##0_);_(* \(#,##0\);_(* "-"??_);_(@_)</c:formatCode>
                <c:ptCount val="6"/>
                <c:pt idx="0">
                  <c:v>1600</c:v>
                </c:pt>
                <c:pt idx="1">
                  <c:v>3000</c:v>
                </c:pt>
                <c:pt idx="2">
                  <c:v>3200</c:v>
                </c:pt>
                <c:pt idx="3">
                  <c:v>3800</c:v>
                </c:pt>
                <c:pt idx="4">
                  <c:v>2200</c:v>
                </c:pt>
                <c:pt idx="5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34-4D64-A784-BE9170C2AFA0}"/>
            </c:ext>
          </c:extLst>
        </c:ser>
        <c:ser>
          <c:idx val="3"/>
          <c:order val="3"/>
          <c:tx>
            <c:v>Stockout</c:v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x"/>
            <c:size val="9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Planning!$G$5:$G$10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219.99999999999849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34-4D64-A784-BE9170C2AFA0}"/>
            </c:ext>
          </c:extLst>
        </c:ser>
        <c:ser>
          <c:idx val="4"/>
          <c:order val="4"/>
          <c:tx>
            <c:v>Subcontracting</c:v>
          </c:tx>
          <c:spPr>
            <a:ln w="38100">
              <a:solidFill>
                <a:srgbClr val="339933"/>
              </a:solidFill>
              <a:prstDash val="solid"/>
            </a:ln>
          </c:spPr>
          <c:marker>
            <c:symbol val="star"/>
            <c:size val="9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Planning!$H$5:$H$10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140.00000000000355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34-4D64-A784-BE9170C2A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692672"/>
        <c:axId val="250422016"/>
      </c:lineChart>
      <c:catAx>
        <c:axId val="24569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Period</a:t>
                </a:r>
              </a:p>
            </c:rich>
          </c:tx>
          <c:layout>
            <c:manualLayout>
              <c:xMode val="edge"/>
              <c:yMode val="edge"/>
              <c:x val="0.42508324084350735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0422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0422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6926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460599334073284"/>
          <c:y val="0.42251223491027745"/>
          <c:w val="0.14095449500554941"/>
          <c:h val="0.17292006525285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75" workbookViewId="0"/>
  </sheetViews>
  <pageMargins left="0.75" right="0.75" top="1" bottom="1" header="0.5" footer="0.5"/>
  <headerFooter alignWithMargins="0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25</xdr:row>
      <xdr:rowOff>87313</xdr:rowOff>
    </xdr:from>
    <xdr:ext cx="3044167" cy="1642373"/>
    <xdr:sp macro="" textlink="">
      <xdr:nvSpPr>
        <xdr:cNvPr id="2" name="TextBox 1"/>
        <xdr:cNvSpPr txBox="1"/>
      </xdr:nvSpPr>
      <xdr:spPr>
        <a:xfrm>
          <a:off x="95250" y="2516188"/>
          <a:ext cx="3044167" cy="1642373"/>
        </a:xfrm>
        <a:prstGeom prst="rect">
          <a:avLst/>
        </a:prstGeom>
        <a:solidFill>
          <a:srgbClr val="FFFF00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 b="1"/>
            <a:t>Chapter 8</a:t>
          </a:r>
          <a:endParaRPr lang="en-US" sz="1100" b="0"/>
        </a:p>
        <a:p>
          <a:r>
            <a:rPr lang="en-US" sz="1100" b="0"/>
            <a:t>Set Cell E24 to 0 (there is no promotion)</a:t>
          </a:r>
        </a:p>
        <a:p>
          <a:r>
            <a:rPr lang="en-US" sz="1100" b="0"/>
            <a:t>1. To get Table 8-4, run Solver as is.</a:t>
          </a:r>
        </a:p>
        <a:p>
          <a:r>
            <a:rPr lang="en-US" sz="1100" b="0"/>
            <a:t>2. To get Table 8-6,</a:t>
          </a:r>
          <a:r>
            <a:rPr lang="en-US" sz="1100" b="0" baseline="0"/>
            <a:t> change Cells B6-B11 in sheet</a:t>
          </a:r>
        </a:p>
        <a:p>
          <a:r>
            <a:rPr lang="en-US" sz="1100" b="0" i="1" baseline="0"/>
            <a:t>Tables 8-2, 8-3 </a:t>
          </a:r>
          <a:r>
            <a:rPr lang="en-US" sz="1100" b="0" baseline="0"/>
            <a:t>to be as shown in Table 8-5 and</a:t>
          </a:r>
        </a:p>
        <a:p>
          <a:r>
            <a:rPr lang="en-US" sz="1100" b="0" baseline="0"/>
            <a:t>then run Solver.</a:t>
          </a:r>
        </a:p>
        <a:p>
          <a:r>
            <a:rPr lang="en-US" sz="1100" b="0" baseline="0"/>
            <a:t>3. To get Table 8-7, return Cells B6-B11 to as they </a:t>
          </a:r>
        </a:p>
        <a:p>
          <a:r>
            <a:rPr lang="en-US" sz="1100" b="0" baseline="0"/>
            <a:t>are in Table 8-2 and change Cells B19 and B20 in</a:t>
          </a:r>
        </a:p>
        <a:p>
          <a:r>
            <a:rPr lang="en-US" sz="1100" b="0" baseline="0"/>
            <a:t>worksheet </a:t>
          </a:r>
          <a:r>
            <a:rPr lang="en-US" sz="1100" b="0" i="1" baseline="0"/>
            <a:t>Tables 8-2, 8-3 </a:t>
          </a:r>
          <a:r>
            <a:rPr lang="en-US" sz="1100" b="0" baseline="0"/>
            <a:t>to 50 each.</a:t>
          </a:r>
          <a:endParaRPr lang="en-US" sz="1100" b="1"/>
        </a:p>
      </xdr:txBody>
    </xdr:sp>
    <xdr:clientData/>
  </xdr:oneCellAnchor>
  <xdr:oneCellAnchor>
    <xdr:from>
      <xdr:col>5</xdr:col>
      <xdr:colOff>174624</xdr:colOff>
      <xdr:row>25</xdr:row>
      <xdr:rowOff>87313</xdr:rowOff>
    </xdr:from>
    <xdr:ext cx="4429125" cy="1825625"/>
    <xdr:sp macro="" textlink="">
      <xdr:nvSpPr>
        <xdr:cNvPr id="3" name="TextBox 2"/>
        <xdr:cNvSpPr txBox="1"/>
      </xdr:nvSpPr>
      <xdr:spPr>
        <a:xfrm>
          <a:off x="3524249" y="2516188"/>
          <a:ext cx="4429125" cy="1825625"/>
        </a:xfrm>
        <a:prstGeom prst="rect">
          <a:avLst/>
        </a:prstGeom>
        <a:solidFill>
          <a:srgbClr val="FFFF00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 b="1"/>
            <a:t>Chapter 9</a:t>
          </a:r>
          <a:endParaRPr lang="en-US" sz="1100" b="0"/>
        </a:p>
        <a:p>
          <a:r>
            <a:rPr lang="en-US" sz="1100" b="0"/>
            <a:t>1. To get Figure 9-1, set Cell E24 to 0 and run Solver. </a:t>
          </a:r>
        </a:p>
        <a:p>
          <a:r>
            <a:rPr lang="en-US" sz="1100" b="0"/>
            <a:t>2. To get Figure 9-2,</a:t>
          </a:r>
          <a:r>
            <a:rPr lang="en-US" sz="1100" b="0" baseline="0"/>
            <a:t> set Cell E24 to 1 (promotion on)  and Cell E25 to 1 (January promotion), H24 to 0.1, H25 to 0.2 and run Solver.</a:t>
          </a:r>
        </a:p>
        <a:p>
          <a:r>
            <a:rPr lang="en-US" sz="1100" b="0" baseline="0"/>
            <a:t>3. </a:t>
          </a:r>
          <a:r>
            <a:rPr 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To get Figure 9-3,</a:t>
          </a:r>
          <a:r>
            <a:rPr lang="en-US" sz="1100" b="0" baseline="0">
              <a:solidFill>
                <a:schemeClr val="tx1"/>
              </a:solidFill>
              <a:latin typeface="+mn-lt"/>
              <a:ea typeface="+mn-ea"/>
              <a:cs typeface="+mn-cs"/>
            </a:rPr>
            <a:t> set Cell E24 to 1 (promotion on)  and Cell E25 to 4 (April promotion), H24 to 0.1, H25 to 0.2 and run Solver.</a:t>
          </a:r>
        </a:p>
        <a:p>
          <a:r>
            <a:rPr lang="en-US" sz="1100" b="0" baseline="0">
              <a:solidFill>
                <a:schemeClr val="tx1"/>
              </a:solidFill>
              <a:latin typeface="+mn-lt"/>
              <a:ea typeface="+mn-ea"/>
              <a:cs typeface="+mn-cs"/>
            </a:rPr>
            <a:t>4. </a:t>
          </a:r>
          <a:r>
            <a:rPr 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To get Figure 9-4,</a:t>
          </a:r>
          <a:r>
            <a:rPr lang="en-US" sz="1100" b="0" baseline="0">
              <a:solidFill>
                <a:schemeClr val="tx1"/>
              </a:solidFill>
              <a:latin typeface="+mn-lt"/>
              <a:ea typeface="+mn-ea"/>
              <a:cs typeface="+mn-cs"/>
            </a:rPr>
            <a:t> set Cell E24 to 1 (promotion on)  and Cell E25 to 1 (January promotion), H24 to 1.0, H25 to 0.2 and run Solver.</a:t>
          </a:r>
          <a:endParaRPr lang="en-US"/>
        </a:p>
        <a:p>
          <a:r>
            <a:rPr lang="en-US" sz="1100" b="0" baseline="0">
              <a:solidFill>
                <a:schemeClr val="tx1"/>
              </a:solidFill>
              <a:latin typeface="+mn-lt"/>
              <a:ea typeface="+mn-ea"/>
              <a:cs typeface="+mn-cs"/>
            </a:rPr>
            <a:t>5. </a:t>
          </a:r>
          <a:r>
            <a:rPr 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To get Figure 9-5,</a:t>
          </a:r>
          <a:r>
            <a:rPr lang="en-US" sz="1100" b="0" baseline="0">
              <a:solidFill>
                <a:schemeClr val="tx1"/>
              </a:solidFill>
              <a:latin typeface="+mn-lt"/>
              <a:ea typeface="+mn-ea"/>
              <a:cs typeface="+mn-cs"/>
            </a:rPr>
            <a:t> set Cell E24 to 1 (promotion on)  and Cell E25 to 1 (April promotion), H24 to 1.0, H25 to 0.2 and run Solver.</a:t>
          </a:r>
          <a:endParaRPr lang="en-US"/>
        </a:p>
        <a:p>
          <a:endParaRPr lang="en-US" sz="11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6"/>
  <sheetViews>
    <sheetView showGridLines="0" tabSelected="1" zoomScale="130" workbookViewId="0">
      <selection activeCell="B21" sqref="B21"/>
    </sheetView>
  </sheetViews>
  <sheetFormatPr defaultRowHeight="12.75" x14ac:dyDescent="0.2"/>
  <cols>
    <col min="1" max="1" width="33.5703125" customWidth="1"/>
    <col min="2" max="2" width="17" bestFit="1" customWidth="1"/>
  </cols>
  <sheetData>
    <row r="1" spans="1:2" ht="15" x14ac:dyDescent="0.2">
      <c r="A1" s="1" t="s">
        <v>59</v>
      </c>
    </row>
    <row r="3" spans="1:2" x14ac:dyDescent="0.2">
      <c r="A3" s="2" t="s">
        <v>0</v>
      </c>
    </row>
    <row r="4" spans="1:2" ht="13.5" thickBot="1" x14ac:dyDescent="0.25"/>
    <row r="5" spans="1:2" ht="13.5" thickBot="1" x14ac:dyDescent="0.25">
      <c r="A5" s="77" t="s">
        <v>1</v>
      </c>
      <c r="B5" s="78" t="s">
        <v>0</v>
      </c>
    </row>
    <row r="6" spans="1:2" x14ac:dyDescent="0.2">
      <c r="A6" s="79" t="s">
        <v>2</v>
      </c>
      <c r="B6" s="100">
        <v>1600</v>
      </c>
    </row>
    <row r="7" spans="1:2" x14ac:dyDescent="0.2">
      <c r="A7" s="79" t="s">
        <v>3</v>
      </c>
      <c r="B7" s="100">
        <v>3000</v>
      </c>
    </row>
    <row r="8" spans="1:2" x14ac:dyDescent="0.2">
      <c r="A8" s="79" t="s">
        <v>4</v>
      </c>
      <c r="B8" s="100">
        <v>3200</v>
      </c>
    </row>
    <row r="9" spans="1:2" x14ac:dyDescent="0.2">
      <c r="A9" s="79" t="s">
        <v>5</v>
      </c>
      <c r="B9" s="100">
        <v>3800</v>
      </c>
    </row>
    <row r="10" spans="1:2" x14ac:dyDescent="0.2">
      <c r="A10" s="79" t="s">
        <v>6</v>
      </c>
      <c r="B10" s="100">
        <v>2200</v>
      </c>
    </row>
    <row r="11" spans="1:2" ht="13.5" thickBot="1" x14ac:dyDescent="0.25">
      <c r="A11" s="80" t="s">
        <v>7</v>
      </c>
      <c r="B11" s="101">
        <v>2200</v>
      </c>
    </row>
    <row r="12" spans="1:2" x14ac:dyDescent="0.2">
      <c r="A12" s="71"/>
      <c r="B12" s="71"/>
    </row>
    <row r="13" spans="1:2" x14ac:dyDescent="0.2">
      <c r="A13" s="59" t="s">
        <v>8</v>
      </c>
      <c r="B13" s="71"/>
    </row>
    <row r="14" spans="1:2" ht="13.5" thickBot="1" x14ac:dyDescent="0.25">
      <c r="A14" s="71"/>
      <c r="B14" s="71"/>
    </row>
    <row r="15" spans="1:2" ht="13.5" thickBot="1" x14ac:dyDescent="0.25">
      <c r="A15" s="77" t="s">
        <v>9</v>
      </c>
      <c r="B15" s="78" t="s">
        <v>10</v>
      </c>
    </row>
    <row r="16" spans="1:2" x14ac:dyDescent="0.2">
      <c r="A16" s="81" t="s">
        <v>11</v>
      </c>
      <c r="B16" s="104">
        <v>10</v>
      </c>
    </row>
    <row r="17" spans="1:2" x14ac:dyDescent="0.2">
      <c r="A17" s="79" t="s">
        <v>12</v>
      </c>
      <c r="B17" s="99">
        <v>2</v>
      </c>
    </row>
    <row r="18" spans="1:2" x14ac:dyDescent="0.2">
      <c r="A18" s="79" t="s">
        <v>13</v>
      </c>
      <c r="B18" s="105">
        <v>5</v>
      </c>
    </row>
    <row r="19" spans="1:2" x14ac:dyDescent="0.2">
      <c r="A19" s="79" t="s">
        <v>14</v>
      </c>
      <c r="B19" s="105">
        <v>300</v>
      </c>
    </row>
    <row r="20" spans="1:2" x14ac:dyDescent="0.2">
      <c r="A20" s="79" t="s">
        <v>15</v>
      </c>
      <c r="B20" s="105">
        <v>500</v>
      </c>
    </row>
    <row r="21" spans="1:2" x14ac:dyDescent="0.2">
      <c r="A21" s="79" t="s">
        <v>16</v>
      </c>
      <c r="B21" s="106">
        <v>4</v>
      </c>
    </row>
    <row r="22" spans="1:2" x14ac:dyDescent="0.2">
      <c r="A22" s="79" t="s">
        <v>17</v>
      </c>
      <c r="B22" s="105">
        <v>4</v>
      </c>
    </row>
    <row r="23" spans="1:2" x14ac:dyDescent="0.2">
      <c r="A23" s="79" t="s">
        <v>18</v>
      </c>
      <c r="B23" s="99">
        <v>6</v>
      </c>
    </row>
    <row r="24" spans="1:2" ht="13.5" thickBot="1" x14ac:dyDescent="0.25">
      <c r="A24" s="80" t="s">
        <v>19</v>
      </c>
      <c r="B24" s="107">
        <v>30</v>
      </c>
    </row>
    <row r="26" spans="1:2" x14ac:dyDescent="0.2">
      <c r="A26" s="2"/>
    </row>
  </sheetData>
  <phoneticPr fontId="0" type="noConversion"/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P26"/>
  <sheetViews>
    <sheetView showGridLines="0" zoomScale="120" workbookViewId="0">
      <selection activeCell="F8" sqref="F8"/>
    </sheetView>
  </sheetViews>
  <sheetFormatPr defaultRowHeight="12.75" x14ac:dyDescent="0.2"/>
  <cols>
    <col min="1" max="1" width="9.28515625" bestFit="1" customWidth="1"/>
    <col min="2" max="2" width="8" bestFit="1" customWidth="1"/>
    <col min="3" max="3" width="10.28515625" bestFit="1" customWidth="1"/>
    <col min="4" max="4" width="13" bestFit="1" customWidth="1"/>
    <col min="5" max="5" width="9.7109375" bestFit="1" customWidth="1"/>
    <col min="6" max="6" width="10" customWidth="1"/>
    <col min="7" max="7" width="11.7109375" bestFit="1" customWidth="1"/>
    <col min="8" max="8" width="12.42578125" bestFit="1" customWidth="1"/>
    <col min="9" max="9" width="11.42578125" bestFit="1" customWidth="1"/>
    <col min="10" max="10" width="9.28515625" bestFit="1" customWidth="1"/>
    <col min="11" max="11" width="5.42578125" customWidth="1"/>
    <col min="12" max="12" width="2.7109375" customWidth="1"/>
    <col min="13" max="13" width="10.5703125" customWidth="1"/>
    <col min="16" max="16" width="9.85546875" customWidth="1"/>
  </cols>
  <sheetData>
    <row r="1" spans="1:16" ht="13.5" thickBot="1" x14ac:dyDescent="0.25">
      <c r="A1" s="2" t="s">
        <v>40</v>
      </c>
      <c r="M1" s="2" t="s">
        <v>37</v>
      </c>
    </row>
    <row r="2" spans="1:16" ht="18.75" thickBot="1" x14ac:dyDescent="0.3">
      <c r="A2" s="69"/>
      <c r="B2" s="67" t="s">
        <v>46</v>
      </c>
      <c r="C2" s="67" t="s">
        <v>47</v>
      </c>
      <c r="D2" s="67" t="s">
        <v>45</v>
      </c>
      <c r="E2" s="67" t="s">
        <v>48</v>
      </c>
      <c r="F2" s="67" t="s">
        <v>49</v>
      </c>
      <c r="G2" s="67" t="s">
        <v>51</v>
      </c>
      <c r="H2" s="67" t="s">
        <v>50</v>
      </c>
      <c r="I2" s="65" t="s">
        <v>52</v>
      </c>
    </row>
    <row r="3" spans="1:16" ht="13.5" thickBot="1" x14ac:dyDescent="0.25">
      <c r="A3" s="70" t="s">
        <v>21</v>
      </c>
      <c r="B3" s="68" t="s">
        <v>22</v>
      </c>
      <c r="C3" s="68" t="s">
        <v>23</v>
      </c>
      <c r="D3" s="68" t="s">
        <v>24</v>
      </c>
      <c r="E3" s="68" t="s">
        <v>41</v>
      </c>
      <c r="F3" s="68" t="s">
        <v>26</v>
      </c>
      <c r="G3" s="68" t="s">
        <v>27</v>
      </c>
      <c r="H3" s="68" t="s">
        <v>28</v>
      </c>
      <c r="I3" s="66" t="s">
        <v>29</v>
      </c>
      <c r="J3" s="14" t="s">
        <v>30</v>
      </c>
      <c r="K3" s="62" t="s">
        <v>43</v>
      </c>
      <c r="M3" s="20" t="s">
        <v>38</v>
      </c>
      <c r="N3" s="21" t="s">
        <v>53</v>
      </c>
      <c r="O3" s="21" t="s">
        <v>26</v>
      </c>
      <c r="P3" s="22" t="s">
        <v>35</v>
      </c>
    </row>
    <row r="4" spans="1:16" x14ac:dyDescent="0.2">
      <c r="A4" s="75">
        <v>0</v>
      </c>
      <c r="B4" s="108">
        <v>0</v>
      </c>
      <c r="C4" s="108">
        <v>0</v>
      </c>
      <c r="D4" s="108">
        <v>80</v>
      </c>
      <c r="E4" s="108">
        <v>0</v>
      </c>
      <c r="F4" s="108">
        <v>1000</v>
      </c>
      <c r="G4" s="108">
        <v>0</v>
      </c>
      <c r="H4" s="108">
        <v>0</v>
      </c>
      <c r="I4" s="109"/>
      <c r="J4" s="73"/>
      <c r="K4" s="73"/>
      <c r="M4" s="89"/>
      <c r="N4" s="90"/>
      <c r="O4" s="90"/>
      <c r="P4" s="91"/>
    </row>
    <row r="5" spans="1:16" x14ac:dyDescent="0.2">
      <c r="A5" s="75">
        <v>1</v>
      </c>
      <c r="B5" s="83">
        <v>0</v>
      </c>
      <c r="C5" s="83">
        <v>16</v>
      </c>
      <c r="D5" s="83">
        <v>64.000000000000014</v>
      </c>
      <c r="E5" s="83">
        <v>0</v>
      </c>
      <c r="F5" s="83">
        <v>1959.9999999999995</v>
      </c>
      <c r="G5" s="83">
        <v>0</v>
      </c>
      <c r="H5" s="83">
        <v>0</v>
      </c>
      <c r="I5" s="84">
        <v>2559.9999999999986</v>
      </c>
      <c r="J5" s="87">
        <f>IF($E$24=0,'Tables 8-2, 8-3'!B6,IF(Planning!A5=Planning!$E$25,'Tables 8-2, 8-3'!B6*(1+Planning!$H$24)+Planning!$H$25*('Tables 8-2, 8-3'!B7+'Tables 8-2, 8-3'!B8),IF(Planning!A5&lt;=2+Planning!$E$25,IF(A5&gt;$E$25,(1-Planning!$H$25)*'Tables 8-2, 8-3'!B6,'Tables 8-2, 8-3'!B6),'Tables 8-2, 8-3'!B6)))</f>
        <v>1600</v>
      </c>
      <c r="K5" s="87">
        <f t="shared" ref="K5:K10" si="0">IF($E$24=1,IF(A5=$E$25,$H$23-1,$H$23),$H$23)</f>
        <v>40</v>
      </c>
      <c r="M5" s="92">
        <f t="shared" ref="M5:M10" si="1">+D5-D4-B5+C5</f>
        <v>1.4210854715202004E-14</v>
      </c>
      <c r="N5" s="93">
        <f t="shared" ref="N5:N10" si="2">40*D5+(E5/4)-I5</f>
        <v>0</v>
      </c>
      <c r="O5" s="93">
        <f t="shared" ref="O5:O10" si="3">+F4-G4+I5+H5-J5-F5+G5</f>
        <v>-9.0949470177292824E-13</v>
      </c>
      <c r="P5" s="94">
        <f t="shared" ref="P5:P10" si="4">-E5+10*D5</f>
        <v>640.00000000000011</v>
      </c>
    </row>
    <row r="6" spans="1:16" x14ac:dyDescent="0.2">
      <c r="A6" s="75">
        <v>2</v>
      </c>
      <c r="B6" s="83">
        <v>0</v>
      </c>
      <c r="C6" s="83">
        <v>0</v>
      </c>
      <c r="D6" s="83">
        <v>63.999999999999979</v>
      </c>
      <c r="E6" s="83">
        <v>0</v>
      </c>
      <c r="F6" s="83">
        <v>1519.9999999999991</v>
      </c>
      <c r="G6" s="83">
        <v>0</v>
      </c>
      <c r="H6" s="83">
        <v>0</v>
      </c>
      <c r="I6" s="84">
        <v>2559.9999999999986</v>
      </c>
      <c r="J6" s="87">
        <f>IF($E$24=0,'Tables 8-2, 8-3'!B7,IF(Planning!A6=Planning!$E$25,'Tables 8-2, 8-3'!B7*(1+Planning!$H$24)+Planning!$H$25*('Tables 8-2, 8-3'!B8+'Tables 8-2, 8-3'!B9),IF(Planning!A6&lt;=2+Planning!$E$25,IF(A6&gt;$E$25,(1-Planning!$H$25)*'Tables 8-2, 8-3'!B7,'Tables 8-2, 8-3'!B7),'Tables 8-2, 8-3'!B7)))</f>
        <v>3000</v>
      </c>
      <c r="K6" s="87">
        <f t="shared" si="0"/>
        <v>40</v>
      </c>
      <c r="M6" s="92">
        <f t="shared" si="1"/>
        <v>-3.5527136788005009E-14</v>
      </c>
      <c r="N6" s="93">
        <f t="shared" si="2"/>
        <v>0</v>
      </c>
      <c r="O6" s="93">
        <f t="shared" si="3"/>
        <v>-9.0949470177292824E-13</v>
      </c>
      <c r="P6" s="94">
        <f t="shared" si="4"/>
        <v>639.99999999999977</v>
      </c>
    </row>
    <row r="7" spans="1:16" x14ac:dyDescent="0.2">
      <c r="A7" s="75">
        <v>3</v>
      </c>
      <c r="B7" s="83">
        <v>0</v>
      </c>
      <c r="C7" s="83">
        <v>0</v>
      </c>
      <c r="D7" s="83">
        <v>63.999999999999979</v>
      </c>
      <c r="E7" s="83">
        <v>0</v>
      </c>
      <c r="F7" s="83">
        <v>879.99999999999841</v>
      </c>
      <c r="G7" s="83">
        <v>0</v>
      </c>
      <c r="H7" s="83">
        <v>0</v>
      </c>
      <c r="I7" s="84">
        <v>2560</v>
      </c>
      <c r="J7" s="87">
        <f>IF($E$24=0,'Tables 8-2, 8-3'!B8,IF(Planning!A7=Planning!$E$25,'Tables 8-2, 8-3'!B8*(1+Planning!$H$24)+Planning!$H$25*('Tables 8-2, 8-3'!B9+'Tables 8-2, 8-3'!B10),IF(Planning!A7&lt;=2+Planning!$E$25,IF(A7&gt;$E$25,(1-Planning!$H$25)*'Tables 8-2, 8-3'!B8,'Tables 8-2, 8-3'!B8),'Tables 8-2, 8-3'!B8)))</f>
        <v>3200</v>
      </c>
      <c r="K7" s="87">
        <f t="shared" si="0"/>
        <v>40</v>
      </c>
      <c r="M7" s="92">
        <f t="shared" si="1"/>
        <v>0</v>
      </c>
      <c r="N7" s="93">
        <f t="shared" si="2"/>
        <v>0</v>
      </c>
      <c r="O7" s="93">
        <f t="shared" si="3"/>
        <v>6.8212102632969618E-13</v>
      </c>
      <c r="P7" s="94">
        <f t="shared" si="4"/>
        <v>639.99999999999977</v>
      </c>
    </row>
    <row r="8" spans="1:16" x14ac:dyDescent="0.2">
      <c r="A8" s="75">
        <v>4</v>
      </c>
      <c r="B8" s="83">
        <v>0</v>
      </c>
      <c r="C8" s="83">
        <v>0</v>
      </c>
      <c r="D8" s="83">
        <v>63.999999999999979</v>
      </c>
      <c r="E8" s="83">
        <v>0</v>
      </c>
      <c r="F8" s="83">
        <v>0</v>
      </c>
      <c r="G8" s="83">
        <v>219.99999999999849</v>
      </c>
      <c r="H8" s="83">
        <v>140.00000000000355</v>
      </c>
      <c r="I8" s="84">
        <v>2560</v>
      </c>
      <c r="J8" s="87">
        <f>IF($E$24=0,'Tables 8-2, 8-3'!B9,IF(Planning!A8=Planning!$E$25,'Tables 8-2, 8-3'!B9*(1+Planning!$H$24)+Planning!$H$25*('Tables 8-2, 8-3'!B10+'Tables 8-2, 8-3'!B11),IF(Planning!A8&lt;=2+Planning!$E$25,IF(A8&gt;$E$25,(1-Planning!$H$25)*'Tables 8-2, 8-3'!B9,'Tables 8-2, 8-3'!B9),'Tables 8-2, 8-3'!B9)))</f>
        <v>3800</v>
      </c>
      <c r="K8" s="87">
        <f t="shared" si="0"/>
        <v>40</v>
      </c>
      <c r="M8" s="92">
        <f t="shared" si="1"/>
        <v>0</v>
      </c>
      <c r="N8" s="93">
        <f t="shared" si="2"/>
        <v>0</v>
      </c>
      <c r="O8" s="93">
        <f t="shared" si="3"/>
        <v>3.1263880373444408E-13</v>
      </c>
      <c r="P8" s="94">
        <f t="shared" si="4"/>
        <v>639.99999999999977</v>
      </c>
    </row>
    <row r="9" spans="1:16" x14ac:dyDescent="0.2">
      <c r="A9" s="75">
        <v>5</v>
      </c>
      <c r="B9" s="83">
        <v>0</v>
      </c>
      <c r="C9" s="83">
        <v>0</v>
      </c>
      <c r="D9" s="83">
        <v>63.999999999999993</v>
      </c>
      <c r="E9" s="83">
        <v>0</v>
      </c>
      <c r="F9" s="83">
        <v>140.0000000000006</v>
      </c>
      <c r="G9" s="83">
        <v>0</v>
      </c>
      <c r="H9" s="83">
        <v>0</v>
      </c>
      <c r="I9" s="84">
        <v>2559.9999999999991</v>
      </c>
      <c r="J9" s="87">
        <f>IF($E$24=0,'Tables 8-2, 8-3'!B10,IF(Planning!A9=Planning!$E$25,'Tables 8-2, 8-3'!B10*(1+Planning!$H$24)+Planning!$H$25*('Tables 8-2, 8-3'!B11+'Tables 8-2, 8-3'!B12),IF(Planning!A9&lt;=2+Planning!$E$25,IF(A9&gt;$E$25,(1-Planning!$H$25)*'Tables 8-2, 8-3'!B10,'Tables 8-2, 8-3'!B10),'Tables 8-2, 8-3'!B10)))</f>
        <v>2200</v>
      </c>
      <c r="K9" s="87">
        <f t="shared" si="0"/>
        <v>40</v>
      </c>
      <c r="M9" s="92">
        <f t="shared" si="1"/>
        <v>1.4210854715202004E-14</v>
      </c>
      <c r="N9" s="93">
        <f t="shared" si="2"/>
        <v>0</v>
      </c>
      <c r="O9" s="93">
        <f t="shared" si="3"/>
        <v>-1.4210854715202004E-13</v>
      </c>
      <c r="P9" s="94">
        <f t="shared" si="4"/>
        <v>639.99999999999989</v>
      </c>
    </row>
    <row r="10" spans="1:16" ht="13.5" thickBot="1" x14ac:dyDescent="0.25">
      <c r="A10" s="76">
        <v>6</v>
      </c>
      <c r="B10" s="85">
        <v>0</v>
      </c>
      <c r="C10" s="85">
        <v>0</v>
      </c>
      <c r="D10" s="85">
        <v>63.999999999999993</v>
      </c>
      <c r="E10" s="85">
        <v>0</v>
      </c>
      <c r="F10" s="85">
        <v>500</v>
      </c>
      <c r="G10" s="85">
        <v>0</v>
      </c>
      <c r="H10" s="85">
        <v>0</v>
      </c>
      <c r="I10" s="86">
        <v>2559.9999999999995</v>
      </c>
      <c r="J10" s="88">
        <f>IF($E$24=0,'Tables 8-2, 8-3'!B11,IF(Planning!A10=Planning!$E$25,'Tables 8-2, 8-3'!B11*(1+Planning!$H$24)+Planning!$H$25*('Tables 8-2, 8-3'!B12+'Tables 8-2, 8-3'!B13),IF(Planning!A10&lt;=2+Planning!$E$25,IF(A10&gt;$E$25,(1-Planning!$H$25)*'Tables 8-2, 8-3'!B11,'Tables 8-2, 8-3'!B11),'Tables 8-2, 8-3'!B11)))</f>
        <v>2200</v>
      </c>
      <c r="K10" s="88">
        <f t="shared" si="0"/>
        <v>40</v>
      </c>
      <c r="M10" s="95">
        <f t="shared" si="1"/>
        <v>0</v>
      </c>
      <c r="N10" s="96">
        <f t="shared" si="2"/>
        <v>0</v>
      </c>
      <c r="O10" s="96">
        <f t="shared" si="3"/>
        <v>0</v>
      </c>
      <c r="P10" s="97">
        <f t="shared" si="4"/>
        <v>639.99999999999989</v>
      </c>
    </row>
    <row r="11" spans="1:16" hidden="1" x14ac:dyDescent="0.2">
      <c r="E11" s="82">
        <f>AVERAGE(E4:E10)</f>
        <v>0</v>
      </c>
      <c r="F11" s="82">
        <f>AVERAGE(F4:F10)</f>
        <v>857.14285714285677</v>
      </c>
      <c r="G11" s="82">
        <f>AVERAGE(G4:G10)</f>
        <v>31.428571428571214</v>
      </c>
      <c r="H11" s="82">
        <f>AVERAGE(H4:H10)</f>
        <v>20.000000000000508</v>
      </c>
    </row>
    <row r="12" spans="1:16" hidden="1" x14ac:dyDescent="0.2">
      <c r="A12" s="2" t="s">
        <v>31</v>
      </c>
      <c r="F12" s="64"/>
      <c r="J12" s="63"/>
    </row>
    <row r="13" spans="1:16" ht="5.25" hidden="1" customHeight="1" thickBot="1" x14ac:dyDescent="0.25"/>
    <row r="14" spans="1:16" ht="13.5" hidden="1" thickBot="1" x14ac:dyDescent="0.25">
      <c r="A14" s="20" t="s">
        <v>21</v>
      </c>
      <c r="B14" s="21" t="s">
        <v>32</v>
      </c>
      <c r="C14" s="21" t="s">
        <v>33</v>
      </c>
      <c r="D14" s="21" t="s">
        <v>34</v>
      </c>
      <c r="E14" s="21" t="s">
        <v>41</v>
      </c>
      <c r="F14" s="21" t="s">
        <v>26</v>
      </c>
      <c r="G14" s="21" t="s">
        <v>27</v>
      </c>
      <c r="H14" s="21" t="s">
        <v>28</v>
      </c>
      <c r="I14" s="22" t="s">
        <v>39</v>
      </c>
    </row>
    <row r="15" spans="1:16" hidden="1" x14ac:dyDescent="0.2">
      <c r="A15" s="33">
        <v>1</v>
      </c>
      <c r="B15" s="52">
        <f>+'Tables 8-2, 8-3'!$B$19*B5</f>
        <v>0</v>
      </c>
      <c r="C15" s="52">
        <f>+C5*'Tables 8-2, 8-3'!$B$20</f>
        <v>8000</v>
      </c>
      <c r="D15" s="52">
        <f>+D5*'Tables 8-2, 8-3'!$B$22*8*20</f>
        <v>40960.000000000007</v>
      </c>
      <c r="E15" s="52">
        <f>+E5*'Tables 8-2, 8-3'!$B$23</f>
        <v>0</v>
      </c>
      <c r="F15" s="52">
        <f>+F5*'Tables 8-2, 8-3'!$B$17</f>
        <v>3919.9999999999991</v>
      </c>
      <c r="G15" s="52">
        <f>+G5*'Tables 8-2, 8-3'!$B$18</f>
        <v>0</v>
      </c>
      <c r="H15" s="52">
        <f>+H5*'Tables 8-2, 8-3'!$B$24</f>
        <v>0</v>
      </c>
      <c r="I15" s="53">
        <f>I5*'Tables 8-2, 8-3'!$B$16</f>
        <v>25599.999999999985</v>
      </c>
    </row>
    <row r="16" spans="1:16" hidden="1" x14ac:dyDescent="0.2">
      <c r="A16" s="6">
        <v>2</v>
      </c>
      <c r="B16" s="54">
        <f>+'Tables 8-2, 8-3'!$B$19*B6</f>
        <v>0</v>
      </c>
      <c r="C16" s="54">
        <f>+C6*'Tables 8-2, 8-3'!$B$20</f>
        <v>0</v>
      </c>
      <c r="D16" s="54">
        <f>+D6*'Tables 8-2, 8-3'!$B$22*8*20</f>
        <v>40959.999999999985</v>
      </c>
      <c r="E16" s="54">
        <f>+E6*'Tables 8-2, 8-3'!$B$23</f>
        <v>0</v>
      </c>
      <c r="F16" s="54">
        <f>+F6*'Tables 8-2, 8-3'!$B$17</f>
        <v>3039.9999999999982</v>
      </c>
      <c r="G16" s="54">
        <f>+G6*'Tables 8-2, 8-3'!$B$18</f>
        <v>0</v>
      </c>
      <c r="H16" s="54">
        <f>+H6*'Tables 8-2, 8-3'!$B$24</f>
        <v>0</v>
      </c>
      <c r="I16" s="55">
        <f>I6*'Tables 8-2, 8-3'!$B$16</f>
        <v>25599.999999999985</v>
      </c>
    </row>
    <row r="17" spans="1:9" hidden="1" x14ac:dyDescent="0.2">
      <c r="A17" s="6">
        <v>3</v>
      </c>
      <c r="B17" s="54">
        <f>+'Tables 8-2, 8-3'!$B$19*B7</f>
        <v>0</v>
      </c>
      <c r="C17" s="54">
        <f>+C7*'Tables 8-2, 8-3'!$B$20</f>
        <v>0</v>
      </c>
      <c r="D17" s="54">
        <f>+D7*'Tables 8-2, 8-3'!$B$22*8*20</f>
        <v>40959.999999999985</v>
      </c>
      <c r="E17" s="54">
        <f>+E7*'Tables 8-2, 8-3'!$B$23</f>
        <v>0</v>
      </c>
      <c r="F17" s="54">
        <f>+F7*'Tables 8-2, 8-3'!$B$17</f>
        <v>1759.9999999999968</v>
      </c>
      <c r="G17" s="54">
        <f>+G7*'Tables 8-2, 8-3'!$B$18</f>
        <v>0</v>
      </c>
      <c r="H17" s="54">
        <f>+H7*'Tables 8-2, 8-3'!$B$24</f>
        <v>0</v>
      </c>
      <c r="I17" s="55">
        <f>I7*'Tables 8-2, 8-3'!$B$16</f>
        <v>25600</v>
      </c>
    </row>
    <row r="18" spans="1:9" hidden="1" x14ac:dyDescent="0.2">
      <c r="A18" s="6">
        <v>4</v>
      </c>
      <c r="B18" s="54">
        <f>+'Tables 8-2, 8-3'!$B$19*B8</f>
        <v>0</v>
      </c>
      <c r="C18" s="54">
        <f>+C8*'Tables 8-2, 8-3'!$B$20</f>
        <v>0</v>
      </c>
      <c r="D18" s="54">
        <f>+D8*'Tables 8-2, 8-3'!$B$22*8*20</f>
        <v>40959.999999999985</v>
      </c>
      <c r="E18" s="54">
        <f>+E8*'Tables 8-2, 8-3'!$B$23</f>
        <v>0</v>
      </c>
      <c r="F18" s="54">
        <f>+F8*'Tables 8-2, 8-3'!$B$17</f>
        <v>0</v>
      </c>
      <c r="G18" s="54">
        <f>+G8*'Tables 8-2, 8-3'!$B$18</f>
        <v>1099.9999999999925</v>
      </c>
      <c r="H18" s="54">
        <f>+H8*'Tables 8-2, 8-3'!$B$24</f>
        <v>4200.0000000001064</v>
      </c>
      <c r="I18" s="55">
        <f>I8*'Tables 8-2, 8-3'!$B$16</f>
        <v>25600</v>
      </c>
    </row>
    <row r="19" spans="1:9" hidden="1" x14ac:dyDescent="0.2">
      <c r="A19" s="6">
        <v>5</v>
      </c>
      <c r="B19" s="54">
        <f>+'Tables 8-2, 8-3'!$B$19*B9</f>
        <v>0</v>
      </c>
      <c r="C19" s="54">
        <f>+C9*'Tables 8-2, 8-3'!$B$20</f>
        <v>0</v>
      </c>
      <c r="D19" s="54">
        <f>+D9*'Tables 8-2, 8-3'!$B$22*8*20</f>
        <v>40959.999999999993</v>
      </c>
      <c r="E19" s="54">
        <f>+E9*'Tables 8-2, 8-3'!$B$23</f>
        <v>0</v>
      </c>
      <c r="F19" s="54">
        <f>+F9*'Tables 8-2, 8-3'!$B$17</f>
        <v>280.00000000000119</v>
      </c>
      <c r="G19" s="54">
        <f>+G9*'Tables 8-2, 8-3'!$B$18</f>
        <v>0</v>
      </c>
      <c r="H19" s="54">
        <f>+H9*'Tables 8-2, 8-3'!$B$24</f>
        <v>0</v>
      </c>
      <c r="I19" s="55">
        <f>I9*'Tables 8-2, 8-3'!$B$16</f>
        <v>25599.999999999993</v>
      </c>
    </row>
    <row r="20" spans="1:9" ht="13.5" hidden="1" thickBot="1" x14ac:dyDescent="0.25">
      <c r="A20" s="8">
        <v>6</v>
      </c>
      <c r="B20" s="56">
        <f>+'Tables 8-2, 8-3'!$B$19*B10</f>
        <v>0</v>
      </c>
      <c r="C20" s="56">
        <f>+C10*'Tables 8-2, 8-3'!$B$20</f>
        <v>0</v>
      </c>
      <c r="D20" s="56">
        <f>+D10*'Tables 8-2, 8-3'!$B$22*8*20</f>
        <v>40959.999999999993</v>
      </c>
      <c r="E20" s="56">
        <f>+E10*'Tables 8-2, 8-3'!B23</f>
        <v>0</v>
      </c>
      <c r="F20" s="56">
        <f>+F10*'Tables 8-2, 8-3'!$B$17</f>
        <v>1000</v>
      </c>
      <c r="G20" s="56">
        <f>+G10*'Tables 8-2, 8-3'!$B$18</f>
        <v>0</v>
      </c>
      <c r="H20" s="56">
        <f>+H10*'Tables 8-2, 8-3'!$B$24</f>
        <v>0</v>
      </c>
      <c r="I20" s="57">
        <f>I10*'Tables 8-2, 8-3'!$B$16</f>
        <v>25599.999999999996</v>
      </c>
    </row>
    <row r="21" spans="1:9" ht="3.75" customHeight="1" thickBot="1" x14ac:dyDescent="0.25">
      <c r="B21" s="58"/>
      <c r="C21" s="58"/>
      <c r="D21" s="58"/>
      <c r="E21" s="58"/>
      <c r="F21" s="58"/>
      <c r="G21" s="58"/>
      <c r="H21" s="58"/>
      <c r="I21" s="58"/>
    </row>
    <row r="22" spans="1:9" ht="13.5" thickBot="1" x14ac:dyDescent="0.25">
      <c r="A22" s="2" t="s">
        <v>36</v>
      </c>
      <c r="B22" s="58"/>
      <c r="C22" s="98">
        <f>+SUM(B15:I20)</f>
        <v>422660.00000000006</v>
      </c>
      <c r="D22" s="58"/>
      <c r="E22" s="58"/>
      <c r="F22" s="58"/>
      <c r="G22" s="58"/>
    </row>
    <row r="23" spans="1:9" ht="12.75" customHeight="1" thickBot="1" x14ac:dyDescent="0.25">
      <c r="F23" s="112" t="s">
        <v>54</v>
      </c>
      <c r="G23" s="113"/>
      <c r="H23" s="114">
        <v>40</v>
      </c>
    </row>
    <row r="24" spans="1:9" x14ac:dyDescent="0.2">
      <c r="A24" s="59" t="s">
        <v>42</v>
      </c>
      <c r="B24" s="59"/>
      <c r="C24" s="72">
        <f>SUMPRODUCT(J5:J10,K5:K10)</f>
        <v>640000</v>
      </c>
      <c r="D24" s="102" t="s">
        <v>55</v>
      </c>
      <c r="E24" s="103">
        <v>0</v>
      </c>
      <c r="F24" s="115" t="s">
        <v>56</v>
      </c>
      <c r="G24" s="116"/>
      <c r="H24" s="117">
        <v>0.1</v>
      </c>
    </row>
    <row r="25" spans="1:9" ht="13.5" thickBot="1" x14ac:dyDescent="0.25">
      <c r="A25" s="59" t="s">
        <v>44</v>
      </c>
      <c r="C25" s="74">
        <f>C24-C22</f>
        <v>217339.99999999994</v>
      </c>
      <c r="D25" s="110" t="s">
        <v>58</v>
      </c>
      <c r="E25" s="111">
        <v>4</v>
      </c>
      <c r="F25" s="118" t="s">
        <v>57</v>
      </c>
      <c r="G25" s="119"/>
      <c r="H25" s="120">
        <v>0.2</v>
      </c>
    </row>
    <row r="26" spans="1:9" ht="15.75" customHeight="1" x14ac:dyDescent="0.2"/>
  </sheetData>
  <phoneticPr fontId="0" type="noConversion"/>
  <pageMargins left="0.75" right="0.75" top="1" bottom="1" header="0.5" footer="0.5"/>
  <pageSetup scale="76"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22"/>
  <sheetViews>
    <sheetView topLeftCell="D1" workbookViewId="0">
      <selection activeCell="E22" sqref="E22"/>
    </sheetView>
  </sheetViews>
  <sheetFormatPr defaultRowHeight="12.75" x14ac:dyDescent="0.2"/>
  <cols>
    <col min="4" max="4" width="12.140625" customWidth="1"/>
    <col min="7" max="7" width="12.5703125" customWidth="1"/>
    <col min="8" max="8" width="12.42578125" customWidth="1"/>
    <col min="9" max="9" width="10.5703125" customWidth="1"/>
  </cols>
  <sheetData>
    <row r="1" spans="1:10" x14ac:dyDescent="0.2">
      <c r="A1" s="2" t="s">
        <v>20</v>
      </c>
    </row>
    <row r="2" spans="1:10" ht="13.5" thickBot="1" x14ac:dyDescent="0.25"/>
    <row r="3" spans="1:10" ht="13.5" thickBot="1" x14ac:dyDescent="0.25">
      <c r="A3" s="12" t="s">
        <v>21</v>
      </c>
      <c r="B3" s="13" t="s">
        <v>22</v>
      </c>
      <c r="C3" s="13" t="s">
        <v>23</v>
      </c>
      <c r="D3" s="13" t="s">
        <v>24</v>
      </c>
      <c r="E3" s="13" t="s">
        <v>25</v>
      </c>
      <c r="F3" s="13" t="s">
        <v>26</v>
      </c>
      <c r="G3" s="13" t="s">
        <v>27</v>
      </c>
      <c r="H3" s="13" t="s">
        <v>28</v>
      </c>
      <c r="I3" s="14" t="s">
        <v>29</v>
      </c>
      <c r="J3" s="30" t="s">
        <v>30</v>
      </c>
    </row>
    <row r="4" spans="1:10" x14ac:dyDescent="0.2">
      <c r="A4" s="23">
        <v>0</v>
      </c>
      <c r="B4" s="24">
        <v>0</v>
      </c>
      <c r="C4" s="24">
        <v>0</v>
      </c>
      <c r="D4" s="24">
        <v>80</v>
      </c>
      <c r="E4" s="24"/>
      <c r="F4" s="24">
        <v>1000</v>
      </c>
      <c r="G4" s="24">
        <v>0</v>
      </c>
      <c r="H4" s="24">
        <v>0</v>
      </c>
      <c r="I4" s="25"/>
      <c r="J4" s="27"/>
    </row>
    <row r="5" spans="1:10" x14ac:dyDescent="0.2">
      <c r="A5" s="15">
        <v>1</v>
      </c>
      <c r="B5" s="16">
        <v>0</v>
      </c>
      <c r="C5" s="16">
        <v>18</v>
      </c>
      <c r="D5" s="16">
        <v>62</v>
      </c>
      <c r="E5" s="16">
        <v>0</v>
      </c>
      <c r="F5" s="16">
        <v>1880</v>
      </c>
      <c r="G5" s="16">
        <v>0</v>
      </c>
      <c r="H5" s="16">
        <v>0</v>
      </c>
      <c r="I5" s="17">
        <v>2480</v>
      </c>
      <c r="J5" s="28">
        <v>1600</v>
      </c>
    </row>
    <row r="6" spans="1:10" x14ac:dyDescent="0.2">
      <c r="A6" s="15">
        <v>2</v>
      </c>
      <c r="B6" s="16">
        <v>0</v>
      </c>
      <c r="C6" s="16">
        <v>0</v>
      </c>
      <c r="D6" s="16">
        <v>62</v>
      </c>
      <c r="E6" s="16">
        <v>0</v>
      </c>
      <c r="F6" s="16">
        <v>1360</v>
      </c>
      <c r="G6" s="16">
        <v>0</v>
      </c>
      <c r="H6" s="16">
        <v>0</v>
      </c>
      <c r="I6" s="17">
        <v>2480</v>
      </c>
      <c r="J6" s="28">
        <v>3000</v>
      </c>
    </row>
    <row r="7" spans="1:10" x14ac:dyDescent="0.2">
      <c r="A7" s="15">
        <v>3</v>
      </c>
      <c r="B7" s="16">
        <v>0</v>
      </c>
      <c r="C7" s="16">
        <v>0</v>
      </c>
      <c r="D7" s="16">
        <v>62</v>
      </c>
      <c r="E7" s="16">
        <v>620</v>
      </c>
      <c r="F7" s="16">
        <v>794.99999999999943</v>
      </c>
      <c r="G7" s="16">
        <v>0</v>
      </c>
      <c r="H7" s="16">
        <v>0</v>
      </c>
      <c r="I7" s="17">
        <v>2635</v>
      </c>
      <c r="J7" s="28">
        <v>3200</v>
      </c>
    </row>
    <row r="8" spans="1:10" x14ac:dyDescent="0.2">
      <c r="A8" s="15">
        <v>4</v>
      </c>
      <c r="B8" s="16">
        <v>0</v>
      </c>
      <c r="C8" s="16">
        <v>0</v>
      </c>
      <c r="D8" s="16">
        <v>62</v>
      </c>
      <c r="E8" s="16">
        <v>620</v>
      </c>
      <c r="F8" s="16">
        <v>0</v>
      </c>
      <c r="G8" s="16">
        <v>370.0000000000008</v>
      </c>
      <c r="H8" s="16">
        <v>0</v>
      </c>
      <c r="I8" s="17">
        <v>2635</v>
      </c>
      <c r="J8" s="28">
        <v>3800</v>
      </c>
    </row>
    <row r="9" spans="1:10" x14ac:dyDescent="0.2">
      <c r="A9" s="15">
        <v>5</v>
      </c>
      <c r="B9" s="16">
        <v>0</v>
      </c>
      <c r="C9" s="16">
        <v>0</v>
      </c>
      <c r="D9" s="16">
        <v>62</v>
      </c>
      <c r="E9" s="16">
        <v>620</v>
      </c>
      <c r="F9" s="16">
        <v>65.000000000000526</v>
      </c>
      <c r="G9" s="16">
        <v>0</v>
      </c>
      <c r="H9" s="16">
        <v>0</v>
      </c>
      <c r="I9" s="17">
        <v>2635</v>
      </c>
      <c r="J9" s="28">
        <v>2200</v>
      </c>
    </row>
    <row r="10" spans="1:10" ht="13.5" thickBot="1" x14ac:dyDescent="0.25">
      <c r="A10" s="3">
        <v>6</v>
      </c>
      <c r="B10" s="11">
        <v>0</v>
      </c>
      <c r="C10" s="11">
        <v>0</v>
      </c>
      <c r="D10" s="11">
        <v>62</v>
      </c>
      <c r="E10" s="11">
        <v>620</v>
      </c>
      <c r="F10" s="11">
        <v>500</v>
      </c>
      <c r="G10" s="11">
        <v>0</v>
      </c>
      <c r="H10" s="11">
        <v>0</v>
      </c>
      <c r="I10" s="4">
        <v>2635</v>
      </c>
      <c r="J10" s="29">
        <v>2200</v>
      </c>
    </row>
    <row r="12" spans="1:10" x14ac:dyDescent="0.2">
      <c r="A12" s="2" t="s">
        <v>31</v>
      </c>
    </row>
    <row r="13" spans="1:10" ht="13.5" thickBot="1" x14ac:dyDescent="0.25"/>
    <row r="14" spans="1:10" ht="13.5" thickBot="1" x14ac:dyDescent="0.25">
      <c r="A14" s="20" t="s">
        <v>21</v>
      </c>
      <c r="B14" s="21" t="s">
        <v>32</v>
      </c>
      <c r="C14" s="21" t="s">
        <v>33</v>
      </c>
      <c r="D14" s="21" t="s">
        <v>34</v>
      </c>
      <c r="E14" s="21" t="s">
        <v>35</v>
      </c>
      <c r="F14" s="21" t="s">
        <v>26</v>
      </c>
      <c r="G14" s="21" t="s">
        <v>27</v>
      </c>
      <c r="H14" s="22" t="s">
        <v>28</v>
      </c>
      <c r="I14" s="18"/>
    </row>
    <row r="15" spans="1:10" x14ac:dyDescent="0.2">
      <c r="A15" s="6">
        <v>1</v>
      </c>
      <c r="B15" s="5">
        <f>+'Tables 8-2, 8-3'!$B$19*Sheet2!B5</f>
        <v>0</v>
      </c>
      <c r="C15" s="5">
        <f>+C5*'Tables 8-2, 8-3'!$B$20</f>
        <v>9000</v>
      </c>
      <c r="D15" s="5">
        <f>+D5*'Tables 8-2, 8-3'!$B$22*8*20</f>
        <v>39680</v>
      </c>
      <c r="E15" s="5">
        <f>+E5*'Tables 8-2, 8-3'!B23</f>
        <v>0</v>
      </c>
      <c r="F15" s="5">
        <f>+F5*'Tables 8-2, 8-3'!$B$17</f>
        <v>3760</v>
      </c>
      <c r="G15" s="5">
        <f>+G5*'Tables 8-2, 8-3'!$B$18</f>
        <v>0</v>
      </c>
      <c r="H15" s="7">
        <f>+H5*'Tables 8-2, 8-3'!$B$24</f>
        <v>0</v>
      </c>
      <c r="I15" s="10"/>
    </row>
    <row r="16" spans="1:10" x14ac:dyDescent="0.2">
      <c r="A16" s="6">
        <v>2</v>
      </c>
      <c r="B16" s="5">
        <f>+'Tables 8-2, 8-3'!$B$19*Sheet2!B6</f>
        <v>0</v>
      </c>
      <c r="C16" s="5">
        <f>+C6*'Tables 8-2, 8-3'!$B$20</f>
        <v>0</v>
      </c>
      <c r="D16" s="5">
        <f>+D6*'Tables 8-2, 8-3'!$B$22*8*20</f>
        <v>39680</v>
      </c>
      <c r="E16" s="5">
        <f>+E6*'Tables 8-2, 8-3'!B24</f>
        <v>0</v>
      </c>
      <c r="F16" s="5">
        <f>+F6*'Tables 8-2, 8-3'!$B$17</f>
        <v>2720</v>
      </c>
      <c r="G16" s="5">
        <f>+G6*'Tables 8-2, 8-3'!$B$18</f>
        <v>0</v>
      </c>
      <c r="H16" s="7">
        <f>+H6*'Tables 8-2, 8-3'!$B$24</f>
        <v>0</v>
      </c>
      <c r="I16" s="10"/>
    </row>
    <row r="17" spans="1:9" x14ac:dyDescent="0.2">
      <c r="A17" s="6">
        <v>3</v>
      </c>
      <c r="B17" s="5">
        <f>+'Tables 8-2, 8-3'!$B$19*Sheet2!B7</f>
        <v>0</v>
      </c>
      <c r="C17" s="5">
        <f>+C7*'Tables 8-2, 8-3'!$B$20</f>
        <v>0</v>
      </c>
      <c r="D17" s="5">
        <f>+D7*'Tables 8-2, 8-3'!$B$22*8*20</f>
        <v>39680</v>
      </c>
      <c r="E17" s="5">
        <f>+E7*'Tables 8-2, 8-3'!B25</f>
        <v>0</v>
      </c>
      <c r="F17" s="5">
        <f>+F7*'Tables 8-2, 8-3'!$B$17</f>
        <v>1589.9999999999989</v>
      </c>
      <c r="G17" s="5">
        <f>+G7*'Tables 8-2, 8-3'!$B$18</f>
        <v>0</v>
      </c>
      <c r="H17" s="7">
        <f>+H7*'Tables 8-2, 8-3'!$B$24</f>
        <v>0</v>
      </c>
      <c r="I17" s="10"/>
    </row>
    <row r="18" spans="1:9" x14ac:dyDescent="0.2">
      <c r="A18" s="6">
        <v>4</v>
      </c>
      <c r="B18" s="5">
        <f>+'Tables 8-2, 8-3'!$B$19*Sheet2!B8</f>
        <v>0</v>
      </c>
      <c r="C18" s="5">
        <f>+C8*'Tables 8-2, 8-3'!$B$20</f>
        <v>0</v>
      </c>
      <c r="D18" s="5">
        <f>+D8*'Tables 8-2, 8-3'!$B$22*8*20</f>
        <v>39680</v>
      </c>
      <c r="E18" s="5">
        <f>+E8*'Tables 8-2, 8-3'!B26</f>
        <v>0</v>
      </c>
      <c r="F18" s="5">
        <f>+F8*'Tables 8-2, 8-3'!$B$17</f>
        <v>0</v>
      </c>
      <c r="G18" s="5">
        <f>+G8*'Tables 8-2, 8-3'!$B$18</f>
        <v>1850.0000000000041</v>
      </c>
      <c r="H18" s="7">
        <f>+H8*'Tables 8-2, 8-3'!$B$24</f>
        <v>0</v>
      </c>
      <c r="I18" s="10"/>
    </row>
    <row r="19" spans="1:9" x14ac:dyDescent="0.2">
      <c r="A19" s="6">
        <v>5</v>
      </c>
      <c r="B19" s="5">
        <f>+'Tables 8-2, 8-3'!$B$19*Sheet2!B9</f>
        <v>0</v>
      </c>
      <c r="C19" s="5">
        <f>+C9*'Tables 8-2, 8-3'!$B$20</f>
        <v>0</v>
      </c>
      <c r="D19" s="5">
        <f>+D9*'Tables 8-2, 8-3'!$B$22*8*20</f>
        <v>39680</v>
      </c>
      <c r="E19" s="5">
        <f>+E9*'Tables 8-2, 8-3'!B27</f>
        <v>0</v>
      </c>
      <c r="F19" s="5">
        <f>+F9*'Tables 8-2, 8-3'!$B$17</f>
        <v>130.00000000000105</v>
      </c>
      <c r="G19" s="5">
        <f>+G9*'Tables 8-2, 8-3'!$B$18</f>
        <v>0</v>
      </c>
      <c r="H19" s="7">
        <f>+H9*'Tables 8-2, 8-3'!$B$24</f>
        <v>0</v>
      </c>
      <c r="I19" s="10"/>
    </row>
    <row r="20" spans="1:9" ht="13.5" thickBot="1" x14ac:dyDescent="0.25">
      <c r="A20" s="8">
        <v>6</v>
      </c>
      <c r="B20" s="19">
        <f>+'Tables 8-2, 8-3'!$B$19*Sheet2!B10</f>
        <v>0</v>
      </c>
      <c r="C20" s="19">
        <f>+C10*'Tables 8-2, 8-3'!$B$20</f>
        <v>0</v>
      </c>
      <c r="D20" s="19">
        <f>+D10*'Tables 8-2, 8-3'!$B$22*8*20</f>
        <v>39680</v>
      </c>
      <c r="E20" s="19">
        <f>+E10*'Tables 8-2, 8-3'!B28</f>
        <v>0</v>
      </c>
      <c r="F20" s="19">
        <f>+F10*'Tables 8-2, 8-3'!$B$17</f>
        <v>1000</v>
      </c>
      <c r="G20" s="19">
        <f>+G10*'Tables 8-2, 8-3'!$B$18</f>
        <v>0</v>
      </c>
      <c r="H20" s="9">
        <f>+H10*'Tables 8-2, 8-3'!$B$24</f>
        <v>0</v>
      </c>
      <c r="I20" s="10"/>
    </row>
    <row r="21" spans="1:9" ht="13.5" thickBot="1" x14ac:dyDescent="0.25"/>
    <row r="22" spans="1:9" ht="13.5" thickBot="1" x14ac:dyDescent="0.25">
      <c r="A22" s="2" t="s">
        <v>36</v>
      </c>
      <c r="C22" s="26">
        <f>+SUM(B15:H20)</f>
        <v>258130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24"/>
  <sheetViews>
    <sheetView workbookViewId="0">
      <selection activeCell="C24" sqref="C24"/>
    </sheetView>
  </sheetViews>
  <sheetFormatPr defaultRowHeight="12.75" x14ac:dyDescent="0.2"/>
  <cols>
    <col min="3" max="3" width="12.28515625" bestFit="1" customWidth="1"/>
    <col min="4" max="4" width="12" customWidth="1"/>
    <col min="5" max="7" width="11.5703125" bestFit="1" customWidth="1"/>
    <col min="8" max="8" width="12.140625" customWidth="1"/>
    <col min="9" max="9" width="10.7109375" customWidth="1"/>
    <col min="13" max="14" width="10.5703125" customWidth="1"/>
    <col min="16" max="16" width="9.85546875" customWidth="1"/>
  </cols>
  <sheetData>
    <row r="1" spans="1:16" x14ac:dyDescent="0.2">
      <c r="A1" s="2" t="s">
        <v>40</v>
      </c>
      <c r="M1" s="2" t="s">
        <v>37</v>
      </c>
    </row>
    <row r="2" spans="1:16" ht="13.5" thickBot="1" x14ac:dyDescent="0.25"/>
    <row r="3" spans="1:16" ht="13.5" thickBot="1" x14ac:dyDescent="0.25">
      <c r="A3" s="12" t="s">
        <v>21</v>
      </c>
      <c r="B3" s="13" t="s">
        <v>22</v>
      </c>
      <c r="C3" s="13" t="s">
        <v>23</v>
      </c>
      <c r="D3" s="13" t="s">
        <v>24</v>
      </c>
      <c r="E3" s="13" t="s">
        <v>41</v>
      </c>
      <c r="F3" s="13" t="s">
        <v>26</v>
      </c>
      <c r="G3" s="13" t="s">
        <v>27</v>
      </c>
      <c r="H3" s="13" t="s">
        <v>28</v>
      </c>
      <c r="I3" s="14" t="s">
        <v>29</v>
      </c>
      <c r="J3" s="30" t="s">
        <v>30</v>
      </c>
      <c r="M3" s="20" t="s">
        <v>38</v>
      </c>
      <c r="N3" s="21" t="s">
        <v>29</v>
      </c>
      <c r="O3" s="21" t="s">
        <v>26</v>
      </c>
      <c r="P3" s="22" t="s">
        <v>35</v>
      </c>
    </row>
    <row r="4" spans="1:16" x14ac:dyDescent="0.2">
      <c r="A4" s="43">
        <v>0</v>
      </c>
      <c r="B4" s="46">
        <v>0</v>
      </c>
      <c r="C4" s="46">
        <v>0</v>
      </c>
      <c r="D4" s="46">
        <v>80</v>
      </c>
      <c r="E4" s="46">
        <v>0</v>
      </c>
      <c r="F4" s="46">
        <v>1000</v>
      </c>
      <c r="G4" s="46">
        <v>0</v>
      </c>
      <c r="H4" s="46">
        <v>0</v>
      </c>
      <c r="I4" s="47"/>
      <c r="J4" s="27"/>
      <c r="M4" s="34"/>
      <c r="N4" s="35"/>
      <c r="O4" s="35"/>
      <c r="P4" s="36"/>
    </row>
    <row r="5" spans="1:16" x14ac:dyDescent="0.2">
      <c r="A5" s="44">
        <v>1</v>
      </c>
      <c r="B5" s="48">
        <v>0</v>
      </c>
      <c r="C5" s="48">
        <v>28.75</v>
      </c>
      <c r="D5" s="48">
        <v>51.25</v>
      </c>
      <c r="E5" s="48">
        <v>0</v>
      </c>
      <c r="F5" s="48">
        <v>1450</v>
      </c>
      <c r="G5" s="48">
        <v>0</v>
      </c>
      <c r="H5" s="48">
        <v>0</v>
      </c>
      <c r="I5" s="49">
        <v>2050</v>
      </c>
      <c r="J5" s="31">
        <v>1600</v>
      </c>
      <c r="M5" s="37">
        <f t="shared" ref="M5:M10" si="0">+D5-D4-B5+C5</f>
        <v>0</v>
      </c>
      <c r="N5" s="38">
        <f t="shared" ref="N5:N10" si="1">40*D5+(E5/4)-I5</f>
        <v>0</v>
      </c>
      <c r="O5" s="38">
        <f t="shared" ref="O5:O10" si="2">+F4-G4+I5+H5-J5-F5+G5</f>
        <v>0</v>
      </c>
      <c r="P5" s="39">
        <f t="shared" ref="P5:P10" si="3">-E5+10*D5</f>
        <v>512.5</v>
      </c>
    </row>
    <row r="6" spans="1:16" x14ac:dyDescent="0.2">
      <c r="A6" s="44">
        <v>2</v>
      </c>
      <c r="B6" s="48">
        <v>0</v>
      </c>
      <c r="C6" s="48">
        <v>0</v>
      </c>
      <c r="D6" s="48">
        <v>51.25</v>
      </c>
      <c r="E6" s="48">
        <v>0</v>
      </c>
      <c r="F6" s="48">
        <v>499.99999999999926</v>
      </c>
      <c r="G6" s="48">
        <v>0</v>
      </c>
      <c r="H6" s="48">
        <v>0</v>
      </c>
      <c r="I6" s="49">
        <v>2050</v>
      </c>
      <c r="J6" s="31">
        <v>3000</v>
      </c>
      <c r="M6" s="37">
        <f t="shared" si="0"/>
        <v>0</v>
      </c>
      <c r="N6" s="38">
        <f t="shared" si="1"/>
        <v>0</v>
      </c>
      <c r="O6" s="38">
        <f t="shared" si="2"/>
        <v>7.3896444519050419E-13</v>
      </c>
      <c r="P6" s="39">
        <f t="shared" si="3"/>
        <v>512.5</v>
      </c>
    </row>
    <row r="7" spans="1:16" x14ac:dyDescent="0.2">
      <c r="A7" s="44">
        <v>3</v>
      </c>
      <c r="B7" s="48">
        <v>16.25</v>
      </c>
      <c r="C7" s="48">
        <v>0</v>
      </c>
      <c r="D7" s="48">
        <v>67.5</v>
      </c>
      <c r="E7" s="48">
        <v>0</v>
      </c>
      <c r="F7" s="48">
        <v>0</v>
      </c>
      <c r="G7" s="48">
        <v>0</v>
      </c>
      <c r="H7" s="48">
        <v>0</v>
      </c>
      <c r="I7" s="49">
        <v>2700</v>
      </c>
      <c r="J7" s="31">
        <v>3200</v>
      </c>
      <c r="M7" s="37">
        <f t="shared" si="0"/>
        <v>0</v>
      </c>
      <c r="N7" s="38">
        <f t="shared" si="1"/>
        <v>0</v>
      </c>
      <c r="O7" s="38">
        <f t="shared" si="2"/>
        <v>-9.0949470177292824E-13</v>
      </c>
      <c r="P7" s="39">
        <f t="shared" si="3"/>
        <v>675</v>
      </c>
    </row>
    <row r="8" spans="1:16" x14ac:dyDescent="0.2">
      <c r="A8" s="44">
        <v>4</v>
      </c>
      <c r="B8" s="48">
        <v>0</v>
      </c>
      <c r="C8" s="48">
        <v>0</v>
      </c>
      <c r="D8" s="48">
        <v>67.5</v>
      </c>
      <c r="E8" s="48">
        <v>0</v>
      </c>
      <c r="F8" s="48">
        <v>0</v>
      </c>
      <c r="G8" s="48">
        <v>500</v>
      </c>
      <c r="H8" s="48">
        <v>600.00000000000091</v>
      </c>
      <c r="I8" s="49">
        <v>2700</v>
      </c>
      <c r="J8" s="31">
        <v>3800</v>
      </c>
      <c r="M8" s="37">
        <f t="shared" si="0"/>
        <v>0</v>
      </c>
      <c r="N8" s="38">
        <f t="shared" si="1"/>
        <v>0</v>
      </c>
      <c r="O8" s="38">
        <f t="shared" si="2"/>
        <v>9.0949470177292824E-13</v>
      </c>
      <c r="P8" s="39">
        <f t="shared" si="3"/>
        <v>675</v>
      </c>
    </row>
    <row r="9" spans="1:16" x14ac:dyDescent="0.2">
      <c r="A9" s="44">
        <v>5</v>
      </c>
      <c r="B9" s="48">
        <v>0</v>
      </c>
      <c r="C9" s="48">
        <v>0</v>
      </c>
      <c r="D9" s="48">
        <v>67.5</v>
      </c>
      <c r="E9" s="48">
        <v>0</v>
      </c>
      <c r="F9" s="48">
        <v>0</v>
      </c>
      <c r="G9" s="48">
        <v>0</v>
      </c>
      <c r="H9" s="48">
        <v>0</v>
      </c>
      <c r="I9" s="49">
        <v>2700</v>
      </c>
      <c r="J9" s="31">
        <v>2200</v>
      </c>
      <c r="M9" s="37">
        <f t="shared" si="0"/>
        <v>0</v>
      </c>
      <c r="N9" s="38">
        <f t="shared" si="1"/>
        <v>0</v>
      </c>
      <c r="O9" s="38">
        <f t="shared" si="2"/>
        <v>0</v>
      </c>
      <c r="P9" s="39">
        <f t="shared" si="3"/>
        <v>675</v>
      </c>
    </row>
    <row r="10" spans="1:16" ht="13.5" thickBot="1" x14ac:dyDescent="0.25">
      <c r="A10" s="45">
        <v>6</v>
      </c>
      <c r="B10" s="50">
        <v>0</v>
      </c>
      <c r="C10" s="50">
        <v>0</v>
      </c>
      <c r="D10" s="50">
        <v>67.5</v>
      </c>
      <c r="E10" s="50">
        <v>0</v>
      </c>
      <c r="F10" s="50">
        <v>500</v>
      </c>
      <c r="G10" s="50">
        <v>0</v>
      </c>
      <c r="H10" s="50">
        <v>0</v>
      </c>
      <c r="I10" s="51">
        <v>2700</v>
      </c>
      <c r="J10" s="32">
        <v>2200</v>
      </c>
      <c r="M10" s="40">
        <f t="shared" si="0"/>
        <v>0</v>
      </c>
      <c r="N10" s="41">
        <f t="shared" si="1"/>
        <v>0</v>
      </c>
      <c r="O10" s="41">
        <f t="shared" si="2"/>
        <v>0</v>
      </c>
      <c r="P10" s="42">
        <f t="shared" si="3"/>
        <v>675</v>
      </c>
    </row>
    <row r="12" spans="1:16" x14ac:dyDescent="0.2">
      <c r="A12" s="2" t="s">
        <v>31</v>
      </c>
    </row>
    <row r="13" spans="1:16" ht="13.5" thickBot="1" x14ac:dyDescent="0.25"/>
    <row r="14" spans="1:16" ht="13.5" thickBot="1" x14ac:dyDescent="0.25">
      <c r="A14" s="20" t="s">
        <v>21</v>
      </c>
      <c r="B14" s="21" t="s">
        <v>32</v>
      </c>
      <c r="C14" s="21" t="s">
        <v>33</v>
      </c>
      <c r="D14" s="21" t="s">
        <v>34</v>
      </c>
      <c r="E14" s="21" t="s">
        <v>35</v>
      </c>
      <c r="F14" s="21" t="s">
        <v>26</v>
      </c>
      <c r="G14" s="21" t="s">
        <v>27</v>
      </c>
      <c r="H14" s="21" t="s">
        <v>28</v>
      </c>
      <c r="I14" s="22" t="s">
        <v>39</v>
      </c>
    </row>
    <row r="15" spans="1:16" x14ac:dyDescent="0.2">
      <c r="A15" s="33">
        <v>1</v>
      </c>
      <c r="B15" s="52">
        <f>+'Tables 8-2, 8-3'!$B$19*Sheet2!B5</f>
        <v>0</v>
      </c>
      <c r="C15" s="52">
        <f>+C5*'Tables 8-2, 8-3'!$B$20</f>
        <v>14375</v>
      </c>
      <c r="D15" s="52">
        <f>+D5*'Tables 8-2, 8-3'!$B$22*8*20</f>
        <v>32800</v>
      </c>
      <c r="E15" s="52">
        <f>+E5*'Tables 8-2, 8-3'!$B$23</f>
        <v>0</v>
      </c>
      <c r="F15" s="52">
        <f>+F5*'Tables 8-2, 8-3'!$B$17</f>
        <v>2900</v>
      </c>
      <c r="G15" s="52">
        <f>+G5*'Tables 8-2, 8-3'!$B$18</f>
        <v>0</v>
      </c>
      <c r="H15" s="52">
        <f>+H5*'Tables 8-2, 8-3'!$B$24</f>
        <v>0</v>
      </c>
      <c r="I15" s="53">
        <f>I5*'Tables 8-2, 8-3'!$B$16</f>
        <v>20500</v>
      </c>
    </row>
    <row r="16" spans="1:16" x14ac:dyDescent="0.2">
      <c r="A16" s="6">
        <v>2</v>
      </c>
      <c r="B16" s="54">
        <f>+'Tables 8-2, 8-3'!$B$19*Sheet2!B6</f>
        <v>0</v>
      </c>
      <c r="C16" s="54">
        <f>+C6*'Tables 8-2, 8-3'!$B$20</f>
        <v>0</v>
      </c>
      <c r="D16" s="54">
        <f>+D6*'Tables 8-2, 8-3'!$B$22*8*20</f>
        <v>32800</v>
      </c>
      <c r="E16" s="54">
        <f>+E6*'Tables 8-2, 8-3'!$B$23</f>
        <v>0</v>
      </c>
      <c r="F16" s="54">
        <f>+F6*'Tables 8-2, 8-3'!$B$17</f>
        <v>999.99999999999852</v>
      </c>
      <c r="G16" s="54">
        <f>+G6*'Tables 8-2, 8-3'!$B$18</f>
        <v>0</v>
      </c>
      <c r="H16" s="54">
        <f>+H6*'Tables 8-2, 8-3'!$B$24</f>
        <v>0</v>
      </c>
      <c r="I16" s="55">
        <f>I6*'Tables 8-2, 8-3'!$B$16</f>
        <v>20500</v>
      </c>
    </row>
    <row r="17" spans="1:9" x14ac:dyDescent="0.2">
      <c r="A17" s="6">
        <v>3</v>
      </c>
      <c r="B17" s="54">
        <f>+'Tables 8-2, 8-3'!$B$19*Sheet2!B7</f>
        <v>0</v>
      </c>
      <c r="C17" s="54">
        <f>+C7*'Tables 8-2, 8-3'!$B$20</f>
        <v>0</v>
      </c>
      <c r="D17" s="54">
        <f>+D7*'Tables 8-2, 8-3'!$B$22*8*20</f>
        <v>43200</v>
      </c>
      <c r="E17" s="54">
        <f>+E7*'Tables 8-2, 8-3'!$B$23</f>
        <v>0</v>
      </c>
      <c r="F17" s="54">
        <f>+F7*'Tables 8-2, 8-3'!$B$17</f>
        <v>0</v>
      </c>
      <c r="G17" s="54">
        <f>+G7*'Tables 8-2, 8-3'!$B$18</f>
        <v>0</v>
      </c>
      <c r="H17" s="54">
        <f>+H7*'Tables 8-2, 8-3'!$B$24</f>
        <v>0</v>
      </c>
      <c r="I17" s="55">
        <f>I7*'Tables 8-2, 8-3'!$B$16</f>
        <v>27000</v>
      </c>
    </row>
    <row r="18" spans="1:9" x14ac:dyDescent="0.2">
      <c r="A18" s="6">
        <v>4</v>
      </c>
      <c r="B18" s="54">
        <f>+'Tables 8-2, 8-3'!$B$19*Sheet2!B8</f>
        <v>0</v>
      </c>
      <c r="C18" s="54">
        <f>+C8*'Tables 8-2, 8-3'!$B$20</f>
        <v>0</v>
      </c>
      <c r="D18" s="54">
        <f>+D8*'Tables 8-2, 8-3'!$B$22*8*20</f>
        <v>43200</v>
      </c>
      <c r="E18" s="54">
        <f>+E8*'Tables 8-2, 8-3'!$B$23</f>
        <v>0</v>
      </c>
      <c r="F18" s="54">
        <f>+F8*'Tables 8-2, 8-3'!$B$17</f>
        <v>0</v>
      </c>
      <c r="G18" s="54">
        <f>+G8*'Tables 8-2, 8-3'!$B$18</f>
        <v>2500</v>
      </c>
      <c r="H18" s="54">
        <f>+H8*'Tables 8-2, 8-3'!$B$24</f>
        <v>18000.000000000029</v>
      </c>
      <c r="I18" s="55">
        <f>I8*'Tables 8-2, 8-3'!$B$16</f>
        <v>27000</v>
      </c>
    </row>
    <row r="19" spans="1:9" x14ac:dyDescent="0.2">
      <c r="A19" s="6">
        <v>5</v>
      </c>
      <c r="B19" s="54">
        <f>+'Tables 8-2, 8-3'!$B$19*Sheet2!B9</f>
        <v>0</v>
      </c>
      <c r="C19" s="54">
        <f>+C9*'Tables 8-2, 8-3'!$B$20</f>
        <v>0</v>
      </c>
      <c r="D19" s="54">
        <f>+D9*'Tables 8-2, 8-3'!$B$22*8*20</f>
        <v>43200</v>
      </c>
      <c r="E19" s="54">
        <f>+E9*'Tables 8-2, 8-3'!$B$23</f>
        <v>0</v>
      </c>
      <c r="F19" s="54">
        <f>+F9*'Tables 8-2, 8-3'!$B$17</f>
        <v>0</v>
      </c>
      <c r="G19" s="54">
        <f>+G9*'Tables 8-2, 8-3'!$B$18</f>
        <v>0</v>
      </c>
      <c r="H19" s="54">
        <f>+H9*'Tables 8-2, 8-3'!$B$24</f>
        <v>0</v>
      </c>
      <c r="I19" s="55">
        <f>I9*'Tables 8-2, 8-3'!$B$16</f>
        <v>27000</v>
      </c>
    </row>
    <row r="20" spans="1:9" ht="13.5" thickBot="1" x14ac:dyDescent="0.25">
      <c r="A20" s="8">
        <v>6</v>
      </c>
      <c r="B20" s="56">
        <f>+'Tables 8-2, 8-3'!$B$19*Sheet2!B10</f>
        <v>0</v>
      </c>
      <c r="C20" s="56">
        <f>+C10*'Tables 8-2, 8-3'!$B$20</f>
        <v>0</v>
      </c>
      <c r="D20" s="56">
        <f>+D10*'Tables 8-2, 8-3'!$B$22*8*20</f>
        <v>43200</v>
      </c>
      <c r="E20" s="56">
        <f>+E10*'Tables 8-2, 8-3'!B23</f>
        <v>0</v>
      </c>
      <c r="F20" s="56">
        <f>+F10*'Tables 8-2, 8-3'!$B$17</f>
        <v>1000</v>
      </c>
      <c r="G20" s="56">
        <f>+G10*'Tables 8-2, 8-3'!$B$18</f>
        <v>0</v>
      </c>
      <c r="H20" s="56">
        <f>+H10*'Tables 8-2, 8-3'!$B$24</f>
        <v>0</v>
      </c>
      <c r="I20" s="57">
        <f>I10*'Tables 8-2, 8-3'!$B$16</f>
        <v>27000</v>
      </c>
    </row>
    <row r="21" spans="1:9" ht="13.5" thickBot="1" x14ac:dyDescent="0.25">
      <c r="B21" s="58"/>
      <c r="C21" s="58"/>
      <c r="D21" s="58"/>
      <c r="E21" s="58"/>
      <c r="F21" s="58"/>
      <c r="G21" s="58"/>
      <c r="H21" s="58"/>
      <c r="I21" s="58"/>
    </row>
    <row r="22" spans="1:9" ht="13.5" thickBot="1" x14ac:dyDescent="0.25">
      <c r="A22" s="2" t="s">
        <v>36</v>
      </c>
      <c r="B22" s="58"/>
      <c r="C22" s="60">
        <f>+SUM(B15:I20)</f>
        <v>427175</v>
      </c>
      <c r="D22" s="58"/>
      <c r="E22" s="58"/>
      <c r="F22" s="58"/>
      <c r="G22" s="58"/>
      <c r="H22" s="58"/>
      <c r="I22" s="58"/>
    </row>
    <row r="24" spans="1:9" x14ac:dyDescent="0.2">
      <c r="A24" s="59" t="s">
        <v>42</v>
      </c>
      <c r="B24" s="59"/>
      <c r="C24" s="61">
        <f>SUM(J5:J10)*31</f>
        <v>496000</v>
      </c>
    </row>
  </sheetData>
  <phoneticPr fontId="0" type="noConversion"/>
  <pageMargins left="0.75" right="0.75" top="1" bottom="1" header="0.5" footer="0.5"/>
  <pageSetup orientation="portrait" horizontalDpi="0" vertic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Tables 8-2, 8-3</vt:lpstr>
      <vt:lpstr>Planning</vt:lpstr>
      <vt:lpstr>Sheet2</vt:lpstr>
      <vt:lpstr>Sheet3</vt:lpstr>
      <vt:lpstr>Sheet4</vt:lpstr>
      <vt:lpstr>Plan Chart</vt:lpstr>
      <vt:lpstr>Planning!Print_Area</vt:lpstr>
    </vt:vector>
  </TitlesOfParts>
  <Company>KGSM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Supply Chain Management - 6th Edition</dc:subject>
  <dc:creator>Chopra/Mabe</dc:creator>
  <cp:lastModifiedBy>GRW</cp:lastModifiedBy>
  <cp:lastPrinted>1998-08-05T15:51:27Z</cp:lastPrinted>
  <dcterms:created xsi:type="dcterms:W3CDTF">1997-07-17T14:28:53Z</dcterms:created>
  <dcterms:modified xsi:type="dcterms:W3CDTF">2016-03-03T03:32:25Z</dcterms:modified>
</cp:coreProperties>
</file>