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IE 362\ch08_solutions\"/>
    </mc:Choice>
  </mc:AlternateContent>
  <bookViews>
    <workbookView xWindow="360" yWindow="90" windowWidth="11280" windowHeight="6735" activeTab="1"/>
  </bookViews>
  <sheets>
    <sheet name="Chase Strategy" sheetId="1" r:id="rId1"/>
    <sheet name="Linear Programming" sheetId="3" r:id="rId2"/>
  </sheets>
  <definedNames>
    <definedName name="solver_adj" localSheetId="1" hidden="1">'Linear Programming'!$E$18:$F$23,'Linear Programming'!$I$18:$I$23,'Linear Programming'!$K$18:$L$23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'Linear Programming'!$P$18:$P$23</definedName>
    <definedName name="solver_lhs2" localSheetId="1" hidden="1">'Linear Programming'!$E$18:$F$23</definedName>
    <definedName name="solver_lhs3" localSheetId="1" hidden="1">'Linear Programming'!$L$18:$L$23</definedName>
    <definedName name="solver_lin" localSheetId="1" hidden="1">2</definedName>
    <definedName name="solver_neg" localSheetId="1" hidden="1">1</definedName>
    <definedName name="solver_num" localSheetId="1" hidden="1">2</definedName>
    <definedName name="solver_nwt" localSheetId="1" hidden="1">1</definedName>
    <definedName name="solver_opt" localSheetId="1" hidden="1">'Linear Programming'!$E$29</definedName>
    <definedName name="solver_pre" localSheetId="1" hidden="1">0.000001</definedName>
    <definedName name="solver_rel1" localSheetId="1" hidden="1">3</definedName>
    <definedName name="solver_rel2" localSheetId="1" hidden="1">4</definedName>
    <definedName name="solver_rel3" localSheetId="1" hidden="1">1</definedName>
    <definedName name="solver_rhs1" localSheetId="1" hidden="1">0</definedName>
    <definedName name="solver_rhs2" localSheetId="1" hidden="1">integer</definedName>
    <definedName name="solver_rhs3" localSheetId="1" hidden="1">500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62913"/>
</workbook>
</file>

<file path=xl/calcChain.xml><?xml version="1.0" encoding="utf-8"?>
<calcChain xmlns="http://schemas.openxmlformats.org/spreadsheetml/2006/main">
  <c r="F12" i="3" l="1"/>
  <c r="F13" i="3"/>
  <c r="G18" i="3"/>
  <c r="F11" i="3"/>
  <c r="C18" i="3" s="1"/>
  <c r="H18" i="3" s="1"/>
  <c r="J18" i="3" s="1"/>
  <c r="B18" i="3"/>
  <c r="D18" i="3"/>
  <c r="O18" i="3"/>
  <c r="G19" i="3"/>
  <c r="G20" i="3" s="1"/>
  <c r="B19" i="3"/>
  <c r="D19" i="3"/>
  <c r="O20" i="3" s="1"/>
  <c r="O19" i="3"/>
  <c r="B20" i="3"/>
  <c r="D20" i="3"/>
  <c r="O22" i="3" s="1"/>
  <c r="B21" i="3"/>
  <c r="C21" i="3"/>
  <c r="D21" i="3"/>
  <c r="B22" i="3"/>
  <c r="D22" i="3"/>
  <c r="B23" i="3"/>
  <c r="D23" i="3"/>
  <c r="E25" i="3"/>
  <c r="E26" i="3" s="1"/>
  <c r="F25" i="3"/>
  <c r="F26" i="3" s="1"/>
  <c r="I25" i="3"/>
  <c r="I26" i="3"/>
  <c r="K25" i="3"/>
  <c r="K26" i="3" s="1"/>
  <c r="L25" i="3"/>
  <c r="L26" i="3" s="1"/>
  <c r="F14" i="3"/>
  <c r="D12" i="3"/>
  <c r="D13" i="3"/>
  <c r="D14" i="3"/>
  <c r="D15" i="3"/>
  <c r="D11" i="3"/>
  <c r="C18" i="1"/>
  <c r="J18" i="1" s="1"/>
  <c r="E18" i="1"/>
  <c r="C19" i="1"/>
  <c r="L18" i="1"/>
  <c r="L19" i="1"/>
  <c r="C20" i="1"/>
  <c r="L20" i="1"/>
  <c r="C21" i="1"/>
  <c r="L21" i="1"/>
  <c r="C22" i="1"/>
  <c r="L22" i="1"/>
  <c r="C23" i="1"/>
  <c r="L23" i="1"/>
  <c r="C24" i="1"/>
  <c r="L24" i="1"/>
  <c r="C25" i="1"/>
  <c r="L25" i="1"/>
  <c r="B26" i="1"/>
  <c r="M18" i="3" l="1"/>
  <c r="K18" i="1"/>
  <c r="M18" i="1" s="1"/>
  <c r="G21" i="3"/>
  <c r="O21" i="3"/>
  <c r="C20" i="3"/>
  <c r="H20" i="3" s="1"/>
  <c r="J20" i="3" s="1"/>
  <c r="M20" i="3" s="1"/>
  <c r="I18" i="1"/>
  <c r="C23" i="3"/>
  <c r="C19" i="3"/>
  <c r="H19" i="3" s="1"/>
  <c r="J19" i="3" s="1"/>
  <c r="H18" i="1"/>
  <c r="O23" i="3"/>
  <c r="C22" i="3"/>
  <c r="M19" i="3" l="1"/>
  <c r="E19" i="1"/>
  <c r="N19" i="3"/>
  <c r="P19" i="3" s="1"/>
  <c r="N20" i="3"/>
  <c r="P20" i="3" s="1"/>
  <c r="N18" i="3"/>
  <c r="P18" i="3" s="1"/>
  <c r="H21" i="3"/>
  <c r="J21" i="3" s="1"/>
  <c r="M21" i="3" s="1"/>
  <c r="G22" i="3"/>
  <c r="N22" i="3" l="1"/>
  <c r="P22" i="3" s="1"/>
  <c r="J19" i="1"/>
  <c r="H19" i="1"/>
  <c r="I19" i="1"/>
  <c r="N21" i="3"/>
  <c r="P21" i="3" s="1"/>
  <c r="G23" i="3"/>
  <c r="H23" i="3" s="1"/>
  <c r="J23" i="3" s="1"/>
  <c r="M23" i="3" s="1"/>
  <c r="H22" i="3"/>
  <c r="J22" i="3" s="1"/>
  <c r="M22" i="3" s="1"/>
  <c r="N23" i="3" s="1"/>
  <c r="P23" i="3" s="1"/>
  <c r="G29" i="3" l="1"/>
  <c r="J25" i="3"/>
  <c r="J26" i="3" s="1"/>
  <c r="E29" i="3" s="1"/>
  <c r="P25" i="3"/>
  <c r="P26" i="3" s="1"/>
  <c r="K19" i="1"/>
  <c r="M19" i="1" s="1"/>
  <c r="E20" i="1" l="1"/>
  <c r="H20" i="1" l="1"/>
  <c r="J20" i="1"/>
  <c r="I20" i="1"/>
  <c r="K20" i="1" l="1"/>
  <c r="M20" i="1" s="1"/>
  <c r="E21" i="1" l="1"/>
  <c r="J21" i="1" l="1"/>
  <c r="H21" i="1"/>
  <c r="I21" i="1"/>
  <c r="K21" i="1" l="1"/>
  <c r="M21" i="1" s="1"/>
  <c r="E22" i="1" l="1"/>
  <c r="H22" i="1" l="1"/>
  <c r="J22" i="1"/>
  <c r="I22" i="1"/>
  <c r="K22" i="1" l="1"/>
  <c r="M22" i="1" s="1"/>
  <c r="E23" i="1" l="1"/>
  <c r="H23" i="1" l="1"/>
  <c r="H26" i="1" s="1"/>
  <c r="H27" i="1" s="1"/>
  <c r="J23" i="1"/>
  <c r="I23" i="1"/>
  <c r="I26" i="1" s="1"/>
  <c r="I27" i="1" s="1"/>
  <c r="K23" i="1" l="1"/>
  <c r="M23" i="1" s="1"/>
  <c r="J26" i="1"/>
  <c r="E24" i="1" l="1"/>
  <c r="M26" i="1"/>
  <c r="M27" i="1" s="1"/>
  <c r="H24" i="1" l="1"/>
  <c r="J24" i="1"/>
  <c r="K24" i="1" s="1"/>
  <c r="M24" i="1" s="1"/>
  <c r="E25" i="1" s="1"/>
  <c r="I24" i="1"/>
  <c r="H25" i="1" l="1"/>
  <c r="J25" i="1"/>
  <c r="K25" i="1" s="1"/>
  <c r="M25" i="1" s="1"/>
  <c r="E27" i="1"/>
  <c r="H28" i="1" s="1"/>
  <c r="E26" i="1"/>
  <c r="I25" i="1"/>
</calcChain>
</file>

<file path=xl/sharedStrings.xml><?xml version="1.0" encoding="utf-8"?>
<sst xmlns="http://schemas.openxmlformats.org/spreadsheetml/2006/main" count="77" uniqueCount="60">
  <si>
    <t>Aggregate Planning</t>
  </si>
  <si>
    <t>Units/worker/day</t>
  </si>
  <si>
    <t>Zero Inventory</t>
  </si>
  <si>
    <t>Cost to hire</t>
  </si>
  <si>
    <t>Cost to fire</t>
  </si>
  <si>
    <t>Cost to hold unit</t>
  </si>
  <si>
    <t># workers at start</t>
  </si>
  <si>
    <t>Month</t>
  </si>
  <si>
    <t>number working
 days</t>
  </si>
  <si>
    <t>Units
produced
per worker</t>
  </si>
  <si>
    <t>Forecast
Net Demand</t>
  </si>
  <si>
    <t>Number 
hired</t>
  </si>
  <si>
    <t>Number
fired</t>
  </si>
  <si>
    <t>Units
prod</t>
  </si>
  <si>
    <t>Cumulative
production</t>
  </si>
  <si>
    <t>Cumulative
Demand</t>
  </si>
  <si>
    <t>Ending
Inventory</t>
  </si>
  <si>
    <t>January</t>
  </si>
  <si>
    <t>February</t>
  </si>
  <si>
    <t>March</t>
  </si>
  <si>
    <t>April</t>
  </si>
  <si>
    <t>May</t>
  </si>
  <si>
    <t>June</t>
  </si>
  <si>
    <t>Totals</t>
  </si>
  <si>
    <t>Cost</t>
  </si>
  <si>
    <t>Total Cost =</t>
  </si>
  <si>
    <t>With this plan, you determine how many workers you need each month.</t>
  </si>
  <si>
    <t>If it is fractional, you round up because no shortages are allowed</t>
  </si>
  <si>
    <t>Since you round up, there will probably be a few units of inventory left at the end of the month</t>
  </si>
  <si>
    <t>so it is not truly "zero inventory"</t>
  </si>
  <si>
    <t>The spreadsheet uses the Max function for hiring and firing so that no negative numbers</t>
  </si>
  <si>
    <t>appear.  If you hired -5 people, you would actually receive money for firing them.  By using this</t>
  </si>
  <si>
    <t>function, you can make all negative numbers zero.</t>
  </si>
  <si>
    <t>Example 3-2</t>
  </si>
  <si>
    <t>In a Zero-Inventory policy, we will hire/fire workers each period so that we just make enough product.</t>
  </si>
  <si>
    <t>The only thing we can vary is the size of the workforce</t>
  </si>
  <si>
    <t>Cells outlined in Blue are given in the problem data.</t>
  </si>
  <si>
    <t>Our assumptions include that we can't work overtime, subcontract, have idle time, shortages etc.</t>
  </si>
  <si>
    <t>(Modified by working days in April and June and forecasts in April, May, June)</t>
  </si>
  <si>
    <t>Total #
Workers</t>
  </si>
  <si>
    <t>Units
produced
overtime</t>
  </si>
  <si>
    <t>Units
sub-contracted</t>
  </si>
  <si>
    <t>Units not
produced via idle time</t>
  </si>
  <si>
    <t>Cumulative
Production</t>
  </si>
  <si>
    <t>Cost of unit overtime</t>
  </si>
  <si>
    <t>Cost of unit Sub-</t>
  </si>
  <si>
    <t>Cost of idle time/unit</t>
  </si>
  <si>
    <t>Cost of unit regular time</t>
  </si>
  <si>
    <t>Additional costs:</t>
  </si>
  <si>
    <t>Potential units on regular time</t>
  </si>
  <si>
    <t>Units Actually
produced on regular</t>
  </si>
  <si>
    <t>Total units
for this month</t>
  </si>
  <si>
    <t>Tabular Approach</t>
  </si>
  <si>
    <t>This is a trial and error approach where the user changes the numbers in the cells bordered in green</t>
  </si>
  <si>
    <t>trying to minimize the total cost of the plan.</t>
  </si>
  <si>
    <t>In this scenario, the ending inventory in any period cannot be negative.</t>
  </si>
  <si>
    <t>This is the same as saying back orders are not allowed.</t>
  </si>
  <si>
    <t>Min #
workers adjusted for leftover inventory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</si>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</sst>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 style="medium">
        <color indexed="11"/>
      </right>
      <top/>
      <bottom/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 style="medium">
        <color indexed="11"/>
      </right>
      <top/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 style="medium">
        <color indexed="11"/>
      </right>
      <top/>
      <bottom/>
      <diagonal/>
    </border>
    <border>
      <left style="medium">
        <color indexed="11"/>
      </left>
      <right style="medium">
        <color indexed="11"/>
      </right>
      <top/>
      <bottom style="medium">
        <color indexed="11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12"/>
      </left>
      <right style="medium">
        <color indexed="12"/>
      </right>
      <top/>
      <bottom style="medium">
        <color indexed="5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2" fillId="0" borderId="0" xfId="0" applyFont="1"/>
    <xf numFmtId="0" fontId="0" fillId="0" borderId="10" xfId="0" applyFill="1" applyBorder="1"/>
    <xf numFmtId="0" fontId="0" fillId="0" borderId="0" xfId="0" applyFill="1" applyBorder="1"/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10</xdr:row>
      <xdr:rowOff>133350</xdr:rowOff>
    </xdr:from>
    <xdr:to>
      <xdr:col>11</xdr:col>
      <xdr:colOff>466725</xdr:colOff>
      <xdr:row>15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400550" y="1800225"/>
          <a:ext cx="233362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Use this column to determine the number of workers needed for the period and then hire/fire to get that number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it is always rounded up</a:t>
          </a:r>
        </a:p>
      </xdr:txBody>
    </xdr:sp>
    <xdr:clientData/>
  </xdr:twoCellAnchor>
  <xdr:twoCellAnchor>
    <xdr:from>
      <xdr:col>10</xdr:col>
      <xdr:colOff>38100</xdr:colOff>
      <xdr:row>30</xdr:row>
      <xdr:rowOff>38100</xdr:rowOff>
    </xdr:from>
    <xdr:to>
      <xdr:col>12</xdr:col>
      <xdr:colOff>200025</xdr:colOff>
      <xdr:row>33</xdr:row>
      <xdr:rowOff>85725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5629275" y="5781675"/>
          <a:ext cx="15049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These two columns are calculated to determine the ending inventory.</a:t>
          </a:r>
        </a:p>
      </xdr:txBody>
    </xdr:sp>
    <xdr:clientData/>
  </xdr:twoCellAnchor>
  <xdr:twoCellAnchor>
    <xdr:from>
      <xdr:col>13</xdr:col>
      <xdr:colOff>152400</xdr:colOff>
      <xdr:row>13</xdr:row>
      <xdr:rowOff>66675</xdr:rowOff>
    </xdr:from>
    <xdr:to>
      <xdr:col>17</xdr:col>
      <xdr:colOff>200025</xdr:colOff>
      <xdr:row>16</xdr:row>
      <xdr:rowOff>161925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7696200" y="2219325"/>
          <a:ext cx="24860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 is ending inventory because the number of workers required is a fractional unit and you must round up.</a:t>
          </a:r>
        </a:p>
      </xdr:txBody>
    </xdr:sp>
    <xdr:clientData/>
  </xdr:twoCellAnchor>
  <xdr:twoCellAnchor>
    <xdr:from>
      <xdr:col>12</xdr:col>
      <xdr:colOff>590550</xdr:colOff>
      <xdr:row>16</xdr:row>
      <xdr:rowOff>161925</xdr:rowOff>
    </xdr:from>
    <xdr:to>
      <xdr:col>13</xdr:col>
      <xdr:colOff>400050</xdr:colOff>
      <xdr:row>16</xdr:row>
      <xdr:rowOff>923925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H="1">
          <a:off x="7524750" y="2819400"/>
          <a:ext cx="41910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15</xdr:row>
      <xdr:rowOff>19050</xdr:rowOff>
    </xdr:from>
    <xdr:to>
      <xdr:col>7</xdr:col>
      <xdr:colOff>381000</xdr:colOff>
      <xdr:row>16</xdr:row>
      <xdr:rowOff>361950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flipH="1">
          <a:off x="2781300" y="2505075"/>
          <a:ext cx="167640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504825</xdr:colOff>
      <xdr:row>25</xdr:row>
      <xdr:rowOff>28575</xdr:rowOff>
    </xdr:from>
    <xdr:to>
      <xdr:col>11</xdr:col>
      <xdr:colOff>0</xdr:colOff>
      <xdr:row>30</xdr:row>
      <xdr:rowOff>38100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 flipV="1">
          <a:off x="6096000" y="4962525"/>
          <a:ext cx="171450" cy="819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38100</xdr:colOff>
      <xdr:row>25</xdr:row>
      <xdr:rowOff>66675</xdr:rowOff>
    </xdr:from>
    <xdr:to>
      <xdr:col>11</xdr:col>
      <xdr:colOff>457200</xdr:colOff>
      <xdr:row>30</xdr:row>
      <xdr:rowOff>19050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 flipV="1">
          <a:off x="6305550" y="5000625"/>
          <a:ext cx="41910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5" workbookViewId="0">
      <selection activeCell="O27" sqref="O27"/>
    </sheetView>
  </sheetViews>
  <sheetFormatPr defaultRowHeight="12.75" x14ac:dyDescent="0.2"/>
  <cols>
    <col min="2" max="2" width="7.140625" customWidth="1"/>
    <col min="3" max="3" width="9.42578125" customWidth="1"/>
    <col min="7" max="7" width="8" customWidth="1"/>
    <col min="8" max="8" width="7.7109375" customWidth="1"/>
    <col min="9" max="9" width="7.28515625" customWidth="1"/>
    <col min="10" max="10" width="7.7109375" customWidth="1"/>
    <col min="11" max="11" width="10.140625" customWidth="1"/>
    <col min="12" max="12" width="10" customWidth="1"/>
  </cols>
  <sheetData>
    <row r="1" spans="1:7" ht="15.75" x14ac:dyDescent="0.25">
      <c r="A1" s="2" t="s">
        <v>2</v>
      </c>
    </row>
    <row r="2" spans="1:7" x14ac:dyDescent="0.2">
      <c r="A2" t="s">
        <v>33</v>
      </c>
      <c r="C2" t="s">
        <v>38</v>
      </c>
    </row>
    <row r="4" spans="1:7" x14ac:dyDescent="0.2">
      <c r="A4" t="s">
        <v>0</v>
      </c>
    </row>
    <row r="5" spans="1:7" x14ac:dyDescent="0.2">
      <c r="A5" t="s">
        <v>34</v>
      </c>
    </row>
    <row r="6" spans="1:7" x14ac:dyDescent="0.2">
      <c r="A6" t="s">
        <v>37</v>
      </c>
    </row>
    <row r="7" spans="1:7" x14ac:dyDescent="0.2">
      <c r="A7" t="s">
        <v>35</v>
      </c>
    </row>
    <row r="9" spans="1:7" x14ac:dyDescent="0.2">
      <c r="A9" t="s">
        <v>36</v>
      </c>
    </row>
    <row r="10" spans="1:7" ht="13.5" thickBot="1" x14ac:dyDescent="0.25"/>
    <row r="11" spans="1:7" x14ac:dyDescent="0.2">
      <c r="D11" s="3" t="s">
        <v>1</v>
      </c>
      <c r="E11" s="4"/>
      <c r="F11" s="4"/>
      <c r="G11" s="5">
        <v>0.34210000000000002</v>
      </c>
    </row>
    <row r="12" spans="1:7" x14ac:dyDescent="0.2">
      <c r="D12" s="6" t="s">
        <v>3</v>
      </c>
      <c r="E12" s="7"/>
      <c r="F12" s="7"/>
      <c r="G12" s="8">
        <v>800</v>
      </c>
    </row>
    <row r="13" spans="1:7" x14ac:dyDescent="0.2">
      <c r="D13" s="6" t="s">
        <v>4</v>
      </c>
      <c r="E13" s="7"/>
      <c r="F13" s="7"/>
      <c r="G13" s="8">
        <v>1250</v>
      </c>
    </row>
    <row r="14" spans="1:7" x14ac:dyDescent="0.2">
      <c r="D14" s="6" t="s">
        <v>5</v>
      </c>
      <c r="E14" s="7"/>
      <c r="F14" s="7"/>
      <c r="G14" s="8">
        <v>8.5</v>
      </c>
    </row>
    <row r="15" spans="1:7" ht="13.5" thickBot="1" x14ac:dyDescent="0.25">
      <c r="D15" s="9" t="s">
        <v>6</v>
      </c>
      <c r="E15" s="10"/>
      <c r="F15" s="10"/>
      <c r="G15" s="11">
        <v>40</v>
      </c>
    </row>
    <row r="16" spans="1:7" ht="13.5" thickBot="1" x14ac:dyDescent="0.25"/>
    <row r="17" spans="1:13" ht="76.5" x14ac:dyDescent="0.2">
      <c r="A17" t="s">
        <v>7</v>
      </c>
      <c r="B17" s="28" t="s">
        <v>8</v>
      </c>
      <c r="C17" s="1" t="s">
        <v>9</v>
      </c>
      <c r="D17" s="12" t="s">
        <v>10</v>
      </c>
      <c r="E17" s="1" t="s">
        <v>57</v>
      </c>
      <c r="F17" s="1"/>
      <c r="H17" s="1" t="s">
        <v>11</v>
      </c>
      <c r="I17" s="1" t="s">
        <v>12</v>
      </c>
      <c r="J17" s="1" t="s">
        <v>13</v>
      </c>
      <c r="K17" s="1" t="s">
        <v>14</v>
      </c>
      <c r="L17" s="1" t="s">
        <v>15</v>
      </c>
      <c r="M17" s="1" t="s">
        <v>16</v>
      </c>
    </row>
    <row r="18" spans="1:13" x14ac:dyDescent="0.2">
      <c r="A18" t="s">
        <v>17</v>
      </c>
      <c r="B18" s="29">
        <v>22</v>
      </c>
      <c r="C18">
        <f t="shared" ref="C18:C25" si="0">$G$11*B18</f>
        <v>7.5262000000000002</v>
      </c>
      <c r="D18" s="13">
        <v>220</v>
      </c>
      <c r="E18">
        <f>ROUNDUP(D18/C18,0)</f>
        <v>30</v>
      </c>
      <c r="H18">
        <f>MAX(E18-G15,0)</f>
        <v>0</v>
      </c>
      <c r="I18">
        <f>MAX(G15-E18,0)</f>
        <v>10</v>
      </c>
      <c r="J18">
        <f>ROUND(C18*E18,2)</f>
        <v>225.79</v>
      </c>
      <c r="K18">
        <f>SUM($J$18:J18)</f>
        <v>225.79</v>
      </c>
      <c r="L18">
        <f>SUM($D$18:D18)</f>
        <v>220</v>
      </c>
      <c r="M18">
        <f t="shared" ref="M18:M25" si="1">K18-L18</f>
        <v>5.789999999999992</v>
      </c>
    </row>
    <row r="19" spans="1:13" x14ac:dyDescent="0.2">
      <c r="A19" t="s">
        <v>18</v>
      </c>
      <c r="B19" s="29">
        <v>16</v>
      </c>
      <c r="C19">
        <f t="shared" si="0"/>
        <v>5.4736000000000002</v>
      </c>
      <c r="D19" s="13">
        <v>280</v>
      </c>
      <c r="E19">
        <f>ROUNDUP((D19-M18)/C19,0)</f>
        <v>51</v>
      </c>
      <c r="H19">
        <f>MAX(E19-E18,0)</f>
        <v>21</v>
      </c>
      <c r="I19">
        <f>MAX(E18-E19,0)</f>
        <v>0</v>
      </c>
      <c r="J19">
        <f t="shared" ref="J19:J25" si="2">ROUND(C19*E19,2)</f>
        <v>279.14999999999998</v>
      </c>
      <c r="K19">
        <f>SUM($J$18:J19)</f>
        <v>504.93999999999994</v>
      </c>
      <c r="L19">
        <f>SUM($D$18:D19)</f>
        <v>500</v>
      </c>
      <c r="M19">
        <f t="shared" si="1"/>
        <v>4.9399999999999409</v>
      </c>
    </row>
    <row r="20" spans="1:13" x14ac:dyDescent="0.2">
      <c r="A20" t="s">
        <v>19</v>
      </c>
      <c r="B20" s="29">
        <v>23</v>
      </c>
      <c r="C20">
        <f t="shared" si="0"/>
        <v>7.8683000000000005</v>
      </c>
      <c r="D20" s="13">
        <v>460</v>
      </c>
      <c r="E20">
        <f t="shared" ref="E20:E25" si="3">ROUNDUP((D20-M19)/C20,0)</f>
        <v>58</v>
      </c>
      <c r="H20">
        <f t="shared" ref="H20:H25" si="4">MAX(E20-E19,0)</f>
        <v>7</v>
      </c>
      <c r="I20">
        <f t="shared" ref="I20:I25" si="5">MAX(E19-E20,0)</f>
        <v>0</v>
      </c>
      <c r="J20">
        <f t="shared" si="2"/>
        <v>456.36</v>
      </c>
      <c r="K20">
        <f>SUM($J$18:J20)</f>
        <v>961.3</v>
      </c>
      <c r="L20">
        <f>SUM($D$18:D20)</f>
        <v>960</v>
      </c>
      <c r="M20">
        <f t="shared" si="1"/>
        <v>1.2999999999999545</v>
      </c>
    </row>
    <row r="21" spans="1:13" x14ac:dyDescent="0.2">
      <c r="A21" t="s">
        <v>20</v>
      </c>
      <c r="B21" s="29">
        <v>20</v>
      </c>
      <c r="C21">
        <f t="shared" si="0"/>
        <v>6.8420000000000005</v>
      </c>
      <c r="D21" s="13">
        <v>190</v>
      </c>
      <c r="E21">
        <f t="shared" si="3"/>
        <v>28</v>
      </c>
      <c r="H21">
        <f t="shared" si="4"/>
        <v>0</v>
      </c>
      <c r="I21">
        <f t="shared" si="5"/>
        <v>30</v>
      </c>
      <c r="J21">
        <f t="shared" si="2"/>
        <v>191.58</v>
      </c>
      <c r="K21">
        <f>SUM($J$18:J21)</f>
        <v>1152.8799999999999</v>
      </c>
      <c r="L21">
        <f>SUM($D$18:D21)</f>
        <v>1150</v>
      </c>
      <c r="M21">
        <f t="shared" si="1"/>
        <v>2.8799999999998818</v>
      </c>
    </row>
    <row r="22" spans="1:13" x14ac:dyDescent="0.2">
      <c r="A22" t="s">
        <v>21</v>
      </c>
      <c r="B22" s="29">
        <v>21</v>
      </c>
      <c r="C22">
        <f t="shared" si="0"/>
        <v>7.1840999999999999</v>
      </c>
      <c r="D22" s="13">
        <v>310</v>
      </c>
      <c r="E22">
        <f t="shared" si="3"/>
        <v>43</v>
      </c>
      <c r="H22">
        <f t="shared" si="4"/>
        <v>15</v>
      </c>
      <c r="I22">
        <f t="shared" si="5"/>
        <v>0</v>
      </c>
      <c r="J22">
        <f t="shared" si="2"/>
        <v>308.92</v>
      </c>
      <c r="K22">
        <f>SUM($J$18:J22)</f>
        <v>1461.8</v>
      </c>
      <c r="L22">
        <f>SUM($D$18:D22)</f>
        <v>1460</v>
      </c>
      <c r="M22">
        <f t="shared" si="1"/>
        <v>1.7999999999999545</v>
      </c>
    </row>
    <row r="23" spans="1:13" x14ac:dyDescent="0.2">
      <c r="A23" t="s">
        <v>22</v>
      </c>
      <c r="B23" s="29">
        <v>22</v>
      </c>
      <c r="C23">
        <f t="shared" si="0"/>
        <v>7.5262000000000002</v>
      </c>
      <c r="D23" s="13">
        <v>145</v>
      </c>
      <c r="E23">
        <f t="shared" si="3"/>
        <v>20</v>
      </c>
      <c r="H23">
        <f t="shared" si="4"/>
        <v>0</v>
      </c>
      <c r="I23">
        <f t="shared" si="5"/>
        <v>23</v>
      </c>
      <c r="J23">
        <f t="shared" si="2"/>
        <v>150.52000000000001</v>
      </c>
      <c r="K23">
        <f>SUM($J$18:J23)</f>
        <v>1612.32</v>
      </c>
      <c r="L23">
        <f>SUM($D$18:D23)</f>
        <v>1605</v>
      </c>
      <c r="M23">
        <f t="shared" si="1"/>
        <v>7.3199999999999363</v>
      </c>
    </row>
    <row r="24" spans="1:13" x14ac:dyDescent="0.2">
      <c r="A24" t="s">
        <v>58</v>
      </c>
      <c r="B24" s="30">
        <v>21</v>
      </c>
      <c r="C24">
        <f t="shared" si="0"/>
        <v>7.1840999999999999</v>
      </c>
      <c r="D24" s="26">
        <v>110</v>
      </c>
      <c r="E24">
        <f t="shared" si="3"/>
        <v>15</v>
      </c>
      <c r="H24">
        <f t="shared" si="4"/>
        <v>0</v>
      </c>
      <c r="I24">
        <f t="shared" si="5"/>
        <v>5</v>
      </c>
      <c r="J24">
        <f t="shared" si="2"/>
        <v>107.76</v>
      </c>
      <c r="K24">
        <f>SUM($J$18:J24)</f>
        <v>1720.08</v>
      </c>
      <c r="L24">
        <f>SUM($D$18:D24)</f>
        <v>1715</v>
      </c>
      <c r="M24">
        <f t="shared" si="1"/>
        <v>5.0799999999999272</v>
      </c>
    </row>
    <row r="25" spans="1:13" ht="13.5" thickBot="1" x14ac:dyDescent="0.25">
      <c r="A25" t="s">
        <v>59</v>
      </c>
      <c r="B25" s="31">
        <v>22</v>
      </c>
      <c r="C25" s="27">
        <f t="shared" si="0"/>
        <v>7.5262000000000002</v>
      </c>
      <c r="D25" s="32">
        <v>225</v>
      </c>
      <c r="E25">
        <f t="shared" si="3"/>
        <v>30</v>
      </c>
      <c r="H25">
        <f t="shared" si="4"/>
        <v>15</v>
      </c>
      <c r="I25">
        <f t="shared" si="5"/>
        <v>0</v>
      </c>
      <c r="J25">
        <f t="shared" si="2"/>
        <v>225.79</v>
      </c>
      <c r="K25">
        <f>SUM($J$18:J25)</f>
        <v>1945.87</v>
      </c>
      <c r="L25">
        <f>SUM($D$18:D25)</f>
        <v>1940</v>
      </c>
      <c r="M25">
        <f t="shared" si="1"/>
        <v>5.8699999999998909</v>
      </c>
    </row>
    <row r="26" spans="1:13" x14ac:dyDescent="0.2">
      <c r="B26">
        <f>SUM(B18:B25)</f>
        <v>167</v>
      </c>
      <c r="E26">
        <f>SUM(E18:E25)</f>
        <v>275</v>
      </c>
      <c r="G26" t="s">
        <v>23</v>
      </c>
      <c r="H26">
        <f>SUM(H18:H23)</f>
        <v>43</v>
      </c>
      <c r="I26">
        <f>SUM(I18:I23)</f>
        <v>63</v>
      </c>
      <c r="J26">
        <f>SUM(J18:J23)</f>
        <v>1612.32</v>
      </c>
      <c r="M26">
        <f>SUM(M18:M23)</f>
        <v>24.02999999999966</v>
      </c>
    </row>
    <row r="27" spans="1:13" x14ac:dyDescent="0.2">
      <c r="E27">
        <f>SUMPRODUCT(B18:B25,E18:E25)*75</f>
        <v>426600</v>
      </c>
      <c r="G27" t="s">
        <v>24</v>
      </c>
      <c r="H27">
        <f>H26*$G$12</f>
        <v>34400</v>
      </c>
      <c r="I27">
        <f>I26*$G$13</f>
        <v>78750</v>
      </c>
      <c r="M27">
        <f>M26*$G$14</f>
        <v>204.2549999999971</v>
      </c>
    </row>
    <row r="28" spans="1:13" x14ac:dyDescent="0.2">
      <c r="F28" t="s">
        <v>25</v>
      </c>
      <c r="H28">
        <f>SUM(H27:M27)+E27</f>
        <v>539954.255</v>
      </c>
    </row>
    <row r="31" spans="1:13" x14ac:dyDescent="0.2">
      <c r="A31" t="s">
        <v>26</v>
      </c>
    </row>
    <row r="32" spans="1:13" x14ac:dyDescent="0.2">
      <c r="A32" t="s">
        <v>27</v>
      </c>
    </row>
    <row r="33" spans="1:1" x14ac:dyDescent="0.2">
      <c r="A33" t="s">
        <v>28</v>
      </c>
    </row>
    <row r="34" spans="1:1" x14ac:dyDescent="0.2">
      <c r="A34" t="s">
        <v>29</v>
      </c>
    </row>
    <row r="36" spans="1:1" x14ac:dyDescent="0.2">
      <c r="A36" t="s">
        <v>30</v>
      </c>
    </row>
    <row r="37" spans="1:1" x14ac:dyDescent="0.2">
      <c r="A37" t="s">
        <v>31</v>
      </c>
    </row>
    <row r="38" spans="1:1" x14ac:dyDescent="0.2">
      <c r="A38" t="s">
        <v>32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3" workbookViewId="0">
      <selection activeCell="L34" sqref="L34"/>
    </sheetView>
  </sheetViews>
  <sheetFormatPr defaultRowHeight="12.75" x14ac:dyDescent="0.2"/>
  <cols>
    <col min="7" max="7" width="11" bestFit="1" customWidth="1"/>
    <col min="8" max="8" width="10.7109375" customWidth="1"/>
    <col min="9" max="9" width="12.140625" customWidth="1"/>
    <col min="10" max="11" width="10.7109375" customWidth="1"/>
    <col min="13" max="14" width="10.7109375" customWidth="1"/>
    <col min="15" max="15" width="10.42578125" customWidth="1"/>
    <col min="17" max="17" width="10.140625" customWidth="1"/>
  </cols>
  <sheetData>
    <row r="1" spans="1:11" ht="15.75" x14ac:dyDescent="0.25">
      <c r="A1" s="2" t="s">
        <v>52</v>
      </c>
    </row>
    <row r="3" spans="1:11" x14ac:dyDescent="0.2">
      <c r="A3" t="s">
        <v>53</v>
      </c>
    </row>
    <row r="4" spans="1:11" x14ac:dyDescent="0.2">
      <c r="A4" t="s">
        <v>54</v>
      </c>
    </row>
    <row r="6" spans="1:11" x14ac:dyDescent="0.2">
      <c r="A6" t="s">
        <v>55</v>
      </c>
    </row>
    <row r="7" spans="1:11" x14ac:dyDescent="0.2">
      <c r="A7" t="s">
        <v>56</v>
      </c>
    </row>
    <row r="10" spans="1:11" ht="13.5" thickBot="1" x14ac:dyDescent="0.25">
      <c r="I10" t="s">
        <v>48</v>
      </c>
    </row>
    <row r="11" spans="1:11" x14ac:dyDescent="0.2">
      <c r="D11" s="3" t="str">
        <f>'Chase Strategy'!D11</f>
        <v>Units/worker/day</v>
      </c>
      <c r="E11" s="4"/>
      <c r="F11" s="5">
        <f>'Chase Strategy'!G11</f>
        <v>0.34210000000000002</v>
      </c>
      <c r="I11" s="3" t="s">
        <v>47</v>
      </c>
      <c r="J11" s="4"/>
      <c r="K11" s="5">
        <v>1000</v>
      </c>
    </row>
    <row r="12" spans="1:11" x14ac:dyDescent="0.2">
      <c r="D12" s="6" t="str">
        <f>'Chase Strategy'!D12</f>
        <v>Cost to hire</v>
      </c>
      <c r="E12" s="7"/>
      <c r="F12" s="8">
        <f>'Chase Strategy'!G12</f>
        <v>800</v>
      </c>
      <c r="I12" s="6" t="s">
        <v>46</v>
      </c>
      <c r="J12" s="7"/>
      <c r="K12" s="8">
        <v>300</v>
      </c>
    </row>
    <row r="13" spans="1:11" x14ac:dyDescent="0.2">
      <c r="D13" s="6" t="str">
        <f>'Chase Strategy'!D13</f>
        <v>Cost to fire</v>
      </c>
      <c r="E13" s="7"/>
      <c r="F13" s="8">
        <f>'Chase Strategy'!G13</f>
        <v>1250</v>
      </c>
      <c r="I13" s="6" t="s">
        <v>44</v>
      </c>
      <c r="J13" s="7"/>
      <c r="K13" s="8">
        <v>1250</v>
      </c>
    </row>
    <row r="14" spans="1:11" ht="13.5" thickBot="1" x14ac:dyDescent="0.25">
      <c r="D14" s="6" t="str">
        <f>'Chase Strategy'!D14</f>
        <v>Cost to hold unit</v>
      </c>
      <c r="E14" s="7"/>
      <c r="F14" s="8">
        <f>'Chase Strategy'!G14</f>
        <v>8.5</v>
      </c>
      <c r="I14" s="9" t="s">
        <v>45</v>
      </c>
      <c r="J14" s="10"/>
      <c r="K14" s="11">
        <v>1300</v>
      </c>
    </row>
    <row r="15" spans="1:11" ht="13.5" thickBot="1" x14ac:dyDescent="0.25">
      <c r="D15" s="9" t="str">
        <f>'Chase Strategy'!D15</f>
        <v># workers at start</v>
      </c>
      <c r="E15" s="10"/>
      <c r="F15" s="11">
        <v>60</v>
      </c>
      <c r="I15" s="7"/>
      <c r="J15" s="7"/>
      <c r="K15" s="7"/>
    </row>
    <row r="16" spans="1:11" ht="13.5" thickBot="1" x14ac:dyDescent="0.25"/>
    <row r="17" spans="1:17" ht="51.75" thickBot="1" x14ac:dyDescent="0.25">
      <c r="A17" t="s">
        <v>7</v>
      </c>
      <c r="B17" s="1" t="s">
        <v>8</v>
      </c>
      <c r="C17" s="1" t="s">
        <v>9</v>
      </c>
      <c r="D17" s="1" t="s">
        <v>10</v>
      </c>
      <c r="E17" s="20" t="s">
        <v>11</v>
      </c>
      <c r="F17" s="21" t="s">
        <v>12</v>
      </c>
      <c r="G17" s="1" t="s">
        <v>39</v>
      </c>
      <c r="H17" s="1" t="s">
        <v>49</v>
      </c>
      <c r="I17" s="22" t="s">
        <v>42</v>
      </c>
      <c r="J17" s="1" t="s">
        <v>50</v>
      </c>
      <c r="K17" s="20" t="s">
        <v>41</v>
      </c>
      <c r="L17" s="21" t="s">
        <v>40</v>
      </c>
      <c r="M17" s="1" t="s">
        <v>51</v>
      </c>
      <c r="N17" s="1" t="s">
        <v>43</v>
      </c>
      <c r="O17" s="1" t="s">
        <v>15</v>
      </c>
      <c r="P17" s="1" t="s">
        <v>16</v>
      </c>
      <c r="Q17" s="1"/>
    </row>
    <row r="18" spans="1:17" x14ac:dyDescent="0.2">
      <c r="A18" t="s">
        <v>17</v>
      </c>
      <c r="B18">
        <f>'Chase Strategy'!B18</f>
        <v>22</v>
      </c>
      <c r="C18">
        <f t="shared" ref="C18:C23" si="0">$F$11*B18</f>
        <v>7.5262000000000002</v>
      </c>
      <c r="D18">
        <f>'Chase Strategy'!D18</f>
        <v>220</v>
      </c>
      <c r="E18" s="16">
        <v>0</v>
      </c>
      <c r="F18" s="17">
        <v>0</v>
      </c>
      <c r="G18">
        <f>F15+E18-F18</f>
        <v>60</v>
      </c>
      <c r="H18">
        <f t="shared" ref="H18:H23" si="1">G18*C18</f>
        <v>451.572</v>
      </c>
      <c r="I18" s="23">
        <v>0</v>
      </c>
      <c r="J18">
        <f t="shared" ref="J18:J23" si="2">H18-I18</f>
        <v>451.572</v>
      </c>
      <c r="K18" s="14">
        <v>0</v>
      </c>
      <c r="L18" s="15">
        <v>0</v>
      </c>
      <c r="M18">
        <f t="shared" ref="M18:M23" si="3">J18+L18+K18</f>
        <v>451.572</v>
      </c>
      <c r="N18">
        <f>SUM($M$18:M18)</f>
        <v>451.572</v>
      </c>
      <c r="O18">
        <f>SUM($D$18:D18)</f>
        <v>220</v>
      </c>
      <c r="P18">
        <f t="shared" ref="P18:P23" si="4">N18-O18</f>
        <v>231.572</v>
      </c>
    </row>
    <row r="19" spans="1:17" x14ac:dyDescent="0.2">
      <c r="A19" t="s">
        <v>18</v>
      </c>
      <c r="B19">
        <f>'Chase Strategy'!B19</f>
        <v>16</v>
      </c>
      <c r="C19">
        <f t="shared" si="0"/>
        <v>5.4736000000000002</v>
      </c>
      <c r="D19">
        <f>'Chase Strategy'!D19</f>
        <v>280</v>
      </c>
      <c r="E19" s="16">
        <v>0</v>
      </c>
      <c r="F19" s="17">
        <v>0</v>
      </c>
      <c r="G19">
        <f>G18+E19-F19</f>
        <v>60</v>
      </c>
      <c r="H19">
        <f t="shared" si="1"/>
        <v>328.416</v>
      </c>
      <c r="I19" s="23">
        <v>0</v>
      </c>
      <c r="J19">
        <f t="shared" si="2"/>
        <v>328.416</v>
      </c>
      <c r="K19" s="16">
        <v>0</v>
      </c>
      <c r="L19" s="17">
        <v>0</v>
      </c>
      <c r="M19">
        <f t="shared" si="3"/>
        <v>328.416</v>
      </c>
      <c r="N19">
        <f>SUM($M$18:M19)</f>
        <v>779.98800000000006</v>
      </c>
      <c r="O19">
        <f>SUM($D$18:D19)</f>
        <v>500</v>
      </c>
      <c r="P19">
        <f t="shared" si="4"/>
        <v>279.98800000000006</v>
      </c>
    </row>
    <row r="20" spans="1:17" x14ac:dyDescent="0.2">
      <c r="A20" t="s">
        <v>19</v>
      </c>
      <c r="B20">
        <f>'Chase Strategy'!B20</f>
        <v>23</v>
      </c>
      <c r="C20">
        <f t="shared" si="0"/>
        <v>7.8683000000000005</v>
      </c>
      <c r="D20">
        <f>'Chase Strategy'!D20</f>
        <v>460</v>
      </c>
      <c r="E20" s="16">
        <v>0</v>
      </c>
      <c r="F20" s="17">
        <v>0</v>
      </c>
      <c r="G20">
        <f>G19+E20-F20</f>
        <v>60</v>
      </c>
      <c r="H20">
        <f t="shared" si="1"/>
        <v>472.09800000000001</v>
      </c>
      <c r="I20" s="23">
        <v>0</v>
      </c>
      <c r="J20">
        <f t="shared" si="2"/>
        <v>472.09800000000001</v>
      </c>
      <c r="K20" s="16">
        <v>0</v>
      </c>
      <c r="L20" s="17">
        <v>0</v>
      </c>
      <c r="M20">
        <f t="shared" si="3"/>
        <v>472.09800000000001</v>
      </c>
      <c r="N20">
        <f>SUM($M$18:M20)</f>
        <v>1252.086</v>
      </c>
      <c r="O20">
        <f>SUM($D$18:D20)</f>
        <v>960</v>
      </c>
      <c r="P20">
        <f t="shared" si="4"/>
        <v>292.08600000000001</v>
      </c>
    </row>
    <row r="21" spans="1:17" x14ac:dyDescent="0.2">
      <c r="A21" t="s">
        <v>20</v>
      </c>
      <c r="B21">
        <f>'Chase Strategy'!B21</f>
        <v>20</v>
      </c>
      <c r="C21">
        <f t="shared" si="0"/>
        <v>6.8420000000000005</v>
      </c>
      <c r="D21">
        <f>'Chase Strategy'!D21</f>
        <v>190</v>
      </c>
      <c r="E21" s="16">
        <v>0</v>
      </c>
      <c r="F21" s="17">
        <v>0</v>
      </c>
      <c r="G21">
        <f>G20+E21-F21</f>
        <v>60</v>
      </c>
      <c r="H21">
        <f t="shared" si="1"/>
        <v>410.52000000000004</v>
      </c>
      <c r="I21" s="23">
        <v>0</v>
      </c>
      <c r="J21">
        <f t="shared" si="2"/>
        <v>410.52000000000004</v>
      </c>
      <c r="K21" s="16">
        <v>0</v>
      </c>
      <c r="L21" s="17">
        <v>0</v>
      </c>
      <c r="M21">
        <f t="shared" si="3"/>
        <v>410.52000000000004</v>
      </c>
      <c r="N21">
        <f>SUM($M$18:M21)</f>
        <v>1662.606</v>
      </c>
      <c r="O21">
        <f>SUM($D$18:D21)</f>
        <v>1150</v>
      </c>
      <c r="P21">
        <f t="shared" si="4"/>
        <v>512.60599999999999</v>
      </c>
    </row>
    <row r="22" spans="1:17" x14ac:dyDescent="0.2">
      <c r="A22" t="s">
        <v>21</v>
      </c>
      <c r="B22">
        <f>'Chase Strategy'!B22</f>
        <v>21</v>
      </c>
      <c r="C22">
        <f t="shared" si="0"/>
        <v>7.1840999999999999</v>
      </c>
      <c r="D22">
        <f>'Chase Strategy'!D22</f>
        <v>310</v>
      </c>
      <c r="E22" s="16">
        <v>0</v>
      </c>
      <c r="F22" s="17">
        <v>0</v>
      </c>
      <c r="G22">
        <f>G21+E22-F22</f>
        <v>60</v>
      </c>
      <c r="H22">
        <f t="shared" si="1"/>
        <v>431.04599999999999</v>
      </c>
      <c r="I22" s="23">
        <v>0</v>
      </c>
      <c r="J22">
        <f t="shared" si="2"/>
        <v>431.04599999999999</v>
      </c>
      <c r="K22" s="16">
        <v>0</v>
      </c>
      <c r="L22" s="17">
        <v>0</v>
      </c>
      <c r="M22">
        <f t="shared" si="3"/>
        <v>431.04599999999999</v>
      </c>
      <c r="N22">
        <f>SUM($M$18:M22)</f>
        <v>2093.652</v>
      </c>
      <c r="O22">
        <f>SUM($D$18:D22)</f>
        <v>1460</v>
      </c>
      <c r="P22">
        <f t="shared" si="4"/>
        <v>633.65200000000004</v>
      </c>
    </row>
    <row r="23" spans="1:17" ht="13.5" thickBot="1" x14ac:dyDescent="0.25">
      <c r="A23" t="s">
        <v>22</v>
      </c>
      <c r="B23">
        <f>'Chase Strategy'!B23</f>
        <v>22</v>
      </c>
      <c r="C23">
        <f t="shared" si="0"/>
        <v>7.5262000000000002</v>
      </c>
      <c r="D23">
        <f>'Chase Strategy'!D23</f>
        <v>145</v>
      </c>
      <c r="E23" s="18">
        <v>0</v>
      </c>
      <c r="F23" s="19">
        <v>0</v>
      </c>
      <c r="G23">
        <f>G22+E23-F23</f>
        <v>60</v>
      </c>
      <c r="H23">
        <f t="shared" si="1"/>
        <v>451.572</v>
      </c>
      <c r="I23" s="24">
        <v>0</v>
      </c>
      <c r="J23">
        <f t="shared" si="2"/>
        <v>451.572</v>
      </c>
      <c r="K23" s="18">
        <v>0</v>
      </c>
      <c r="L23" s="19">
        <v>0</v>
      </c>
      <c r="M23">
        <f t="shared" si="3"/>
        <v>451.572</v>
      </c>
      <c r="N23">
        <f>SUM($M$18:M23)</f>
        <v>2545.2240000000002</v>
      </c>
      <c r="O23">
        <f>SUM($D$18:D23)</f>
        <v>1605</v>
      </c>
      <c r="P23">
        <f t="shared" si="4"/>
        <v>940.22400000000016</v>
      </c>
    </row>
    <row r="25" spans="1:17" x14ac:dyDescent="0.2">
      <c r="D25" t="s">
        <v>23</v>
      </c>
      <c r="E25">
        <f>SUM(E18:E23)</f>
        <v>0</v>
      </c>
      <c r="F25">
        <f>SUM(F18:F23)</f>
        <v>0</v>
      </c>
      <c r="I25">
        <f>SUM(I18:I23)</f>
        <v>0</v>
      </c>
      <c r="J25">
        <f>SUM(J18:J23)</f>
        <v>2545.2240000000002</v>
      </c>
      <c r="K25">
        <f>SUM(K18:K23)</f>
        <v>0</v>
      </c>
      <c r="L25">
        <f>SUM(L18:L23)</f>
        <v>0</v>
      </c>
      <c r="P25">
        <f>SUM(P18:P23)</f>
        <v>2890.1280000000002</v>
      </c>
    </row>
    <row r="26" spans="1:17" x14ac:dyDescent="0.2">
      <c r="D26" t="s">
        <v>24</v>
      </c>
      <c r="E26">
        <f>E25*F12</f>
        <v>0</v>
      </c>
      <c r="F26">
        <f>F25*F13</f>
        <v>0</v>
      </c>
      <c r="I26">
        <f>K12*I25</f>
        <v>0</v>
      </c>
      <c r="J26">
        <f>K11*J25</f>
        <v>2545224</v>
      </c>
      <c r="K26">
        <f>K25*K14</f>
        <v>0</v>
      </c>
      <c r="L26">
        <f>L25*K13</f>
        <v>0</v>
      </c>
      <c r="P26">
        <f>F14*P25</f>
        <v>24566.088</v>
      </c>
    </row>
    <row r="29" spans="1:17" ht="15.75" x14ac:dyDescent="0.25">
      <c r="C29" s="2" t="s">
        <v>25</v>
      </c>
      <c r="E29">
        <f>SUM(E26:P26)</f>
        <v>2569790.088</v>
      </c>
      <c r="G29" s="25" t="str">
        <f>IF(OR(P18&lt;0,P19&lt;0,P20&lt;0,P21&lt;0,P22&lt;0,P23&lt;0),"'Warning - There are backorders","")</f>
        <v/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Chase Strategy</vt:lpstr>
      <vt:lpstr>Linear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GRW</dc:creator>
  <cp:lastModifiedBy>GRW</cp:lastModifiedBy>
  <dcterms:created xsi:type="dcterms:W3CDTF">1997-03-17T15:10:53Z</dcterms:created>
  <dcterms:modified xsi:type="dcterms:W3CDTF">2016-03-03T03:35:10Z</dcterms:modified>
</cp:coreProperties>
</file>