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bookViews>
    <workbookView xWindow="0" yWindow="0" windowWidth="15345" windowHeight="4815" activeTab="1"/>
  </bookViews>
  <sheets>
    <sheet name="Tablas" sheetId="1" r:id="rId1"/>
    <sheet name="Calculos" sheetId="5" r:id="rId2"/>
    <sheet name="Formulas" sheetId="4" r:id="rId3"/>
    <sheet name="Hoja3" sheetId="3" state="hidden" r:id="rId4"/>
  </sheets>
  <calcPr calcId="171027"/>
</workbook>
</file>

<file path=xl/calcChain.xml><?xml version="1.0" encoding="utf-8"?>
<calcChain xmlns="http://schemas.openxmlformats.org/spreadsheetml/2006/main">
  <c r="T53" i="1" l="1"/>
  <c r="F10" i="5" s="1"/>
  <c r="T54" i="1"/>
  <c r="F11" i="5" s="1"/>
  <c r="T55" i="1"/>
  <c r="F12" i="5" s="1"/>
  <c r="T56" i="1"/>
  <c r="F13" i="5" s="1"/>
  <c r="T57" i="1"/>
  <c r="F14" i="5" s="1"/>
  <c r="T58" i="1"/>
  <c r="F15" i="5" s="1"/>
  <c r="T52" i="1"/>
  <c r="F9" i="5" s="1"/>
  <c r="T59" i="1" l="1"/>
  <c r="P3" i="5" l="1"/>
  <c r="Q3" i="5"/>
  <c r="Q7" i="5"/>
  <c r="F8" i="5"/>
  <c r="P7" i="5" s="1"/>
  <c r="G8" i="5"/>
  <c r="L9" i="5"/>
  <c r="L14" i="5"/>
  <c r="P14" i="5"/>
  <c r="L8" i="5" l="1"/>
  <c r="M8" i="5"/>
  <c r="J28" i="1"/>
  <c r="I7" i="5" s="1"/>
  <c r="J29" i="1"/>
  <c r="I8" i="5" s="1"/>
  <c r="J30" i="1"/>
  <c r="I9" i="5" s="1"/>
  <c r="J31" i="1"/>
  <c r="I10" i="5" s="1"/>
  <c r="J27" i="1"/>
  <c r="I6" i="5" s="1"/>
  <c r="G12" i="1"/>
  <c r="G13" i="1"/>
  <c r="G14" i="1"/>
  <c r="G15" i="1"/>
  <c r="G11" i="1"/>
  <c r="I5" i="5" l="1"/>
  <c r="J32" i="1"/>
  <c r="J33" i="1" s="1"/>
  <c r="G16" i="1"/>
  <c r="F5" i="5" l="1"/>
  <c r="G5" i="5"/>
  <c r="K16" i="1"/>
  <c r="J37" i="1" l="1"/>
  <c r="B6" i="5"/>
  <c r="C18" i="5"/>
  <c r="Q4" i="5"/>
  <c r="B18" i="5"/>
  <c r="P4" i="5"/>
  <c r="L3" i="5" l="1"/>
  <c r="C9" i="5"/>
  <c r="P9" i="5"/>
  <c r="P13" i="5" l="1"/>
  <c r="Q5" i="5" s="1"/>
  <c r="Q2" i="5" s="1"/>
  <c r="G4" i="5"/>
  <c r="G2" i="5" s="1"/>
  <c r="G7" i="5" s="1"/>
  <c r="F4" i="5"/>
  <c r="F2" i="5" s="1"/>
  <c r="F7" i="5" s="1"/>
  <c r="L2" i="5"/>
  <c r="M2" i="5"/>
  <c r="P5" i="5" l="1"/>
  <c r="P2" i="5" s="1"/>
  <c r="B13" i="5"/>
  <c r="B12" i="5" s="1"/>
  <c r="B22" i="5"/>
  <c r="B17" i="5"/>
  <c r="B16" i="5" s="1"/>
  <c r="B23" i="5" s="1"/>
  <c r="C17" i="5"/>
  <c r="C16" i="5" s="1"/>
  <c r="C23" i="5" s="1"/>
  <c r="C13" i="5"/>
  <c r="C12" i="5" s="1"/>
  <c r="C22" i="5"/>
  <c r="C21" i="5" s="1"/>
  <c r="B21" i="5" l="1"/>
</calcChain>
</file>

<file path=xl/sharedStrings.xml><?xml version="1.0" encoding="utf-8"?>
<sst xmlns="http://schemas.openxmlformats.org/spreadsheetml/2006/main" count="207" uniqueCount="139">
  <si>
    <t>Bajo</t>
  </si>
  <si>
    <t>Medio</t>
  </si>
  <si>
    <t>Alto</t>
  </si>
  <si>
    <t>Entradas Externas</t>
  </si>
  <si>
    <t>Salidas Externas</t>
  </si>
  <si>
    <t>Archivos Logicos Internos</t>
  </si>
  <si>
    <t>Archivos de Interfaces Externas</t>
  </si>
  <si>
    <t>Consulta Externa</t>
  </si>
  <si>
    <t>Total</t>
  </si>
  <si>
    <t>PREC</t>
  </si>
  <si>
    <t>Muy Bajo</t>
  </si>
  <si>
    <t>Nominal</t>
  </si>
  <si>
    <t>Muy Alto</t>
  </si>
  <si>
    <t>Extra Alto</t>
  </si>
  <si>
    <t>FLEX</t>
  </si>
  <si>
    <t>RESL</t>
  </si>
  <si>
    <t>TEAM</t>
  </si>
  <si>
    <t>PMAT</t>
  </si>
  <si>
    <t>FP:</t>
  </si>
  <si>
    <t>SF:</t>
  </si>
  <si>
    <t>B:</t>
  </si>
  <si>
    <t>size:</t>
  </si>
  <si>
    <t>Lenguaje:</t>
  </si>
  <si>
    <t>A:</t>
  </si>
  <si>
    <t>MMnominal:</t>
  </si>
  <si>
    <t>(Ejemplo final pagina 54)</t>
  </si>
  <si>
    <t>Mantencion de codigo &gt;20%</t>
  </si>
  <si>
    <t>(Ejemplo final de la pagina 52)</t>
  </si>
  <si>
    <t>IM: modificacion de integracion</t>
  </si>
  <si>
    <t>CM: codigo modificado</t>
  </si>
  <si>
    <t>DM: diseño modificado</t>
  </si>
  <si>
    <t>UNFM: (tabla 7.45 pag 52)</t>
  </si>
  <si>
    <t>SU: incremento de compresion. (tabla 7.43 pag 51)</t>
  </si>
  <si>
    <t>AA: (tabla 7.44 pag 51)</t>
  </si>
  <si>
    <t>AAF: Factor de Ajuste de Adaptacion.</t>
  </si>
  <si>
    <t>AMM: multiplicador de ajuste para la Adaptacion.</t>
  </si>
  <si>
    <t>AT: porcentaje de traduccion automatica.</t>
  </si>
  <si>
    <t>KASLOC: miles de lineas de codigo adaptadas.</t>
  </si>
  <si>
    <t>Reutilizacion de codigo (&lt;20%)</t>
  </si>
  <si>
    <t>(Ejemplo mitad de la pagina 48 CON restriccion de tiempo)</t>
  </si>
  <si>
    <t>(Ejemplo mitad de la pagina 47 SIN restriccion de tiempo)</t>
  </si>
  <si>
    <t>Si no existe limitacion de tiempo; SCED%/100 = 1</t>
  </si>
  <si>
    <t>Valoracion de tiempo de desarrollo</t>
  </si>
  <si>
    <t>Modelo Post-Arquitectura(17) --&gt; tabla en pag 33</t>
  </si>
  <si>
    <t>(Ejemplo pag 46)</t>
  </si>
  <si>
    <t>Modelo Anticipado (7) --&gt; tabla en pag 44 y 45</t>
  </si>
  <si>
    <t>Valor de X para:</t>
  </si>
  <si>
    <t>Emj: multiplicador de esfuerzo</t>
  </si>
  <si>
    <t>Ajuste mediante Driver de Coste</t>
  </si>
  <si>
    <t>(Ejemplo al final de la pagina)</t>
  </si>
  <si>
    <t>SFi ---&gt; ver tabla 7.7 y 7.8</t>
  </si>
  <si>
    <t>B</t>
  </si>
  <si>
    <t>N(lenguaje) --&gt; ver tabla 7.6</t>
  </si>
  <si>
    <t>Tabla conversion UNFP(puntos de funcion sin ajustar) a SLOC</t>
  </si>
  <si>
    <t>BRAK: % de rotura</t>
  </si>
  <si>
    <t>Volatibilidad</t>
  </si>
  <si>
    <t>Esfuerzo Nominal</t>
  </si>
  <si>
    <t>TEMA 7: COCOMO II</t>
  </si>
  <si>
    <t>Pagina</t>
  </si>
  <si>
    <t>TDEV</t>
  </si>
  <si>
    <t>PM</t>
  </si>
  <si>
    <t>Staff</t>
  </si>
  <si>
    <t>← %</t>
  </si>
  <si>
    <t>SCED%</t>
  </si>
  <si>
    <t>IM</t>
  </si>
  <si>
    <t>UNFM</t>
  </si>
  <si>
    <t>CM</t>
  </si>
  <si>
    <t>SU</t>
  </si>
  <si>
    <t>DM</t>
  </si>
  <si>
    <t>MAF</t>
  </si>
  <si>
    <t>AAF</t>
  </si>
  <si>
    <t>MCF</t>
  </si>
  <si>
    <t>← UF, $</t>
  </si>
  <si>
    <t>Precio persona</t>
  </si>
  <si>
    <t>↓</t>
  </si>
  <si>
    <t>SizeAdded</t>
  </si>
  <si>
    <t>Coste</t>
  </si>
  <si>
    <t>SizeModified</t>
  </si>
  <si>
    <t>AA</t>
  </si>
  <si>
    <t>Post-Arquitectura</t>
  </si>
  <si>
    <t>Anticipado</t>
  </si>
  <si>
    <t>BaseCodeSize</t>
  </si>
  <si>
    <t>ASLOC</t>
  </si>
  <si>
    <t>Valores</t>
  </si>
  <si>
    <t>↑ % ↑</t>
  </si>
  <si>
    <t>AMM</t>
  </si>
  <si>
    <t>∏ EMj</t>
  </si>
  <si>
    <t>AFF &gt; 5</t>
  </si>
  <si>
    <r>
      <t xml:space="preserve">AFF </t>
    </r>
    <r>
      <rPr>
        <sz val="11"/>
        <color rgb="FFC00000"/>
        <rFont val="Calibri"/>
        <family val="2"/>
      </rPr>
      <t>≤ 5</t>
    </r>
  </si>
  <si>
    <t>**Si existe volatibilidad**</t>
  </si>
  <si>
    <t>size(M)</t>
  </si>
  <si>
    <t>AT</t>
  </si>
  <si>
    <t>∑ SFi</t>
  </si>
  <si>
    <t>KSLOC</t>
  </si>
  <si>
    <t>KASLOC</t>
  </si>
  <si>
    <t>size</t>
  </si>
  <si>
    <t>Informacion Basica</t>
  </si>
  <si>
    <t>A</t>
  </si>
  <si>
    <t>**Casilla BLANCA solo repite datos.</t>
  </si>
  <si>
    <t>MM(M)</t>
  </si>
  <si>
    <t>size(Re)</t>
  </si>
  <si>
    <t>MM</t>
  </si>
  <si>
    <t>**Casilla ROJA entrega datos.</t>
  </si>
  <si>
    <t>Mantencion</t>
  </si>
  <si>
    <t>Reutilizacion</t>
  </si>
  <si>
    <t>Esfuerzo</t>
  </si>
  <si>
    <t>**Casilla AZUL se ingresan datos.</t>
  </si>
  <si>
    <t xml:space="preserve">Extra Bajo </t>
  </si>
  <si>
    <t xml:space="preserve">Muy Bajo </t>
  </si>
  <si>
    <t xml:space="preserve">Bajo </t>
  </si>
  <si>
    <t xml:space="preserve">Nominal </t>
  </si>
  <si>
    <t xml:space="preserve">Alto </t>
  </si>
  <si>
    <t xml:space="preserve">Muy Alto </t>
  </si>
  <si>
    <t>RCPX</t>
  </si>
  <si>
    <t xml:space="preserve">RUSE </t>
  </si>
  <si>
    <t xml:space="preserve">PDIF </t>
  </si>
  <si>
    <t xml:space="preserve">PERS </t>
  </si>
  <si>
    <t xml:space="preserve">PREX </t>
  </si>
  <si>
    <t>FCIL</t>
  </si>
  <si>
    <t xml:space="preserve">SCED </t>
  </si>
  <si>
    <t>Tabla 7.20 Pagina 116</t>
  </si>
  <si>
    <t>Tabla 7.7 y 7.8 pag 105</t>
  </si>
  <si>
    <t>Pag 104</t>
  </si>
  <si>
    <t>RUSE</t>
  </si>
  <si>
    <t>SCED</t>
  </si>
  <si>
    <t>Fiabilidad del producto y complejidad. Combina RELY, DATA, CPLX y DOCU (tabla 7.14)</t>
  </si>
  <si>
    <t>Reutilizacion Requerida. Igual a su homologo de Post-Arquitectura (tabla 7.15)</t>
  </si>
  <si>
    <t>PDIF</t>
  </si>
  <si>
    <t>Dificultad de la Plataforma. Abarca TIME, STOR y PVOL (tabla 7.16)</t>
  </si>
  <si>
    <t>Experiencia Personal. Abarca PEXP y LTEX (tabla 7.17)</t>
  </si>
  <si>
    <t>Facilidades. Combina TOOL y SITE. (tabla 7.18)</t>
  </si>
  <si>
    <t>Planificacion Temporal. Igual a su homologo de post arquitectura (tabla 7.19)</t>
  </si>
  <si>
    <t>Multiplicadores de Esfuerzo para modelo Anticipado</t>
  </si>
  <si>
    <t>Factores de Escalabilidad Anticipado</t>
  </si>
  <si>
    <r>
      <t xml:space="preserve">Drivers de Costo para modelo Anticipado. </t>
    </r>
    <r>
      <rPr>
        <sz val="12"/>
        <color theme="1"/>
        <rFont val="Calibri"/>
        <family val="2"/>
        <scheme val="minor"/>
      </rPr>
      <t>Ver Tabla 7.20</t>
    </r>
  </si>
  <si>
    <t>**Casilla VERDE constantes</t>
  </si>
  <si>
    <t>MJ</t>
  </si>
  <si>
    <t>Alto Nivel</t>
  </si>
  <si>
    <t>Multiplicador: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</si>
</sst>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C00000"/>
      <name val="Calibri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0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1" fillId="3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1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1" fillId="3" borderId="10" xfId="0" applyFont="1" applyFill="1" applyBorder="1"/>
    <xf numFmtId="0" fontId="1" fillId="3" borderId="11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5" xfId="0" applyFont="1" applyFill="1" applyBorder="1"/>
    <xf numFmtId="0" fontId="0" fillId="3" borderId="0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6" borderId="0" xfId="0" applyNumberFormat="1" applyFill="1"/>
    <xf numFmtId="2" fontId="0" fillId="4" borderId="1" xfId="0" applyNumberFormat="1" applyFill="1" applyBorder="1" applyAlignment="1">
      <alignment horizontal="center" vertical="center"/>
    </xf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2" fontId="0" fillId="4" borderId="2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/>
    <xf numFmtId="2" fontId="0" fillId="4" borderId="5" xfId="0" applyNumberFormat="1" applyFill="1" applyBorder="1"/>
    <xf numFmtId="2" fontId="0" fillId="4" borderId="0" xfId="0" applyNumberFormat="1" applyFill="1" applyBorder="1"/>
    <xf numFmtId="2" fontId="0" fillId="4" borderId="0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Alignment="1">
      <alignment horizontal="left"/>
    </xf>
    <xf numFmtId="164" fontId="4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1" fillId="4" borderId="10" xfId="0" applyNumberFormat="1" applyFont="1" applyFill="1" applyBorder="1" applyAlignment="1">
      <alignment horizontal="left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164" fontId="0" fillId="6" borderId="0" xfId="0" applyNumberFormat="1" applyFill="1"/>
    <xf numFmtId="164" fontId="1" fillId="4" borderId="10" xfId="0" applyNumberFormat="1" applyFont="1" applyFill="1" applyBorder="1"/>
    <xf numFmtId="164" fontId="4" fillId="4" borderId="9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center"/>
    </xf>
    <xf numFmtId="164" fontId="1" fillId="4" borderId="20" xfId="0" applyNumberFormat="1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/>
    </xf>
    <xf numFmtId="164" fontId="2" fillId="4" borderId="22" xfId="0" applyNumberFormat="1" applyFont="1" applyFill="1" applyBorder="1" applyAlignment="1">
      <alignment horizontal="center"/>
    </xf>
    <xf numFmtId="164" fontId="2" fillId="4" borderId="21" xfId="0" applyNumberFormat="1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left" vertical="center"/>
    </xf>
    <xf numFmtId="164" fontId="5" fillId="4" borderId="13" xfId="0" applyNumberFormat="1" applyFon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right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4" borderId="6" xfId="0" applyNumberFormat="1" applyFill="1" applyBorder="1"/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center"/>
    </xf>
    <xf numFmtId="164" fontId="6" fillId="4" borderId="15" xfId="0" applyNumberFormat="1" applyFont="1" applyFill="1" applyBorder="1" applyAlignment="1">
      <alignment horizontal="center" vertical="center"/>
    </xf>
    <xf numFmtId="164" fontId="5" fillId="4" borderId="15" xfId="0" applyNumberFormat="1" applyFon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right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4" borderId="0" xfId="0" applyNumberFormat="1" applyFill="1" applyBorder="1"/>
    <xf numFmtId="164" fontId="0" fillId="4" borderId="5" xfId="0" applyNumberFormat="1" applyFill="1" applyBorder="1"/>
    <xf numFmtId="164" fontId="1" fillId="4" borderId="17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center" vertical="center"/>
    </xf>
    <xf numFmtId="164" fontId="2" fillId="4" borderId="14" xfId="0" applyNumberFormat="1" applyFont="1" applyFill="1" applyBorder="1" applyAlignment="1">
      <alignment horizontal="center" vertical="center"/>
    </xf>
    <xf numFmtId="164" fontId="2" fillId="5" borderId="13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23" xfId="0" applyFill="1" applyBorder="1"/>
    <xf numFmtId="0" fontId="0" fillId="3" borderId="24" xfId="0" applyFill="1" applyBorder="1"/>
    <xf numFmtId="0" fontId="0" fillId="0" borderId="25" xfId="0" applyFill="1" applyBorder="1"/>
    <xf numFmtId="0" fontId="0" fillId="5" borderId="0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7" xfId="0" applyFill="1" applyBorder="1"/>
    <xf numFmtId="0" fontId="0" fillId="5" borderId="26" xfId="0" applyFill="1" applyBorder="1"/>
    <xf numFmtId="0" fontId="0" fillId="5" borderId="28" xfId="0" applyFill="1" applyBorder="1"/>
    <xf numFmtId="0" fontId="0" fillId="5" borderId="16" xfId="0" applyFill="1" applyBorder="1"/>
    <xf numFmtId="0" fontId="0" fillId="0" borderId="13" xfId="0" applyBorder="1"/>
    <xf numFmtId="0" fontId="0" fillId="0" borderId="28" xfId="0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27" xfId="0" applyFill="1" applyBorder="1"/>
    <xf numFmtId="0" fontId="0" fillId="0" borderId="26" xfId="0" applyFill="1" applyBorder="1"/>
    <xf numFmtId="0" fontId="0" fillId="0" borderId="25" xfId="0" applyBorder="1"/>
    <xf numFmtId="0" fontId="9" fillId="0" borderId="0" xfId="0" applyFont="1" applyAlignment="1">
      <alignment horizontal="right"/>
    </xf>
    <xf numFmtId="0" fontId="9" fillId="8" borderId="0" xfId="0" applyFont="1" applyFill="1"/>
    <xf numFmtId="0" fontId="9" fillId="0" borderId="0" xfId="0" applyFont="1"/>
    <xf numFmtId="0" fontId="0" fillId="0" borderId="0" xfId="0" applyFill="1" applyBorder="1"/>
    <xf numFmtId="2" fontId="4" fillId="7" borderId="0" xfId="0" applyNumberFormat="1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24" xfId="0" applyBorder="1"/>
    <xf numFmtId="0" fontId="0" fillId="0" borderId="18" xfId="0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247649</xdr:colOff>
      <xdr:row>2</xdr:row>
      <xdr:rowOff>61912</xdr:rowOff>
    </xdr:from>
    <xdr:ext cx="1971676" cy="267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09649" y="442912"/>
              <a:ext cx="1971676" cy="267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/>
                          </a:rPr>
                          <m:t>𝑀𝑀</m:t>
                        </m:r>
                      </m:e>
                      <m:sub>
                        <m:r>
                          <a:rPr lang="es-CL" sz="1100" b="0" i="1">
                            <a:latin typeface="Cambria Math"/>
                          </a:rPr>
                          <m:t>𝑁𝑜𝑚𝑖𝑛𝑎𝑙</m:t>
                        </m:r>
                      </m:sub>
                    </m:sSub>
                    <m:r>
                      <a:rPr lang="es-CL" sz="1100" b="0" i="1">
                        <a:latin typeface="Cambria Math"/>
                      </a:rPr>
                      <m:t>=</m:t>
                    </m:r>
                    <m:r>
                      <a:rPr lang="es-CL" sz="1100" b="0" i="1">
                        <a:latin typeface="Cambria Math"/>
                      </a:rPr>
                      <m:t>𝐴</m:t>
                    </m:r>
                    <m:r>
                      <a:rPr lang="es-CL" sz="1100" b="0" i="1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/>
                          </a:rPr>
                          <m:t>(</m:t>
                        </m:r>
                        <m:r>
                          <a:rPr lang="es-CL" sz="1100" b="0" i="1">
                            <a:latin typeface="Cambria Math"/>
                          </a:rPr>
                          <m:t>𝑠𝑖𝑧𝑒</m:t>
                        </m:r>
                        <m:r>
                          <a:rPr lang="es-CL" sz="1100" b="0" i="1">
                            <a:latin typeface="Cambria Math"/>
                          </a:rPr>
                          <m:t>)</m:t>
                        </m:r>
                      </m:e>
                      <m:sup>
                        <m:r>
                          <a:rPr lang="es-CL" sz="1100" b="0" i="1">
                            <a:latin typeface="Cambria Math"/>
                          </a:rPr>
                          <m:t>𝐵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1009649" y="442912"/>
              <a:ext cx="1971676" cy="267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i="0">
                  <a:latin typeface="Cambria Math"/>
                </a:rPr>
                <a:t>〖</a:t>
              </a:r>
              <a:r>
                <a:rPr lang="es-CL" sz="1100" b="0" i="0">
                  <a:latin typeface="Cambria Math"/>
                </a:rPr>
                <a:t>𝑀𝑀〗_𝑁𝑜𝑚𝑖𝑛𝑎𝑙=𝐴∗〖(𝑠𝑖𝑧𝑒)〗^𝐵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</xdr:row>
      <xdr:rowOff>71437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048000" y="45243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𝐴</m:t>
                    </m:r>
                    <m:r>
                      <a:rPr lang="es-CL" sz="1100" b="0" i="1">
                        <a:latin typeface="Cambria Math"/>
                      </a:rPr>
                      <m:t>=2,45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3048000" y="45243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𝐴=2,45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323849</xdr:colOff>
      <xdr:row>6</xdr:row>
      <xdr:rowOff>119062</xdr:rowOff>
    </xdr:from>
    <xdr:ext cx="1876425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085849" y="1262062"/>
              <a:ext cx="1876425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𝑠𝑖𝑧𝑒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r>
                      <a:rPr lang="es-CL" sz="1100" b="0" i="1">
                        <a:latin typeface="Cambria Math"/>
                      </a:rPr>
                      <m:t>𝑠𝑖𝑧𝑒</m:t>
                    </m:r>
                    <m:r>
                      <a:rPr lang="es-CL" sz="11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/>
                          </a:rPr>
                          <m:t>1+</m:t>
                        </m:r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/>
                              </a:rPr>
                              <m:t>𝐵𝑅𝐴𝐾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1085849" y="1262062"/>
              <a:ext cx="1876425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𝑠𝑖𝑧𝑒=𝑠𝑖𝑧𝑒∗(1+𝐵𝑅𝐴𝐾/100)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295274</xdr:colOff>
      <xdr:row>11</xdr:row>
      <xdr:rowOff>61912</xdr:rowOff>
    </xdr:from>
    <xdr:ext cx="2981326" cy="410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57274" y="2157412"/>
              <a:ext cx="2981326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𝑋</m:t>
                    </m:r>
                    <m:r>
                      <a:rPr lang="es-CL" sz="1100" b="0" i="1">
                        <a:latin typeface="Cambria Math"/>
                      </a:rPr>
                      <m:t> </m:t>
                    </m:r>
                    <m:r>
                      <a:rPr lang="es-CL" sz="1100" b="0" i="1">
                        <a:latin typeface="Cambria Math"/>
                      </a:rPr>
                      <m:t>𝑈𝑁𝐹𝑃</m:t>
                    </m:r>
                    <m:r>
                      <a:rPr lang="es-CL" sz="1100" b="0" i="1">
                        <a:latin typeface="Cambria Math"/>
                      </a:rPr>
                      <m:t> ∗</m:t>
                    </m:r>
                    <m:r>
                      <a:rPr lang="es-CL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/>
                          </a:rPr>
                          <m:t>𝑙𝑒𝑛𝑔𝑢𝑎𝑗𝑒</m:t>
                        </m:r>
                      </m:e>
                    </m:d>
                    <m:r>
                      <a:rPr lang="es-CL" sz="11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/>
                          </a:rPr>
                          <m:t>𝑆𝐿𝑂𝐶</m:t>
                        </m:r>
                      </m:num>
                      <m:den>
                        <m:r>
                          <a:rPr lang="es-CL" sz="1100" b="0" i="1">
                            <a:latin typeface="Cambria Math"/>
                          </a:rPr>
                          <m:t>1000</m:t>
                        </m:r>
                      </m:den>
                    </m:f>
                    <m:r>
                      <a:rPr lang="es-CL" sz="1100" b="0" i="1">
                        <a:latin typeface="Cambria Math"/>
                      </a:rPr>
                      <m:t>=</m:t>
                    </m:r>
                    <m:r>
                      <a:rPr lang="es-CL" sz="1100" b="0" i="1">
                        <a:latin typeface="Cambria Math"/>
                      </a:rPr>
                      <m:t>𝐾𝑆𝐿𝑂𝐶</m:t>
                    </m:r>
                    <m:r>
                      <a:rPr lang="es-CL" sz="11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1057274" y="2157412"/>
              <a:ext cx="2981326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𝑋 𝑈𝑁𝐹𝑃 ∗𝑁(𝑙𝑒𝑛𝑔𝑢𝑎𝑗𝑒)=  𝑆𝐿𝑂𝐶/1000=𝐾𝑆𝐿𝑂𝐶 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15</xdr:row>
      <xdr:rowOff>52387</xdr:rowOff>
    </xdr:from>
    <xdr:ext cx="1790700" cy="5706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019175" y="2909887"/>
              <a:ext cx="1790700" cy="570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𝐵</m:t>
                    </m:r>
                    <m:r>
                      <a:rPr lang="es-CL" sz="1100" b="0" i="1">
                        <a:latin typeface="Cambria Math"/>
                      </a:rPr>
                      <m:t>=0,91+0,01∗</m:t>
                    </m:r>
                    <m:nary>
                      <m:naryPr>
                        <m:chr m:val="∑"/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L" sz="1100" b="0" i="1">
                            <a:latin typeface="Cambria Math"/>
                          </a:rPr>
                          <m:t>𝑖</m:t>
                        </m:r>
                        <m:r>
                          <a:rPr lang="es-CL" sz="11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s-CL" sz="1100" b="0" i="1">
                            <a:latin typeface="Cambria Math"/>
                          </a:rPr>
                          <m:t>5</m:t>
                        </m:r>
                      </m:sup>
                      <m:e>
                        <m:sSub>
                          <m:sSub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100" b="0" i="1">
                                <a:latin typeface="Cambria Math"/>
                              </a:rPr>
                              <m:t>𝑆𝐹</m:t>
                            </m:r>
                          </m:e>
                          <m:sub>
                            <m:r>
                              <a:rPr lang="es-CL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1019175" y="2909887"/>
              <a:ext cx="1790700" cy="570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𝐵=0,91+0,01∗∑_(𝑖=1)^5▒〖𝑆𝐹〗_𝑖 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66674</xdr:colOff>
      <xdr:row>20</xdr:row>
      <xdr:rowOff>42862</xdr:rowOff>
    </xdr:from>
    <xdr:ext cx="2124075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828674" y="3852862"/>
              <a:ext cx="2124075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𝑀𝑀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r>
                      <a:rPr lang="es-CL" sz="1100" b="0" i="1">
                        <a:latin typeface="Cambria Math"/>
                      </a:rPr>
                      <m:t>𝐴</m:t>
                    </m:r>
                    <m:r>
                      <a:rPr lang="es-CL" sz="1100" b="0" i="1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latin typeface="Cambria Math"/>
                              </a:rPr>
                              <m:t>𝑠𝑖𝑧𝑒</m:t>
                            </m:r>
                          </m:e>
                        </m:d>
                      </m:e>
                      <m:sup>
                        <m:r>
                          <a:rPr lang="es-CL" sz="1100" b="0" i="1">
                            <a:latin typeface="Cambria Math"/>
                          </a:rPr>
                          <m:t>𝐵</m:t>
                        </m:r>
                      </m:sup>
                    </m:sSup>
                    <m:r>
                      <a:rPr lang="es-CL" sz="1100" b="0" i="1">
                        <a:latin typeface="Cambria Math"/>
                      </a:rPr>
                      <m:t>∗</m:t>
                    </m:r>
                    <m:nary>
                      <m:naryPr>
                        <m:chr m:val="∏"/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L" sz="1100" b="0" i="1">
                            <a:latin typeface="Cambria Math"/>
                          </a:rPr>
                          <m:t>𝑗</m:t>
                        </m:r>
                        <m:r>
                          <a:rPr lang="es-CL" sz="11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s-CL" sz="1100" b="0" i="1">
                            <a:latin typeface="Cambria Math"/>
                          </a:rPr>
                          <m:t>𝑋</m:t>
                        </m:r>
                      </m:sup>
                      <m:e>
                        <m:sSub>
                          <m:sSub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100" b="0" i="1">
                                <a:latin typeface="Cambria Math"/>
                              </a:rPr>
                              <m:t>𝐸𝑀</m:t>
                            </m:r>
                          </m:e>
                          <m:sub>
                            <m:r>
                              <a:rPr lang="es-CL" sz="1100" b="0" i="1">
                                <a:latin typeface="Cambria Math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828674" y="3852862"/>
              <a:ext cx="2124075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𝑀𝑀=𝐴∗(𝑠𝑖𝑧𝑒)^𝐵∗∏_(𝑗=1)^𝑋▒〖𝐸𝑀〗_𝑗 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552449</xdr:colOff>
      <xdr:row>26</xdr:row>
      <xdr:rowOff>42862</xdr:rowOff>
    </xdr:from>
    <xdr:ext cx="3648075" cy="410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7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52449" y="4995862"/>
              <a:ext cx="3648075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𝑇𝐷𝐸𝑉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/>
                          </a:rPr>
                          <m:t>3,67∗</m:t>
                        </m:r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latin typeface="Cambria Math"/>
                              </a:rPr>
                              <m:t>𝑀𝑀</m:t>
                            </m:r>
                          </m:e>
                          <m:sup>
                            <m:r>
                              <a:rPr lang="es-CL" sz="1100" b="0" i="1">
                                <a:latin typeface="Cambria Math"/>
                              </a:rPr>
                              <m:t>(0,28+0,2∗(</m:t>
                            </m:r>
                            <m:r>
                              <a:rPr lang="es-CL" sz="1100" b="0" i="1">
                                <a:latin typeface="Cambria Math"/>
                              </a:rPr>
                              <m:t>𝐵</m:t>
                            </m:r>
                            <m:r>
                              <a:rPr lang="es-CL" sz="1100" b="0" i="1">
                                <a:latin typeface="Cambria Math"/>
                              </a:rPr>
                              <m:t>−0,01)</m:t>
                            </m:r>
                          </m:sup>
                        </m:sSup>
                      </m:e>
                    </m:d>
                    <m:r>
                      <a:rPr lang="es-CL" sz="1100" b="0" i="1"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/>
                          </a:rPr>
                          <m:t>𝑆𝐶𝐸𝐷</m:t>
                        </m:r>
                        <m:r>
                          <a:rPr lang="es-CL" sz="1100" b="0" i="1">
                            <a:latin typeface="Cambria Math"/>
                          </a:rPr>
                          <m:t>%</m:t>
                        </m:r>
                      </m:num>
                      <m:den>
                        <m:r>
                          <a:rPr lang="es-CL" sz="1100" b="0" i="1">
                            <a:latin typeface="Cambria Math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8" name="7 CuadroTexto"/>
            <xdr:cNvSpPr txBox="1"/>
          </xdr:nvSpPr>
          <xdr:spPr>
            <a:xfrm>
              <a:off x="552449" y="4995862"/>
              <a:ext cx="3648075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𝑇𝐷𝐸𝑉=(3,67∗〖𝑀𝑀〗^((0,28+0,2∗(𝐵−0,01)) )∗(𝑆𝐶𝐸𝐷%)/100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752475</xdr:colOff>
      <xdr:row>31</xdr:row>
      <xdr:rowOff>61912</xdr:rowOff>
    </xdr:from>
    <xdr:ext cx="3295650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8 CuadroTexto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752475" y="5967412"/>
              <a:ext cx="32956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𝑠𝑖𝑧𝑒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r>
                      <a:rPr lang="es-CL" sz="1100" b="0" i="1">
                        <a:latin typeface="Cambria Math"/>
                      </a:rPr>
                      <m:t>𝐾𝑆𝐿𝑂𝐶</m:t>
                    </m:r>
                    <m:r>
                      <a:rPr lang="es-CL" sz="1100" b="0" i="1">
                        <a:latin typeface="Cambria Math"/>
                      </a:rPr>
                      <m:t>+</m:t>
                    </m:r>
                    <m:r>
                      <a:rPr lang="es-CL" sz="1100" b="0" i="1">
                        <a:latin typeface="Cambria Math"/>
                      </a:rPr>
                      <m:t>𝐾𝐴𝑆𝐿𝑂𝐶</m:t>
                    </m:r>
                    <m:r>
                      <a:rPr lang="es-CL" sz="1100" b="0" i="1">
                        <a:latin typeface="Cambria Math"/>
                      </a:rPr>
                      <m:t> ∗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/>
                              </a:rPr>
                              <m:t>100−</m:t>
                            </m:r>
                            <m:r>
                              <a:rPr lang="es-CL" sz="1100" b="0" i="1">
                                <a:latin typeface="Cambria Math"/>
                              </a:rPr>
                              <m:t>𝐴𝑇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es-CL" sz="1100" b="0" i="1">
                        <a:latin typeface="Cambria Math"/>
                      </a:rPr>
                      <m:t>∗</m:t>
                    </m:r>
                    <m:r>
                      <a:rPr lang="es-CL" sz="1100" b="0" i="1">
                        <a:latin typeface="Cambria Math"/>
                      </a:rPr>
                      <m:t>𝐴𝑀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9" name="8 CuadroTexto"/>
            <xdr:cNvSpPr txBox="1"/>
          </xdr:nvSpPr>
          <xdr:spPr>
            <a:xfrm>
              <a:off x="752475" y="5967412"/>
              <a:ext cx="32956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𝑠𝑖𝑧𝑒=𝐾𝑆𝐿𝑂𝐶+𝐾𝐴𝑆𝐿𝑂𝐶 ∗((100−𝐴𝑇)/100)∗𝐴𝑀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714374</xdr:colOff>
      <xdr:row>34</xdr:row>
      <xdr:rowOff>166687</xdr:rowOff>
    </xdr:from>
    <xdr:ext cx="4400552" cy="421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9 CuadroTexto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714374" y="6643687"/>
              <a:ext cx="4400552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𝐴𝑀𝑀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𝐴𝑆𝐿𝑂𝐶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𝐴𝐴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𝐴𝐴𝐹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(1+0,02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𝑆𝑈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𝑈𝑁𝐹𝑀</m:t>
                                </m:r>
                              </m:e>
                            </m:d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s-CL" sz="1100" b="0" i="1">
                            <a:latin typeface="Cambria Math"/>
                          </a:rPr>
                          <m:t>100</m:t>
                        </m:r>
                      </m:den>
                    </m:f>
                    <m:r>
                      <a:rPr lang="es-CL" sz="1100" b="0" i="0">
                        <a:latin typeface="Cambria Math"/>
                      </a:rPr>
                      <m:t>      </m:t>
                    </m:r>
                    <m:r>
                      <m:rPr>
                        <m:sty m:val="p"/>
                      </m:rPr>
                      <a:rPr lang="es-CL" sz="1100" b="0" i="0">
                        <a:latin typeface="Cambria Math"/>
                      </a:rPr>
                      <m:t>AAF</m:t>
                    </m:r>
                    <m:r>
                      <a:rPr lang="es-CL" sz="1100" b="0" i="1">
                        <a:latin typeface="Cambria Math"/>
                        <a:ea typeface="Cambria Math"/>
                      </a:rPr>
                      <m:t>≤0,5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0" name="9 CuadroTexto"/>
            <xdr:cNvSpPr txBox="1"/>
          </xdr:nvSpPr>
          <xdr:spPr>
            <a:xfrm>
              <a:off x="714374" y="6643687"/>
              <a:ext cx="4400552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𝐴𝑀𝑀=(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𝐴𝑆𝐿𝑂𝐶 [𝐴𝐴+𝐴𝐴𝐹(1+0,02(𝑆𝑈)(𝑈𝑁𝐹𝑀))])/</a:t>
              </a:r>
              <a:r>
                <a:rPr lang="es-CL" sz="1100" b="0" i="0">
                  <a:latin typeface="Cambria Math"/>
                </a:rPr>
                <a:t>100       AAF</a:t>
              </a:r>
              <a:r>
                <a:rPr lang="es-CL" sz="1100" b="0" i="0">
                  <a:latin typeface="Cambria Math"/>
                  <a:ea typeface="Cambria Math"/>
                </a:rPr>
                <a:t>≤0,5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476249</xdr:colOff>
      <xdr:row>38</xdr:row>
      <xdr:rowOff>4762</xdr:rowOff>
    </xdr:from>
    <xdr:ext cx="4400552" cy="421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10 CuadroTexto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476249" y="7243762"/>
              <a:ext cx="4400552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𝐴𝑀𝑀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𝐴𝑆𝐿𝑂𝐶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𝐴𝐴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𝐴𝐴𝐹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𝑆𝑈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𝑈𝑁𝐹𝑀</m:t>
                                </m:r>
                              </m:e>
                            </m:d>
                          </m:e>
                        </m:d>
                      </m:num>
                      <m:den>
                        <m:r>
                          <a:rPr lang="es-CL" sz="1100" b="0" i="1">
                            <a:latin typeface="Cambria Math"/>
                          </a:rPr>
                          <m:t>100</m:t>
                        </m:r>
                      </m:den>
                    </m:f>
                    <m:r>
                      <a:rPr lang="es-CL" sz="1100" b="0" i="0">
                        <a:latin typeface="Cambria Math"/>
                      </a:rPr>
                      <m:t>      </m:t>
                    </m:r>
                    <m:r>
                      <m:rPr>
                        <m:sty m:val="p"/>
                      </m:rPr>
                      <a:rPr lang="es-CL" sz="1100" b="0" i="0">
                        <a:latin typeface="Cambria Math"/>
                      </a:rPr>
                      <m:t>AAF</m:t>
                    </m:r>
                    <m:r>
                      <a:rPr lang="es-CL" sz="1100" b="0" i="1">
                        <a:latin typeface="Cambria Math"/>
                        <a:ea typeface="Cambria Math"/>
                      </a:rPr>
                      <m:t>&gt;0,5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1" name="10 CuadroTexto"/>
            <xdr:cNvSpPr txBox="1"/>
          </xdr:nvSpPr>
          <xdr:spPr>
            <a:xfrm>
              <a:off x="476249" y="7243762"/>
              <a:ext cx="4400552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𝐴𝑀𝑀=(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𝐴𝑆𝐿𝑂𝐶 [𝐴𝐴+𝐴𝐴𝐹+(𝑆𝑈)(𝑈𝑁𝐹𝑀)])/</a:t>
              </a:r>
              <a:r>
                <a:rPr lang="es-CL" sz="1100" b="0" i="0">
                  <a:latin typeface="Cambria Math"/>
                </a:rPr>
                <a:t>100       AAF</a:t>
              </a:r>
              <a:r>
                <a:rPr lang="es-CL" sz="1100" b="0" i="0">
                  <a:latin typeface="Cambria Math"/>
                  <a:ea typeface="Cambria Math"/>
                </a:rPr>
                <a:t>&gt;0,5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41</xdr:row>
      <xdr:rowOff>4762</xdr:rowOff>
    </xdr:from>
    <xdr:ext cx="25527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11 CuadroTexto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828675" y="7815262"/>
              <a:ext cx="2552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𝐴𝐴𝐹</m:t>
                    </m:r>
                    <m:r>
                      <a:rPr lang="es-CL" sz="1100" b="0" i="1">
                        <a:latin typeface="Cambria Math"/>
                      </a:rPr>
                      <m:t>=0,4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/>
                          </a:rPr>
                          <m:t>𝐷𝑀</m:t>
                        </m:r>
                      </m:e>
                    </m:d>
                    <m:r>
                      <a:rPr lang="es-CL" sz="1100" b="0" i="1">
                        <a:latin typeface="Cambria Math"/>
                      </a:rPr>
                      <m:t>+0,3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/>
                          </a:rPr>
                          <m:t>𝐶𝑀</m:t>
                        </m:r>
                      </m:e>
                    </m:d>
                    <m:r>
                      <a:rPr lang="es-CL" sz="1100" b="0" i="1">
                        <a:latin typeface="Cambria Math"/>
                      </a:rPr>
                      <m:t>+0,3(</m:t>
                    </m:r>
                    <m:r>
                      <a:rPr lang="es-CL" sz="1100" b="0" i="1">
                        <a:latin typeface="Cambria Math"/>
                      </a:rPr>
                      <m:t>𝐼𝑀</m:t>
                    </m:r>
                    <m:r>
                      <a:rPr lang="es-CL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2" name="11 CuadroTexto"/>
            <xdr:cNvSpPr txBox="1"/>
          </xdr:nvSpPr>
          <xdr:spPr>
            <a:xfrm>
              <a:off x="828675" y="7815262"/>
              <a:ext cx="2552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𝐴𝐴𝐹=0,4(𝐷𝑀)+0,3(𝐶𝑀)+0,3(𝐼𝑀)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571500</xdr:colOff>
      <xdr:row>44</xdr:row>
      <xdr:rowOff>52387</xdr:rowOff>
    </xdr:from>
    <xdr:ext cx="30861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12 CuadroTexto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571500" y="8434387"/>
              <a:ext cx="30861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/>
                          </a:rPr>
                          <m:t>𝑀𝑀</m:t>
                        </m:r>
                      </m:e>
                      <m:sub>
                        <m:r>
                          <a:rPr lang="es-CL" sz="1100" b="0" i="1">
                            <a:latin typeface="Cambria Math"/>
                          </a:rPr>
                          <m:t>𝑀𝑎𝑛𝑡𝑒𝑛𝑐𝑖𝑜𝑛</m:t>
                        </m:r>
                      </m:sub>
                    </m:sSub>
                    <m:r>
                      <a:rPr lang="es-CL" sz="1100" b="0" i="1">
                        <a:latin typeface="Cambria Math"/>
                      </a:rPr>
                      <m:t>=</m:t>
                    </m:r>
                    <m:r>
                      <a:rPr lang="es-CL" sz="1100" b="0" i="1">
                        <a:latin typeface="Cambria Math"/>
                      </a:rPr>
                      <m:t>𝐴</m:t>
                    </m:r>
                    <m:r>
                      <a:rPr lang="es-CL" sz="1100" b="0" i="1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𝑠𝑖𝑧𝑒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CL" sz="1100" b="0" i="1">
                            <a:latin typeface="Cambria Math"/>
                          </a:rPr>
                          <m:t>𝐵</m:t>
                        </m:r>
                      </m:sup>
                    </m:sSup>
                    <m:r>
                      <a:rPr lang="es-CL" sz="1100" b="0" i="1">
                        <a:latin typeface="Cambria Math"/>
                      </a:rPr>
                      <m:t>∗</m:t>
                    </m:r>
                    <m:nary>
                      <m:naryPr>
                        <m:chr m:val="∏"/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𝑋</m:t>
                        </m:r>
                      </m:sup>
                      <m:e>
                        <m:sSub>
                          <m:sSub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𝐸𝑀</m:t>
                            </m:r>
                          </m:e>
                          <m: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3" name="12 CuadroTexto"/>
            <xdr:cNvSpPr txBox="1"/>
          </xdr:nvSpPr>
          <xdr:spPr>
            <a:xfrm>
              <a:off x="571500" y="8434387"/>
              <a:ext cx="30861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i="0">
                  <a:latin typeface="Cambria Math"/>
                </a:rPr>
                <a:t>〖</a:t>
              </a:r>
              <a:r>
                <a:rPr lang="es-CL" sz="1100" b="0" i="0">
                  <a:latin typeface="Cambria Math"/>
                </a:rPr>
                <a:t>𝑀𝑀〗_𝑀𝑎𝑛𝑡𝑒𝑛𝑐𝑖𝑜𝑛=𝐴∗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(〖𝑠𝑖𝑧𝑒〗_𝑀 )^</a:t>
              </a:r>
              <a:r>
                <a:rPr lang="es-CL" sz="1100" b="0" i="0">
                  <a:latin typeface="Cambria Math"/>
                </a:rPr>
                <a:t>𝐵∗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∏_(𝑗=1)^𝑋▒〖𝐸𝑀〗_𝑗 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714374</xdr:colOff>
      <xdr:row>47</xdr:row>
      <xdr:rowOff>119062</xdr:rowOff>
    </xdr:from>
    <xdr:ext cx="28479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CuadroTexto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714374" y="9072562"/>
              <a:ext cx="28479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/>
                          </a:rPr>
                          <m:t>𝑠𝑖𝑧𝑒</m:t>
                        </m:r>
                      </m:e>
                      <m:sub>
                        <m:r>
                          <a:rPr lang="es-CL" sz="1100" b="0" i="1">
                            <a:latin typeface="Cambria Math"/>
                          </a:rPr>
                          <m:t>𝑀</m:t>
                        </m:r>
                      </m:sub>
                    </m:sSub>
                    <m:r>
                      <a:rPr lang="es-CL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/>
                          </a:rPr>
                          <m:t>𝐵𝑎𝑠𝑒𝐶𝑜𝑑𝑒𝑆𝑖𝑧𝑒</m:t>
                        </m:r>
                        <m:r>
                          <a:rPr lang="es-CL" sz="1100" b="0" i="1">
                            <a:latin typeface="Cambria Math"/>
                          </a:rPr>
                          <m:t>∗</m:t>
                        </m:r>
                        <m:r>
                          <a:rPr lang="es-CL" sz="1100" b="0" i="1">
                            <a:latin typeface="Cambria Math"/>
                          </a:rPr>
                          <m:t>𝑀𝐶𝐹</m:t>
                        </m:r>
                      </m:e>
                    </m:d>
                    <m:r>
                      <a:rPr lang="es-CL" sz="1100" b="0" i="1">
                        <a:latin typeface="Cambria Math"/>
                      </a:rPr>
                      <m:t>∗</m:t>
                    </m:r>
                    <m:r>
                      <a:rPr lang="es-CL" sz="1100" b="0" i="1">
                        <a:latin typeface="Cambria Math"/>
                      </a:rPr>
                      <m:t>𝑀𝐴𝐹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4" name="13 CuadroTexto"/>
            <xdr:cNvSpPr txBox="1"/>
          </xdr:nvSpPr>
          <xdr:spPr>
            <a:xfrm>
              <a:off x="714374" y="9072562"/>
              <a:ext cx="28479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i="0">
                  <a:latin typeface="Cambria Math"/>
                </a:rPr>
                <a:t>〖</a:t>
              </a:r>
              <a:r>
                <a:rPr lang="es-CL" sz="1100" b="0" i="0">
                  <a:latin typeface="Cambria Math"/>
                </a:rPr>
                <a:t>𝑠𝑖𝑧𝑒〗_𝑀=(𝐵𝑎𝑠𝑒𝐶𝑜𝑑𝑒𝑆𝑖𝑧𝑒∗𝑀𝐶𝐹)∗𝑀𝐴𝐹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0</xdr:col>
      <xdr:colOff>723899</xdr:colOff>
      <xdr:row>49</xdr:row>
      <xdr:rowOff>119062</xdr:rowOff>
    </xdr:from>
    <xdr:ext cx="2581275" cy="414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14 CuadroTexto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723899" y="9453562"/>
              <a:ext cx="2581275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𝑀𝐶𝐹</m:t>
                    </m:r>
                    <m:r>
                      <a:rPr lang="es-CL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/>
                          </a:rPr>
                          <m:t>𝑆𝑖𝑧𝑒𝐴𝑑𝑑𝑒𝑑</m:t>
                        </m:r>
                        <m:r>
                          <a:rPr lang="es-CL" sz="1100" b="0" i="1">
                            <a:latin typeface="Cambria Math"/>
                          </a:rPr>
                          <m:t>+</m:t>
                        </m:r>
                        <m:r>
                          <a:rPr lang="es-CL" sz="1100" b="0" i="1">
                            <a:latin typeface="Cambria Math"/>
                          </a:rPr>
                          <m:t>𝑆𝑖𝑧𝑒𝑀𝑜𝑑𝑖𝑓𝑖𝑒𝑑</m:t>
                        </m:r>
                      </m:num>
                      <m:den>
                        <m:r>
                          <a:rPr lang="es-CL" sz="1100" b="0" i="1">
                            <a:latin typeface="Cambria Math"/>
                          </a:rPr>
                          <m:t>𝐵𝑎𝑠𝑒𝐶𝑜𝑑𝑒𝑆𝑖𝑧𝑒</m:t>
                        </m:r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5" name="14 CuadroTexto"/>
            <xdr:cNvSpPr txBox="1"/>
          </xdr:nvSpPr>
          <xdr:spPr>
            <a:xfrm>
              <a:off x="723899" y="9453562"/>
              <a:ext cx="2581275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𝑀𝐶𝐹=(𝑆𝑖𝑧𝑒𝐴𝑑𝑑𝑒𝑑+𝑆𝑖𝑧𝑒𝑀𝑜𝑑𝑖𝑓𝑖𝑒𝑑)/𝐵𝑎𝑠𝑒𝐶𝑜𝑑𝑒𝑆𝑖𝑧𝑒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47624</xdr:colOff>
      <xdr:row>52</xdr:row>
      <xdr:rowOff>42862</xdr:rowOff>
    </xdr:from>
    <xdr:ext cx="1914525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15 CuadroTexto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809624" y="9948862"/>
              <a:ext cx="1914525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/>
                      </a:rPr>
                      <m:t>𝑀𝐴𝐹</m:t>
                    </m:r>
                    <m:r>
                      <a:rPr lang="es-CL" sz="1100" b="0" i="1">
                        <a:latin typeface="Cambria Math"/>
                      </a:rPr>
                      <m:t>=1+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/>
                              </a:rPr>
                              <m:t>𝑆𝑈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/>
                              </a:rPr>
                              <m:t>100</m:t>
                            </m:r>
                          </m:den>
                        </m:f>
                        <m:r>
                          <a:rPr lang="es-CL" sz="1100" b="0" i="1">
                            <a:latin typeface="Cambria Math"/>
                          </a:rPr>
                          <m:t>∗</m:t>
                        </m:r>
                        <m:r>
                          <a:rPr lang="es-CL" sz="1100" b="0" i="1">
                            <a:latin typeface="Cambria Math"/>
                          </a:rPr>
                          <m:t>𝑈𝑁𝐹𝑀</m:t>
                        </m:r>
                      </m:e>
                    </m:d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16" name="15 CuadroTexto"/>
            <xdr:cNvSpPr txBox="1"/>
          </xdr:nvSpPr>
          <xdr:spPr>
            <a:xfrm>
              <a:off x="809624" y="9948862"/>
              <a:ext cx="1914525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L" sz="1100" b="0" i="0">
                  <a:latin typeface="Cambria Math"/>
                </a:rPr>
                <a:t>𝑀𝐴𝐹=1+(𝑆𝑈/100∗𝑈𝑁𝐹𝑀)</a:t>
              </a:r>
              <a:endParaRPr lang="es-C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9"/>
  <sheetViews>
    <sheetView topLeftCell="A10" workbookViewId="0">
      <selection activeCell="M50" sqref="M50"/>
    </sheetView>
  </sheetViews>
  <sheetFormatPr baseColWidth="10" defaultRowHeight="15" x14ac:dyDescent="0.25"/>
  <cols>
    <col min="3" max="3" width="30" customWidth="1"/>
    <col min="7" max="8" width="11.85546875" bestFit="1" customWidth="1"/>
    <col min="10" max="10" width="17.140625" bestFit="1" customWidth="1"/>
    <col min="20" max="20" width="11.85546875" bestFit="1" customWidth="1"/>
  </cols>
  <sheetData>
    <row r="2" spans="3:12" x14ac:dyDescent="0.25">
      <c r="J2" s="50"/>
    </row>
    <row r="3" spans="3:12" x14ac:dyDescent="0.25">
      <c r="C3" s="147"/>
      <c r="D3" s="140" t="s">
        <v>0</v>
      </c>
      <c r="E3" s="140" t="s">
        <v>1</v>
      </c>
      <c r="F3" s="141" t="s">
        <v>2</v>
      </c>
    </row>
    <row r="4" spans="3:12" x14ac:dyDescent="0.25">
      <c r="C4" s="142" t="s">
        <v>3</v>
      </c>
      <c r="D4" s="136">
        <v>3</v>
      </c>
      <c r="E4" s="136">
        <v>4</v>
      </c>
      <c r="F4" s="137">
        <v>6</v>
      </c>
    </row>
    <row r="5" spans="3:12" x14ac:dyDescent="0.25">
      <c r="C5" s="142" t="s">
        <v>4</v>
      </c>
      <c r="D5" s="136">
        <v>4</v>
      </c>
      <c r="E5" s="136">
        <v>5</v>
      </c>
      <c r="F5" s="137">
        <v>7</v>
      </c>
    </row>
    <row r="6" spans="3:12" x14ac:dyDescent="0.25">
      <c r="C6" s="142" t="s">
        <v>5</v>
      </c>
      <c r="D6" s="136">
        <v>7</v>
      </c>
      <c r="E6" s="136">
        <v>10</v>
      </c>
      <c r="F6" s="137">
        <v>15</v>
      </c>
    </row>
    <row r="7" spans="3:12" x14ac:dyDescent="0.25">
      <c r="C7" s="142" t="s">
        <v>6</v>
      </c>
      <c r="D7" s="136">
        <v>5</v>
      </c>
      <c r="E7" s="136">
        <v>7</v>
      </c>
      <c r="F7" s="137">
        <v>10</v>
      </c>
    </row>
    <row r="8" spans="3:12" x14ac:dyDescent="0.25">
      <c r="C8" s="143" t="s">
        <v>7</v>
      </c>
      <c r="D8" s="138">
        <v>3</v>
      </c>
      <c r="E8" s="138">
        <v>4</v>
      </c>
      <c r="F8" s="139">
        <v>6</v>
      </c>
    </row>
    <row r="10" spans="3:12" x14ac:dyDescent="0.25">
      <c r="C10" s="147"/>
      <c r="D10" s="148" t="s">
        <v>0</v>
      </c>
      <c r="E10" s="148" t="s">
        <v>1</v>
      </c>
      <c r="F10" s="148" t="s">
        <v>2</v>
      </c>
      <c r="G10" s="149" t="s">
        <v>8</v>
      </c>
    </row>
    <row r="11" spans="3:12" x14ac:dyDescent="0.25">
      <c r="C11" s="145" t="s">
        <v>3</v>
      </c>
      <c r="D11" s="21">
        <v>16</v>
      </c>
      <c r="E11" s="21">
        <v>4</v>
      </c>
      <c r="F11" s="21">
        <v>0</v>
      </c>
      <c r="G11" s="133">
        <f>SUMPRODUCT(D11:F11,D4:F4)</f>
        <v>64</v>
      </c>
    </row>
    <row r="12" spans="3:12" x14ac:dyDescent="0.25">
      <c r="C12" s="145" t="s">
        <v>4</v>
      </c>
      <c r="D12" s="21">
        <v>6</v>
      </c>
      <c r="E12" s="21">
        <v>5</v>
      </c>
      <c r="F12" s="21">
        <v>0</v>
      </c>
      <c r="G12" s="133">
        <f t="shared" ref="G12:G15" si="0">SUMPRODUCT(D12:F12,D5:F5)</f>
        <v>49</v>
      </c>
    </row>
    <row r="13" spans="3:12" x14ac:dyDescent="0.25">
      <c r="C13" s="145" t="s">
        <v>5</v>
      </c>
      <c r="D13" s="21">
        <v>0</v>
      </c>
      <c r="E13" s="21">
        <v>3</v>
      </c>
      <c r="F13" s="21">
        <v>0</v>
      </c>
      <c r="G13" s="133">
        <f t="shared" si="0"/>
        <v>30</v>
      </c>
    </row>
    <row r="14" spans="3:12" x14ac:dyDescent="0.25">
      <c r="C14" s="145" t="s">
        <v>6</v>
      </c>
      <c r="D14" s="21">
        <v>0</v>
      </c>
      <c r="E14" s="21">
        <v>1</v>
      </c>
      <c r="F14" s="21">
        <v>1</v>
      </c>
      <c r="G14" s="133">
        <f t="shared" si="0"/>
        <v>17</v>
      </c>
      <c r="J14" s="159" t="s">
        <v>22</v>
      </c>
      <c r="K14" t="s">
        <v>137</v>
      </c>
    </row>
    <row r="15" spans="3:12" x14ac:dyDescent="0.25">
      <c r="C15" s="146" t="s">
        <v>7</v>
      </c>
      <c r="D15" s="134">
        <v>4</v>
      </c>
      <c r="E15" s="134">
        <v>5</v>
      </c>
      <c r="F15" s="134">
        <v>4</v>
      </c>
      <c r="G15" s="135">
        <f t="shared" si="0"/>
        <v>56</v>
      </c>
      <c r="J15" s="160" t="s">
        <v>138</v>
      </c>
      <c r="K15" s="17">
        <v>91</v>
      </c>
    </row>
    <row r="16" spans="3:12" ht="18.75" x14ac:dyDescent="0.3">
      <c r="F16" s="151" t="s">
        <v>18</v>
      </c>
      <c r="G16" s="152">
        <f>SUM(G11:G15)</f>
        <v>216</v>
      </c>
      <c r="J16" s="151" t="s">
        <v>21</v>
      </c>
      <c r="K16" s="153">
        <f>(G16/1000)*K15</f>
        <v>19.655999999999999</v>
      </c>
      <c r="L16" s="153" t="s">
        <v>93</v>
      </c>
    </row>
    <row r="18" spans="3:10" x14ac:dyDescent="0.25">
      <c r="C18" s="154" t="s">
        <v>133</v>
      </c>
    </row>
    <row r="19" spans="3:10" x14ac:dyDescent="0.25">
      <c r="C19" s="150" t="s">
        <v>121</v>
      </c>
      <c r="D19" s="140" t="s">
        <v>10</v>
      </c>
      <c r="E19" s="140" t="s">
        <v>0</v>
      </c>
      <c r="F19" s="140" t="s">
        <v>11</v>
      </c>
      <c r="G19" s="140" t="s">
        <v>2</v>
      </c>
      <c r="H19" s="140" t="s">
        <v>12</v>
      </c>
      <c r="I19" s="141" t="s">
        <v>13</v>
      </c>
    </row>
    <row r="20" spans="3:10" x14ac:dyDescent="0.25">
      <c r="C20" s="142" t="s">
        <v>9</v>
      </c>
      <c r="D20" s="136">
        <v>6.2</v>
      </c>
      <c r="E20" s="136">
        <v>4.96</v>
      </c>
      <c r="F20" s="136">
        <v>3.72</v>
      </c>
      <c r="G20" s="136">
        <v>2.48</v>
      </c>
      <c r="H20" s="136">
        <v>1.24</v>
      </c>
      <c r="I20" s="137">
        <v>0</v>
      </c>
    </row>
    <row r="21" spans="3:10" x14ac:dyDescent="0.25">
      <c r="C21" s="142" t="s">
        <v>14</v>
      </c>
      <c r="D21" s="136">
        <v>5.07</v>
      </c>
      <c r="E21" s="136">
        <v>4.05</v>
      </c>
      <c r="F21" s="136">
        <v>3.04</v>
      </c>
      <c r="G21" s="136">
        <v>2.0299999999999998</v>
      </c>
      <c r="H21" s="136">
        <v>1.01</v>
      </c>
      <c r="I21" s="137">
        <v>0</v>
      </c>
    </row>
    <row r="22" spans="3:10" x14ac:dyDescent="0.25">
      <c r="C22" s="142" t="s">
        <v>15</v>
      </c>
      <c r="D22" s="136">
        <v>7.07</v>
      </c>
      <c r="E22" s="136">
        <v>5.65</v>
      </c>
      <c r="F22" s="136">
        <v>4.24</v>
      </c>
      <c r="G22" s="136">
        <v>2.83</v>
      </c>
      <c r="H22" s="136">
        <v>1.41</v>
      </c>
      <c r="I22" s="137">
        <v>0</v>
      </c>
    </row>
    <row r="23" spans="3:10" x14ac:dyDescent="0.25">
      <c r="C23" s="142" t="s">
        <v>16</v>
      </c>
      <c r="D23" s="136">
        <v>5.48</v>
      </c>
      <c r="E23" s="136">
        <v>4.38</v>
      </c>
      <c r="F23" s="136">
        <v>3.29</v>
      </c>
      <c r="G23" s="136">
        <v>2.19</v>
      </c>
      <c r="H23" s="136">
        <v>1.1000000000000001</v>
      </c>
      <c r="I23" s="137">
        <v>0</v>
      </c>
    </row>
    <row r="24" spans="3:10" x14ac:dyDescent="0.25">
      <c r="C24" s="143" t="s">
        <v>17</v>
      </c>
      <c r="D24" s="138">
        <v>7.8</v>
      </c>
      <c r="E24" s="138">
        <v>6.24</v>
      </c>
      <c r="F24" s="138">
        <v>4.68</v>
      </c>
      <c r="G24" s="138">
        <v>3.12</v>
      </c>
      <c r="H24" s="138">
        <v>1.56</v>
      </c>
      <c r="I24" s="139">
        <v>0</v>
      </c>
    </row>
    <row r="26" spans="3:10" x14ac:dyDescent="0.25">
      <c r="C26" s="147"/>
      <c r="D26" s="148" t="s">
        <v>10</v>
      </c>
      <c r="E26" s="148" t="s">
        <v>0</v>
      </c>
      <c r="F26" s="148" t="s">
        <v>11</v>
      </c>
      <c r="G26" s="148" t="s">
        <v>2</v>
      </c>
      <c r="H26" s="148" t="s">
        <v>12</v>
      </c>
      <c r="I26" s="148" t="s">
        <v>13</v>
      </c>
      <c r="J26" s="149" t="s">
        <v>8</v>
      </c>
    </row>
    <row r="27" spans="3:10" x14ac:dyDescent="0.25">
      <c r="C27" s="145" t="s">
        <v>9</v>
      </c>
      <c r="D27" s="21"/>
      <c r="E27" s="21"/>
      <c r="F27" s="21">
        <v>1</v>
      </c>
      <c r="G27" s="21"/>
      <c r="H27" s="21"/>
      <c r="I27" s="21"/>
      <c r="J27" s="133">
        <f>SUMPRODUCT(D27:I27,D20:I20)</f>
        <v>3.72</v>
      </c>
    </row>
    <row r="28" spans="3:10" x14ac:dyDescent="0.25">
      <c r="C28" s="145" t="s">
        <v>14</v>
      </c>
      <c r="D28" s="21"/>
      <c r="E28" s="21"/>
      <c r="F28" s="21"/>
      <c r="G28" s="21"/>
      <c r="H28" s="21">
        <v>1</v>
      </c>
      <c r="I28" s="21"/>
      <c r="J28" s="133">
        <f t="shared" ref="J28:J31" si="1">SUMPRODUCT(D28:I28,D21:I21)</f>
        <v>1.01</v>
      </c>
    </row>
    <row r="29" spans="3:10" x14ac:dyDescent="0.25">
      <c r="C29" s="145" t="s">
        <v>15</v>
      </c>
      <c r="D29" s="21"/>
      <c r="E29" s="21"/>
      <c r="F29" s="21"/>
      <c r="G29" s="21">
        <v>1</v>
      </c>
      <c r="H29" s="21"/>
      <c r="I29" s="21"/>
      <c r="J29" s="133">
        <f t="shared" si="1"/>
        <v>2.83</v>
      </c>
    </row>
    <row r="30" spans="3:10" x14ac:dyDescent="0.25">
      <c r="C30" s="145" t="s">
        <v>16</v>
      </c>
      <c r="D30" s="21"/>
      <c r="E30" s="21"/>
      <c r="F30" s="21"/>
      <c r="G30" s="21"/>
      <c r="H30" s="21"/>
      <c r="I30" s="21">
        <v>1</v>
      </c>
      <c r="J30" s="133">
        <f t="shared" si="1"/>
        <v>0</v>
      </c>
    </row>
    <row r="31" spans="3:10" x14ac:dyDescent="0.25">
      <c r="C31" s="146" t="s">
        <v>17</v>
      </c>
      <c r="D31" s="134"/>
      <c r="E31" s="134"/>
      <c r="F31" s="134">
        <v>1</v>
      </c>
      <c r="G31" s="134"/>
      <c r="H31" s="134"/>
      <c r="I31" s="134"/>
      <c r="J31" s="135">
        <f t="shared" si="1"/>
        <v>4.68</v>
      </c>
    </row>
    <row r="32" spans="3:10" ht="18.75" x14ac:dyDescent="0.3">
      <c r="I32" s="151" t="s">
        <v>19</v>
      </c>
      <c r="J32" s="152">
        <f>SUM(J27:J31)</f>
        <v>12.24</v>
      </c>
    </row>
    <row r="33" spans="3:10" ht="18.75" x14ac:dyDescent="0.3">
      <c r="H33" t="s">
        <v>122</v>
      </c>
      <c r="I33" s="151" t="s">
        <v>20</v>
      </c>
      <c r="J33" s="152">
        <f>0.91+0.01*J32</f>
        <v>1.0324</v>
      </c>
    </row>
    <row r="36" spans="3:10" x14ac:dyDescent="0.25">
      <c r="I36" s="49" t="s">
        <v>23</v>
      </c>
      <c r="J36" s="48">
        <v>2.4500000000000002</v>
      </c>
    </row>
    <row r="37" spans="3:10" ht="18.75" x14ac:dyDescent="0.3">
      <c r="I37" s="151" t="s">
        <v>24</v>
      </c>
      <c r="J37" s="152">
        <f>J36*(K16)^J33</f>
        <v>53.035964407771509</v>
      </c>
    </row>
    <row r="40" spans="3:10" ht="23.25" x14ac:dyDescent="0.35">
      <c r="C40" s="132" t="s">
        <v>134</v>
      </c>
    </row>
    <row r="41" spans="3:10" x14ac:dyDescent="0.25">
      <c r="C41" t="s">
        <v>113</v>
      </c>
      <c r="D41" t="s">
        <v>125</v>
      </c>
    </row>
    <row r="42" spans="3:10" x14ac:dyDescent="0.25">
      <c r="C42" t="s">
        <v>123</v>
      </c>
      <c r="D42" t="s">
        <v>126</v>
      </c>
    </row>
    <row r="43" spans="3:10" x14ac:dyDescent="0.25">
      <c r="C43" t="s">
        <v>127</v>
      </c>
      <c r="D43" t="s">
        <v>128</v>
      </c>
    </row>
    <row r="44" spans="3:10" x14ac:dyDescent="0.25">
      <c r="C44" t="s">
        <v>117</v>
      </c>
      <c r="D44" t="s">
        <v>129</v>
      </c>
    </row>
    <row r="45" spans="3:10" x14ac:dyDescent="0.25">
      <c r="C45" t="s">
        <v>118</v>
      </c>
      <c r="D45" t="s">
        <v>130</v>
      </c>
    </row>
    <row r="46" spans="3:10" x14ac:dyDescent="0.25">
      <c r="C46" t="s">
        <v>124</v>
      </c>
      <c r="D46" t="s">
        <v>131</v>
      </c>
    </row>
    <row r="50" spans="3:20" x14ac:dyDescent="0.25">
      <c r="C50" s="50" t="s">
        <v>132</v>
      </c>
    </row>
    <row r="51" spans="3:20" x14ac:dyDescent="0.25">
      <c r="C51" s="144" t="s">
        <v>120</v>
      </c>
      <c r="D51" s="140" t="s">
        <v>107</v>
      </c>
      <c r="E51" s="140" t="s">
        <v>108</v>
      </c>
      <c r="F51" s="140" t="s">
        <v>109</v>
      </c>
      <c r="G51" s="140" t="s">
        <v>110</v>
      </c>
      <c r="H51" s="140" t="s">
        <v>111</v>
      </c>
      <c r="I51" s="140" t="s">
        <v>112</v>
      </c>
      <c r="J51" s="141" t="s">
        <v>13</v>
      </c>
      <c r="L51" s="157"/>
      <c r="M51" s="158" t="s">
        <v>107</v>
      </c>
      <c r="N51" s="148" t="s">
        <v>108</v>
      </c>
      <c r="O51" s="148" t="s">
        <v>109</v>
      </c>
      <c r="P51" s="148" t="s">
        <v>110</v>
      </c>
      <c r="Q51" s="148" t="s">
        <v>111</v>
      </c>
      <c r="R51" s="148" t="s">
        <v>112</v>
      </c>
      <c r="S51" s="149" t="s">
        <v>13</v>
      </c>
      <c r="T51" s="154" t="s">
        <v>8</v>
      </c>
    </row>
    <row r="52" spans="3:20" x14ac:dyDescent="0.25">
      <c r="C52" s="142" t="s">
        <v>113</v>
      </c>
      <c r="D52" s="136">
        <v>0.73</v>
      </c>
      <c r="E52" s="136">
        <v>0.81</v>
      </c>
      <c r="F52" s="136">
        <v>0.98</v>
      </c>
      <c r="G52" s="136">
        <v>1</v>
      </c>
      <c r="H52" s="136">
        <v>1.3</v>
      </c>
      <c r="I52" s="136">
        <v>1.74</v>
      </c>
      <c r="J52" s="137">
        <v>2.38</v>
      </c>
      <c r="L52" s="145" t="s">
        <v>113</v>
      </c>
      <c r="M52" s="17"/>
      <c r="N52" s="17"/>
      <c r="O52" s="17"/>
      <c r="P52" s="17">
        <v>1</v>
      </c>
      <c r="Q52" s="17"/>
      <c r="R52" s="17"/>
      <c r="S52" s="17"/>
      <c r="T52">
        <f>SUMPRODUCT(M52:S52,D52:J52)</f>
        <v>1</v>
      </c>
    </row>
    <row r="53" spans="3:20" x14ac:dyDescent="0.25">
      <c r="C53" s="142" t="s">
        <v>114</v>
      </c>
      <c r="D53" s="136"/>
      <c r="E53" s="136"/>
      <c r="F53" s="136">
        <v>0.95</v>
      </c>
      <c r="G53" s="136">
        <v>1</v>
      </c>
      <c r="H53" s="136">
        <v>1.07</v>
      </c>
      <c r="I53" s="136">
        <v>1.1499999999999999</v>
      </c>
      <c r="J53" s="137">
        <v>1.24</v>
      </c>
      <c r="L53" s="145" t="s">
        <v>114</v>
      </c>
      <c r="M53" s="17"/>
      <c r="N53" s="17"/>
      <c r="O53" s="17"/>
      <c r="P53" s="17">
        <v>1</v>
      </c>
      <c r="Q53" s="17"/>
      <c r="R53" s="17"/>
      <c r="S53" s="17"/>
      <c r="T53">
        <f t="shared" ref="T53:T58" si="2">SUMPRODUCT(M53:S53,D53:J53)</f>
        <v>1</v>
      </c>
    </row>
    <row r="54" spans="3:20" x14ac:dyDescent="0.25">
      <c r="C54" s="142" t="s">
        <v>115</v>
      </c>
      <c r="D54" s="136"/>
      <c r="E54" s="136"/>
      <c r="F54" s="136">
        <v>0.87</v>
      </c>
      <c r="G54" s="136">
        <v>1</v>
      </c>
      <c r="H54" s="136">
        <v>1.29</v>
      </c>
      <c r="I54" s="136">
        <v>1.81</v>
      </c>
      <c r="J54" s="137">
        <v>2.61</v>
      </c>
      <c r="L54" s="145" t="s">
        <v>115</v>
      </c>
      <c r="M54" s="17"/>
      <c r="N54" s="17"/>
      <c r="O54" s="17"/>
      <c r="P54" s="17">
        <v>1</v>
      </c>
      <c r="Q54" s="17"/>
      <c r="R54" s="17"/>
      <c r="S54" s="17"/>
      <c r="T54">
        <f t="shared" si="2"/>
        <v>1</v>
      </c>
    </row>
    <row r="55" spans="3:20" x14ac:dyDescent="0.25">
      <c r="C55" s="142" t="s">
        <v>116</v>
      </c>
      <c r="D55" s="136">
        <v>2.12</v>
      </c>
      <c r="E55" s="136">
        <v>1.62</v>
      </c>
      <c r="F55" s="136">
        <v>1.26</v>
      </c>
      <c r="G55" s="136">
        <v>1</v>
      </c>
      <c r="H55" s="136">
        <v>0.83</v>
      </c>
      <c r="I55" s="136">
        <v>0.63</v>
      </c>
      <c r="J55" s="137">
        <v>0.5</v>
      </c>
      <c r="L55" s="145" t="s">
        <v>116</v>
      </c>
      <c r="M55" s="17"/>
      <c r="N55" s="17"/>
      <c r="O55" s="17"/>
      <c r="P55" s="17"/>
      <c r="Q55" s="17">
        <v>1</v>
      </c>
      <c r="R55" s="17"/>
      <c r="S55" s="17"/>
      <c r="T55">
        <f t="shared" si="2"/>
        <v>0.83</v>
      </c>
    </row>
    <row r="56" spans="3:20" x14ac:dyDescent="0.25">
      <c r="C56" s="142" t="s">
        <v>117</v>
      </c>
      <c r="D56" s="136">
        <v>1.59</v>
      </c>
      <c r="E56" s="136">
        <v>1.33</v>
      </c>
      <c r="F56" s="136">
        <v>1.1200000000000001</v>
      </c>
      <c r="G56" s="136">
        <v>1</v>
      </c>
      <c r="H56" s="136">
        <v>0.87</v>
      </c>
      <c r="I56" s="136">
        <v>0.71</v>
      </c>
      <c r="J56" s="137">
        <v>0.62</v>
      </c>
      <c r="L56" s="145" t="s">
        <v>117</v>
      </c>
      <c r="M56" s="21"/>
      <c r="N56" s="17"/>
      <c r="O56" s="17"/>
      <c r="P56" s="17"/>
      <c r="Q56" s="17">
        <v>1</v>
      </c>
      <c r="R56" s="17"/>
      <c r="S56" s="17"/>
      <c r="T56">
        <f t="shared" si="2"/>
        <v>0.87</v>
      </c>
    </row>
    <row r="57" spans="3:20" x14ac:dyDescent="0.25">
      <c r="C57" s="142" t="s">
        <v>118</v>
      </c>
      <c r="D57" s="136">
        <v>1.43</v>
      </c>
      <c r="E57" s="136">
        <v>1.3</v>
      </c>
      <c r="F57" s="136">
        <v>1.1000000000000001</v>
      </c>
      <c r="G57" s="136">
        <v>1</v>
      </c>
      <c r="H57" s="136">
        <v>0.87</v>
      </c>
      <c r="I57" s="136">
        <v>0.73</v>
      </c>
      <c r="J57" s="137">
        <v>0.62</v>
      </c>
      <c r="L57" s="145" t="s">
        <v>118</v>
      </c>
      <c r="M57" s="17"/>
      <c r="N57" s="17"/>
      <c r="O57" s="17"/>
      <c r="P57" s="17">
        <v>1</v>
      </c>
      <c r="Q57" s="17"/>
      <c r="R57" s="17"/>
      <c r="S57" s="17"/>
      <c r="T57">
        <f t="shared" si="2"/>
        <v>1</v>
      </c>
    </row>
    <row r="58" spans="3:20" x14ac:dyDescent="0.25">
      <c r="C58" s="143" t="s">
        <v>119</v>
      </c>
      <c r="D58" s="138"/>
      <c r="E58" s="138">
        <v>1.43</v>
      </c>
      <c r="F58" s="138">
        <v>1.1399999999999999</v>
      </c>
      <c r="G58" s="138">
        <v>1</v>
      </c>
      <c r="H58" s="138">
        <v>1</v>
      </c>
      <c r="I58" s="138">
        <v>1</v>
      </c>
      <c r="J58" s="139"/>
      <c r="L58" s="146" t="s">
        <v>119</v>
      </c>
      <c r="M58" s="17"/>
      <c r="N58" s="17"/>
      <c r="O58" s="17"/>
      <c r="P58" s="17">
        <v>1</v>
      </c>
      <c r="Q58" s="17"/>
      <c r="R58" s="17"/>
      <c r="S58" s="17"/>
      <c r="T58">
        <f t="shared" si="2"/>
        <v>1</v>
      </c>
    </row>
    <row r="59" spans="3:20" x14ac:dyDescent="0.25">
      <c r="S59" t="s">
        <v>136</v>
      </c>
      <c r="T59">
        <f>PRODUCT(T52:T58)</f>
        <v>0.72209999999999996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P17" sqref="P17"/>
    </sheetView>
  </sheetViews>
  <sheetFormatPr baseColWidth="10" defaultRowHeight="15" x14ac:dyDescent="0.25"/>
  <cols>
    <col min="1" max="1" width="14.28515625" style="51" customWidth="1"/>
    <col min="2" max="2" width="11.42578125" style="51"/>
    <col min="3" max="3" width="16.85546875" style="51" bestFit="1" customWidth="1"/>
    <col min="4" max="4" width="2" style="51" customWidth="1"/>
    <col min="6" max="6" width="11.42578125" style="51" customWidth="1"/>
    <col min="7" max="7" width="16.85546875" style="52" bestFit="1" customWidth="1"/>
    <col min="9" max="9" width="10.28515625" customWidth="1"/>
    <col min="10" max="10" width="2" customWidth="1"/>
    <col min="11" max="11" width="12.42578125" bestFit="1" customWidth="1"/>
    <col min="12" max="12" width="11.85546875" style="51" customWidth="1"/>
    <col min="13" max="13" width="11.7109375" style="52" customWidth="1"/>
    <col min="14" max="14" width="2" customWidth="1"/>
    <col min="15" max="15" width="13" style="51" customWidth="1"/>
    <col min="16" max="16" width="11.42578125" style="51"/>
    <col min="17" max="17" width="16.85546875" style="51" bestFit="1" customWidth="1"/>
  </cols>
  <sheetData>
    <row r="1" spans="1:17" x14ac:dyDescent="0.25">
      <c r="A1" s="73" t="s">
        <v>106</v>
      </c>
      <c r="B1" s="74"/>
      <c r="C1" s="74"/>
      <c r="D1" s="75"/>
      <c r="E1" s="76" t="s">
        <v>105</v>
      </c>
      <c r="F1" s="77"/>
      <c r="G1" s="78"/>
      <c r="H1" s="77"/>
      <c r="I1" s="79"/>
      <c r="J1" s="80"/>
      <c r="K1" s="81" t="s">
        <v>104</v>
      </c>
      <c r="L1" s="82" t="s">
        <v>88</v>
      </c>
      <c r="M1" s="83" t="s">
        <v>87</v>
      </c>
      <c r="N1" s="80"/>
      <c r="O1" s="84" t="s">
        <v>103</v>
      </c>
      <c r="P1" s="78"/>
      <c r="Q1" s="85"/>
    </row>
    <row r="2" spans="1:17" x14ac:dyDescent="0.25">
      <c r="A2" s="73" t="s">
        <v>102</v>
      </c>
      <c r="B2" s="74"/>
      <c r="C2" s="74"/>
      <c r="D2" s="75"/>
      <c r="E2" s="86" t="s">
        <v>101</v>
      </c>
      <c r="F2" s="87">
        <f>F3*(F4^F5)</f>
        <v>53.035964407771509</v>
      </c>
      <c r="G2" s="87">
        <f>G3*(G4^G5)</f>
        <v>53.035964407771509</v>
      </c>
      <c r="H2" s="88"/>
      <c r="I2" s="89"/>
      <c r="J2" s="80"/>
      <c r="K2" s="90" t="s">
        <v>100</v>
      </c>
      <c r="L2" s="91">
        <f>L3+(L4*((100-L5)/100)*L8)</f>
        <v>19.655999999999999</v>
      </c>
      <c r="M2" s="92">
        <f>L3+(L4*((100-L5)/100)*M8)</f>
        <v>19.655999999999999</v>
      </c>
      <c r="N2" s="80"/>
      <c r="O2" s="90" t="s">
        <v>99</v>
      </c>
      <c r="P2" s="91">
        <f>P3*(P5^P4)*P7</f>
        <v>0</v>
      </c>
      <c r="Q2" s="92">
        <f>Q3*(Q5^Q4)*Q7</f>
        <v>0</v>
      </c>
    </row>
    <row r="3" spans="1:17" x14ac:dyDescent="0.25">
      <c r="A3" s="73" t="s">
        <v>98</v>
      </c>
      <c r="B3" s="74"/>
      <c r="C3" s="74"/>
      <c r="D3" s="75"/>
      <c r="E3" s="86" t="s">
        <v>97</v>
      </c>
      <c r="F3" s="131">
        <v>2.4500000000000002</v>
      </c>
      <c r="G3" s="131">
        <v>2.4500000000000002</v>
      </c>
      <c r="H3" s="88"/>
      <c r="I3" s="89"/>
      <c r="J3" s="80"/>
      <c r="K3" s="93" t="s">
        <v>93</v>
      </c>
      <c r="L3" s="94">
        <f>B6</f>
        <v>19.655999999999999</v>
      </c>
      <c r="M3" s="89"/>
      <c r="N3" s="80"/>
      <c r="O3" s="93" t="s">
        <v>97</v>
      </c>
      <c r="P3" s="95">
        <f>F3</f>
        <v>2.4500000000000002</v>
      </c>
      <c r="Q3" s="96">
        <f>G3</f>
        <v>2.4500000000000002</v>
      </c>
    </row>
    <row r="4" spans="1:17" ht="15.75" thickBot="1" x14ac:dyDescent="0.3">
      <c r="A4" s="155" t="s">
        <v>135</v>
      </c>
      <c r="B4" s="156"/>
      <c r="C4" s="156"/>
      <c r="D4" s="75"/>
      <c r="E4" s="97" t="s">
        <v>95</v>
      </c>
      <c r="F4" s="98">
        <f>C9</f>
        <v>19.655999999999999</v>
      </c>
      <c r="G4" s="98">
        <f>C9</f>
        <v>19.655999999999999</v>
      </c>
      <c r="H4" s="88"/>
      <c r="I4" s="89"/>
      <c r="J4" s="80"/>
      <c r="K4" s="90" t="s">
        <v>94</v>
      </c>
      <c r="L4" s="99">
        <v>0</v>
      </c>
      <c r="M4" s="89"/>
      <c r="N4" s="80"/>
      <c r="O4" s="93" t="s">
        <v>51</v>
      </c>
      <c r="P4" s="100">
        <f>F5</f>
        <v>1.0324</v>
      </c>
      <c r="Q4" s="101">
        <f>G5</f>
        <v>1.0324</v>
      </c>
    </row>
    <row r="5" spans="1:17" x14ac:dyDescent="0.25">
      <c r="A5" s="76" t="s">
        <v>96</v>
      </c>
      <c r="B5" s="77"/>
      <c r="C5" s="79"/>
      <c r="D5" s="75"/>
      <c r="E5" s="86" t="s">
        <v>51</v>
      </c>
      <c r="F5" s="72">
        <f>0.91+(0.01*I5)</f>
        <v>1.0324</v>
      </c>
      <c r="G5" s="72">
        <f>0.91+(0.01*I5)</f>
        <v>1.0324</v>
      </c>
      <c r="H5" s="104" t="s">
        <v>92</v>
      </c>
      <c r="I5" s="105">
        <f>SUM(I6:I10)</f>
        <v>12.24</v>
      </c>
      <c r="J5" s="80"/>
      <c r="K5" s="90" t="s">
        <v>91</v>
      </c>
      <c r="L5" s="99">
        <v>20</v>
      </c>
      <c r="M5" s="89"/>
      <c r="N5" s="80"/>
      <c r="O5" s="90" t="s">
        <v>90</v>
      </c>
      <c r="P5" s="91">
        <f>P9*P13*P14</f>
        <v>0</v>
      </c>
      <c r="Q5" s="92">
        <f>P9*P13*P14</f>
        <v>0</v>
      </c>
    </row>
    <row r="6" spans="1:17" x14ac:dyDescent="0.25">
      <c r="A6" s="102" t="s">
        <v>93</v>
      </c>
      <c r="B6" s="71">
        <f>Tablas!K16</f>
        <v>19.655999999999999</v>
      </c>
      <c r="C6" s="103"/>
      <c r="D6" s="75"/>
      <c r="E6" s="106"/>
      <c r="F6" s="107" t="s">
        <v>80</v>
      </c>
      <c r="G6" s="107" t="s">
        <v>79</v>
      </c>
      <c r="H6" s="108" t="s">
        <v>83</v>
      </c>
      <c r="I6" s="109">
        <f>Tablas!J27</f>
        <v>3.72</v>
      </c>
      <c r="J6" s="80"/>
      <c r="K6" s="110"/>
      <c r="L6" s="111"/>
      <c r="M6" s="89"/>
      <c r="N6" s="80"/>
      <c r="O6" s="112"/>
      <c r="P6" s="107" t="s">
        <v>80</v>
      </c>
      <c r="Q6" s="113" t="s">
        <v>79</v>
      </c>
    </row>
    <row r="7" spans="1:17" x14ac:dyDescent="0.25">
      <c r="A7" s="106"/>
      <c r="B7" s="88"/>
      <c r="C7" s="89"/>
      <c r="D7" s="75"/>
      <c r="E7" s="102" t="s">
        <v>60</v>
      </c>
      <c r="F7" s="91">
        <f>F2*F8</f>
        <v>38.297269898851802</v>
      </c>
      <c r="G7" s="87">
        <f>G2*G8</f>
        <v>0</v>
      </c>
      <c r="H7" s="108" t="s">
        <v>74</v>
      </c>
      <c r="I7" s="109">
        <f>Tablas!J28</f>
        <v>1.01</v>
      </c>
      <c r="J7" s="80"/>
      <c r="K7" s="110"/>
      <c r="L7" s="115" t="s">
        <v>88</v>
      </c>
      <c r="M7" s="113" t="s">
        <v>87</v>
      </c>
      <c r="N7" s="80"/>
      <c r="O7" s="116" t="s">
        <v>86</v>
      </c>
      <c r="P7" s="95">
        <f>F8</f>
        <v>0.72209999999999996</v>
      </c>
      <c r="Q7" s="96">
        <f>G8</f>
        <v>0</v>
      </c>
    </row>
    <row r="8" spans="1:17" x14ac:dyDescent="0.25">
      <c r="A8" s="114" t="s">
        <v>89</v>
      </c>
      <c r="B8" s="88"/>
      <c r="C8" s="89"/>
      <c r="D8" s="75"/>
      <c r="E8" s="117" t="s">
        <v>86</v>
      </c>
      <c r="F8" s="118">
        <f>PRODUCT(F9:F15)</f>
        <v>0.72209999999999996</v>
      </c>
      <c r="G8" s="118">
        <f>PRODUCT(G9:G25)</f>
        <v>0</v>
      </c>
      <c r="H8" s="108" t="s">
        <v>74</v>
      </c>
      <c r="I8" s="109">
        <f>Tablas!J29</f>
        <v>2.83</v>
      </c>
      <c r="J8" s="80"/>
      <c r="K8" s="90" t="s">
        <v>85</v>
      </c>
      <c r="L8" s="91">
        <f>(L9*(L10+(L14*(1+(0.02*L11*L12)))))/100</f>
        <v>0</v>
      </c>
      <c r="M8" s="119">
        <f>(L9*(L10+L14+(L11*L12)))/100</f>
        <v>0</v>
      </c>
      <c r="N8" s="80"/>
      <c r="O8" s="112"/>
      <c r="P8" s="111"/>
      <c r="Q8" s="120"/>
    </row>
    <row r="9" spans="1:17" x14ac:dyDescent="0.25">
      <c r="A9" s="102" t="s">
        <v>55</v>
      </c>
      <c r="B9" s="71"/>
      <c r="C9" s="92">
        <f>B6*(1+(B9/100))</f>
        <v>19.655999999999999</v>
      </c>
      <c r="D9" s="75"/>
      <c r="E9" s="122" t="s">
        <v>83</v>
      </c>
      <c r="F9" s="123">
        <f>Tablas!T52</f>
        <v>1</v>
      </c>
      <c r="G9" s="71"/>
      <c r="H9" s="108" t="s">
        <v>74</v>
      </c>
      <c r="I9" s="109">
        <f>Tablas!J30</f>
        <v>0</v>
      </c>
      <c r="J9" s="80"/>
      <c r="K9" s="93" t="s">
        <v>82</v>
      </c>
      <c r="L9" s="94">
        <f>L4*1000</f>
        <v>0</v>
      </c>
      <c r="M9" s="89"/>
      <c r="N9" s="80"/>
      <c r="O9" s="93" t="s">
        <v>81</v>
      </c>
      <c r="P9" s="95">
        <f>B6*1000</f>
        <v>19656</v>
      </c>
      <c r="Q9" s="120"/>
    </row>
    <row r="10" spans="1:17" x14ac:dyDescent="0.25">
      <c r="A10" s="106"/>
      <c r="B10" s="121" t="s">
        <v>84</v>
      </c>
      <c r="C10" s="89"/>
      <c r="D10" s="75"/>
      <c r="E10" s="122" t="s">
        <v>74</v>
      </c>
      <c r="F10" s="123">
        <f>Tablas!T53</f>
        <v>1</v>
      </c>
      <c r="G10" s="124"/>
      <c r="H10" s="88"/>
      <c r="I10" s="109">
        <f>Tablas!J31</f>
        <v>4.68</v>
      </c>
      <c r="J10" s="80"/>
      <c r="K10" s="90" t="s">
        <v>78</v>
      </c>
      <c r="L10" s="99">
        <v>0</v>
      </c>
      <c r="M10" s="89"/>
      <c r="N10" s="80"/>
      <c r="O10" s="90" t="s">
        <v>77</v>
      </c>
      <c r="P10" s="99">
        <v>0</v>
      </c>
      <c r="Q10" s="120"/>
    </row>
    <row r="11" spans="1:17" x14ac:dyDescent="0.25">
      <c r="A11" s="106"/>
      <c r="B11" s="107" t="s">
        <v>80</v>
      </c>
      <c r="C11" s="113" t="s">
        <v>79</v>
      </c>
      <c r="D11" s="75"/>
      <c r="E11" s="122" t="s">
        <v>74</v>
      </c>
      <c r="F11" s="123">
        <f>Tablas!T54</f>
        <v>1</v>
      </c>
      <c r="G11" s="71"/>
      <c r="H11" s="125"/>
      <c r="I11" s="126"/>
      <c r="J11" s="80"/>
      <c r="K11" s="90" t="s">
        <v>67</v>
      </c>
      <c r="L11" s="99">
        <v>0</v>
      </c>
      <c r="M11" s="89"/>
      <c r="N11" s="80"/>
      <c r="O11" s="90" t="s">
        <v>75</v>
      </c>
      <c r="P11" s="99">
        <v>0</v>
      </c>
      <c r="Q11" s="120"/>
    </row>
    <row r="12" spans="1:17" x14ac:dyDescent="0.25">
      <c r="A12" s="102" t="s">
        <v>76</v>
      </c>
      <c r="B12" s="91">
        <f>B13*B14</f>
        <v>215.23065683154712</v>
      </c>
      <c r="C12" s="92">
        <f>C13*B14</f>
        <v>0</v>
      </c>
      <c r="D12" s="75"/>
      <c r="E12" s="122" t="s">
        <v>74</v>
      </c>
      <c r="F12" s="123">
        <f>Tablas!T55</f>
        <v>0.83</v>
      </c>
      <c r="G12" s="71"/>
      <c r="H12" s="125"/>
      <c r="I12" s="126"/>
      <c r="J12" s="80"/>
      <c r="K12" s="90" t="s">
        <v>65</v>
      </c>
      <c r="L12" s="99">
        <v>0</v>
      </c>
      <c r="M12" s="89"/>
      <c r="N12" s="80"/>
      <c r="O12" s="112"/>
      <c r="P12" s="111"/>
      <c r="Q12" s="120"/>
    </row>
    <row r="13" spans="1:17" x14ac:dyDescent="0.25">
      <c r="A13" s="93" t="s">
        <v>60</v>
      </c>
      <c r="B13" s="95">
        <f>F7</f>
        <v>38.297269898851802</v>
      </c>
      <c r="C13" s="96">
        <f>G7</f>
        <v>0</v>
      </c>
      <c r="D13" s="75"/>
      <c r="E13" s="106"/>
      <c r="F13" s="123">
        <f>Tablas!T56</f>
        <v>0.87</v>
      </c>
      <c r="G13" s="71"/>
      <c r="H13" s="125"/>
      <c r="I13" s="126"/>
      <c r="J13" s="80"/>
      <c r="K13" s="110"/>
      <c r="L13" s="111"/>
      <c r="M13" s="89"/>
      <c r="N13" s="80"/>
      <c r="O13" s="90" t="s">
        <v>71</v>
      </c>
      <c r="P13" s="91">
        <f>(P11+P10)/P9</f>
        <v>0</v>
      </c>
      <c r="Q13" s="120"/>
    </row>
    <row r="14" spans="1:17" x14ac:dyDescent="0.25">
      <c r="A14" s="127" t="s">
        <v>73</v>
      </c>
      <c r="B14" s="124">
        <v>5.62</v>
      </c>
      <c r="C14" s="128" t="s">
        <v>72</v>
      </c>
      <c r="D14" s="75"/>
      <c r="E14" s="106"/>
      <c r="F14" s="123">
        <f>Tablas!T57</f>
        <v>1</v>
      </c>
      <c r="G14" s="71"/>
      <c r="H14" s="88"/>
      <c r="I14" s="89"/>
      <c r="J14" s="80"/>
      <c r="K14" s="90" t="s">
        <v>70</v>
      </c>
      <c r="L14" s="91">
        <f>(0.4*L15)+(0.3*L16)+(0.3*L17)</f>
        <v>0</v>
      </c>
      <c r="M14" s="89"/>
      <c r="N14" s="80"/>
      <c r="O14" s="90" t="s">
        <v>69</v>
      </c>
      <c r="P14" s="91">
        <f>1+((P15/100)*P16)</f>
        <v>1</v>
      </c>
      <c r="Q14" s="120"/>
    </row>
    <row r="15" spans="1:17" x14ac:dyDescent="0.25">
      <c r="A15" s="106"/>
      <c r="B15" s="88"/>
      <c r="C15" s="89"/>
      <c r="D15" s="75"/>
      <c r="E15" s="106"/>
      <c r="F15" s="123">
        <f>Tablas!T58</f>
        <v>1</v>
      </c>
      <c r="G15" s="71"/>
      <c r="H15" s="88"/>
      <c r="I15" s="89"/>
      <c r="J15" s="80"/>
      <c r="K15" s="90" t="s">
        <v>68</v>
      </c>
      <c r="L15" s="99">
        <v>0</v>
      </c>
      <c r="M15" s="89"/>
      <c r="N15" s="80"/>
      <c r="O15" s="90" t="s">
        <v>67</v>
      </c>
      <c r="P15" s="99">
        <v>0</v>
      </c>
      <c r="Q15" s="120"/>
    </row>
    <row r="16" spans="1:17" x14ac:dyDescent="0.25">
      <c r="A16" s="102" t="s">
        <v>59</v>
      </c>
      <c r="B16" s="87">
        <f>(3.67*(B17^(0.28+(0.2*(B18-1.01)))))*(B19/100)</f>
        <v>10.35250965956874</v>
      </c>
      <c r="C16" s="119">
        <f>(3.67*(C17^(0.28+(0.2*(C18-1.01)))))*(B19/100)</f>
        <v>0</v>
      </c>
      <c r="D16" s="75"/>
      <c r="E16" s="106"/>
      <c r="F16" s="88"/>
      <c r="G16" s="71"/>
      <c r="H16" s="88"/>
      <c r="I16" s="89"/>
      <c r="J16" s="80"/>
      <c r="K16" s="90" t="s">
        <v>66</v>
      </c>
      <c r="L16" s="99">
        <v>0</v>
      </c>
      <c r="M16" s="89"/>
      <c r="N16" s="80"/>
      <c r="O16" s="90" t="s">
        <v>65</v>
      </c>
      <c r="P16" s="99">
        <v>0</v>
      </c>
      <c r="Q16" s="120"/>
    </row>
    <row r="17" spans="1:17" x14ac:dyDescent="0.25">
      <c r="A17" s="129" t="s">
        <v>60</v>
      </c>
      <c r="B17" s="72">
        <f>F7</f>
        <v>38.297269898851802</v>
      </c>
      <c r="C17" s="130">
        <f>G7</f>
        <v>0</v>
      </c>
      <c r="D17" s="75"/>
      <c r="E17" s="106"/>
      <c r="F17" s="88"/>
      <c r="G17" s="71"/>
      <c r="H17" s="88"/>
      <c r="I17" s="89"/>
      <c r="J17" s="80"/>
      <c r="K17" s="90" t="s">
        <v>64</v>
      </c>
      <c r="L17" s="99">
        <v>0</v>
      </c>
      <c r="M17" s="89"/>
      <c r="N17" s="80"/>
      <c r="O17" s="112"/>
      <c r="P17" s="111"/>
      <c r="Q17" s="120"/>
    </row>
    <row r="18" spans="1:17" x14ac:dyDescent="0.25">
      <c r="A18" s="93" t="s">
        <v>51</v>
      </c>
      <c r="B18" s="95">
        <f>F5</f>
        <v>1.0324</v>
      </c>
      <c r="C18" s="96">
        <f>G5</f>
        <v>1.0324</v>
      </c>
      <c r="D18" s="75"/>
      <c r="E18" s="106"/>
      <c r="F18" s="88"/>
      <c r="G18" s="71"/>
      <c r="H18" s="88"/>
      <c r="I18" s="89"/>
      <c r="J18" s="80"/>
      <c r="K18" s="110"/>
      <c r="L18" s="111"/>
      <c r="M18" s="89"/>
      <c r="N18" s="80"/>
      <c r="O18" s="112"/>
      <c r="P18" s="111"/>
      <c r="Q18" s="120"/>
    </row>
    <row r="19" spans="1:17" x14ac:dyDescent="0.25">
      <c r="A19" s="127" t="s">
        <v>63</v>
      </c>
      <c r="B19" s="124">
        <v>100</v>
      </c>
      <c r="C19" s="128" t="s">
        <v>62</v>
      </c>
      <c r="D19" s="75"/>
      <c r="E19" s="106"/>
      <c r="F19" s="88"/>
      <c r="G19" s="71"/>
      <c r="H19" s="88"/>
      <c r="I19" s="89"/>
      <c r="J19" s="80"/>
      <c r="K19" s="110"/>
      <c r="L19" s="111"/>
      <c r="M19" s="89"/>
      <c r="N19" s="80"/>
      <c r="O19" s="112"/>
      <c r="P19" s="111"/>
      <c r="Q19" s="120"/>
    </row>
    <row r="20" spans="1:17" x14ac:dyDescent="0.25">
      <c r="A20" s="106"/>
      <c r="B20" s="88"/>
      <c r="C20" s="89"/>
      <c r="D20" s="75"/>
      <c r="E20" s="106"/>
      <c r="F20" s="88"/>
      <c r="G20" s="71"/>
      <c r="H20" s="88"/>
      <c r="I20" s="89"/>
      <c r="J20" s="80"/>
      <c r="K20" s="110"/>
      <c r="L20" s="111"/>
      <c r="M20" s="89"/>
      <c r="N20" s="80"/>
      <c r="O20" s="112"/>
      <c r="P20" s="111"/>
      <c r="Q20" s="120"/>
    </row>
    <row r="21" spans="1:17" x14ac:dyDescent="0.25">
      <c r="A21" s="102" t="s">
        <v>61</v>
      </c>
      <c r="B21" s="87">
        <f>B22/B23</f>
        <v>3.6993223052396718</v>
      </c>
      <c r="C21" s="119" t="e">
        <f>C22/C23</f>
        <v>#DIV/0!</v>
      </c>
      <c r="D21" s="75"/>
      <c r="E21" s="106"/>
      <c r="F21" s="88"/>
      <c r="G21" s="71"/>
      <c r="H21" s="88"/>
      <c r="I21" s="89"/>
      <c r="J21" s="80"/>
      <c r="K21" s="110"/>
      <c r="L21" s="111"/>
      <c r="M21" s="89"/>
      <c r="N21" s="80"/>
      <c r="O21" s="112"/>
      <c r="P21" s="111"/>
      <c r="Q21" s="120"/>
    </row>
    <row r="22" spans="1:17" x14ac:dyDescent="0.25">
      <c r="A22" s="129" t="s">
        <v>60</v>
      </c>
      <c r="B22" s="72">
        <f>F7</f>
        <v>38.297269898851802</v>
      </c>
      <c r="C22" s="130">
        <f>G7</f>
        <v>0</v>
      </c>
      <c r="D22" s="75"/>
      <c r="E22" s="106"/>
      <c r="F22" s="88"/>
      <c r="G22" s="71"/>
      <c r="H22" s="88"/>
      <c r="I22" s="89"/>
      <c r="J22" s="80"/>
      <c r="K22" s="110"/>
      <c r="L22" s="111"/>
      <c r="M22" s="89"/>
      <c r="N22" s="80"/>
      <c r="O22" s="112"/>
      <c r="P22" s="111"/>
      <c r="Q22" s="120"/>
    </row>
    <row r="23" spans="1:17" x14ac:dyDescent="0.25">
      <c r="A23" s="129" t="s">
        <v>59</v>
      </c>
      <c r="B23" s="72">
        <f>B16</f>
        <v>10.35250965956874</v>
      </c>
      <c r="C23" s="130">
        <f>C16</f>
        <v>0</v>
      </c>
      <c r="D23" s="75"/>
      <c r="E23" s="106"/>
      <c r="F23" s="88"/>
      <c r="G23" s="71"/>
      <c r="H23" s="88"/>
      <c r="I23" s="89"/>
      <c r="J23" s="80"/>
      <c r="K23" s="110"/>
      <c r="L23" s="111"/>
      <c r="M23" s="89"/>
      <c r="N23" s="80"/>
      <c r="O23" s="112"/>
      <c r="P23" s="111"/>
      <c r="Q23" s="120"/>
    </row>
    <row r="24" spans="1:17" x14ac:dyDescent="0.25">
      <c r="A24" s="106"/>
      <c r="B24" s="88"/>
      <c r="C24" s="89"/>
      <c r="D24" s="75"/>
      <c r="E24" s="106"/>
      <c r="F24" s="88"/>
      <c r="G24" s="71"/>
      <c r="H24" s="88"/>
      <c r="I24" s="89"/>
      <c r="J24" s="80"/>
      <c r="K24" s="110"/>
      <c r="L24" s="111"/>
      <c r="M24" s="89"/>
      <c r="N24" s="80"/>
      <c r="O24" s="112"/>
      <c r="P24" s="111"/>
      <c r="Q24" s="120"/>
    </row>
    <row r="25" spans="1:17" x14ac:dyDescent="0.25">
      <c r="A25" s="112"/>
      <c r="B25" s="111"/>
      <c r="C25" s="120"/>
      <c r="D25" s="75"/>
      <c r="E25" s="106"/>
      <c r="F25" s="88"/>
      <c r="G25" s="71"/>
      <c r="H25" s="88"/>
      <c r="I25" s="89"/>
      <c r="J25" s="80"/>
      <c r="K25" s="110"/>
      <c r="L25" s="111"/>
      <c r="M25" s="89"/>
      <c r="N25" s="80"/>
      <c r="O25" s="112"/>
      <c r="P25" s="111"/>
      <c r="Q25" s="120"/>
    </row>
    <row r="26" spans="1:17" x14ac:dyDescent="0.25">
      <c r="A26" s="65"/>
      <c r="B26" s="64"/>
      <c r="C26" s="63"/>
      <c r="D26" s="62"/>
      <c r="E26" s="67"/>
      <c r="F26" s="64"/>
      <c r="G26" s="70"/>
      <c r="H26" s="69"/>
      <c r="I26" s="68"/>
      <c r="J26" s="56"/>
      <c r="K26" s="67"/>
      <c r="L26" s="64"/>
      <c r="M26" s="66"/>
      <c r="N26" s="56"/>
      <c r="O26" s="65"/>
      <c r="P26" s="64"/>
      <c r="Q26" s="63"/>
    </row>
    <row r="27" spans="1:17" x14ac:dyDescent="0.25">
      <c r="A27" s="65"/>
      <c r="B27" s="64"/>
      <c r="C27" s="63"/>
      <c r="D27" s="62"/>
      <c r="E27" s="67"/>
      <c r="F27" s="64"/>
      <c r="G27" s="70"/>
      <c r="H27" s="69"/>
      <c r="I27" s="68"/>
      <c r="J27" s="56"/>
      <c r="K27" s="67"/>
      <c r="L27" s="64"/>
      <c r="M27" s="66"/>
      <c r="N27" s="56"/>
      <c r="O27" s="65"/>
      <c r="P27" s="64"/>
      <c r="Q27" s="63"/>
    </row>
    <row r="28" spans="1:17" x14ac:dyDescent="0.25">
      <c r="A28" s="65"/>
      <c r="B28" s="64"/>
      <c r="C28" s="63"/>
      <c r="D28" s="62"/>
      <c r="E28" s="67"/>
      <c r="F28" s="64"/>
      <c r="G28" s="70"/>
      <c r="H28" s="69"/>
      <c r="I28" s="68"/>
      <c r="J28" s="56"/>
      <c r="K28" s="67"/>
      <c r="L28" s="64"/>
      <c r="M28" s="66"/>
      <c r="N28" s="56"/>
      <c r="O28" s="65"/>
      <c r="P28" s="64"/>
      <c r="Q28" s="63"/>
    </row>
    <row r="29" spans="1:17" ht="15.75" thickBot="1" x14ac:dyDescent="0.3">
      <c r="A29" s="55"/>
      <c r="B29" s="54"/>
      <c r="C29" s="53"/>
      <c r="D29" s="62"/>
      <c r="E29" s="58"/>
      <c r="F29" s="54"/>
      <c r="G29" s="61"/>
      <c r="H29" s="60"/>
      <c r="I29" s="59"/>
      <c r="J29" s="56"/>
      <c r="K29" s="58"/>
      <c r="L29" s="54"/>
      <c r="M29" s="57"/>
      <c r="N29" s="56"/>
      <c r="O29" s="55"/>
      <c r="P29" s="54"/>
      <c r="Q29" s="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0" workbookViewId="0">
      <selection activeCell="F50" sqref="F50"/>
    </sheetView>
  </sheetViews>
  <sheetFormatPr baseColWidth="10" defaultRowHeight="15" x14ac:dyDescent="0.25"/>
  <cols>
    <col min="1" max="1" width="11.42578125" style="1"/>
  </cols>
  <sheetData>
    <row r="1" spans="1:11" ht="15.75" thickBot="1" x14ac:dyDescent="0.3">
      <c r="A1" s="47" t="s">
        <v>58</v>
      </c>
      <c r="B1" s="46" t="s">
        <v>57</v>
      </c>
      <c r="C1" s="45"/>
      <c r="D1" s="45"/>
      <c r="E1" s="45"/>
      <c r="F1" s="45"/>
      <c r="G1" s="45"/>
      <c r="H1" s="45"/>
      <c r="I1" s="45"/>
      <c r="J1" s="45"/>
      <c r="K1" s="44"/>
    </row>
    <row r="2" spans="1:11" x14ac:dyDescent="0.25">
      <c r="A2" s="27">
        <v>18</v>
      </c>
      <c r="B2" s="26" t="s">
        <v>56</v>
      </c>
      <c r="C2" s="25"/>
      <c r="D2" s="25"/>
      <c r="E2" s="25"/>
      <c r="F2" s="25"/>
      <c r="G2" s="25"/>
      <c r="H2" s="25"/>
      <c r="I2" s="25"/>
      <c r="J2" s="25"/>
      <c r="K2" s="24"/>
    </row>
    <row r="3" spans="1:11" x14ac:dyDescent="0.25">
      <c r="A3" s="23"/>
      <c r="B3" s="22"/>
      <c r="C3" s="21"/>
      <c r="D3" s="21"/>
      <c r="E3" s="21"/>
      <c r="F3" s="21"/>
      <c r="G3" s="21"/>
      <c r="H3" s="21"/>
      <c r="I3" s="21"/>
      <c r="J3" s="21"/>
      <c r="K3" s="20"/>
    </row>
    <row r="4" spans="1:11" x14ac:dyDescent="0.25">
      <c r="A4" s="23"/>
      <c r="B4" s="22"/>
      <c r="C4" s="21"/>
      <c r="D4" s="21"/>
      <c r="E4" s="21"/>
      <c r="F4" s="21"/>
      <c r="G4" s="21"/>
      <c r="H4" s="21"/>
      <c r="I4" s="21"/>
      <c r="J4" s="21"/>
      <c r="K4" s="20"/>
    </row>
    <row r="5" spans="1:11" ht="15.75" thickBot="1" x14ac:dyDescent="0.3">
      <c r="A5" s="19"/>
      <c r="B5" s="18"/>
      <c r="C5" s="16"/>
      <c r="D5" s="16"/>
      <c r="E5" s="16"/>
      <c r="F5" s="16"/>
      <c r="G5" s="16"/>
      <c r="H5" s="16"/>
      <c r="I5" s="16"/>
      <c r="J5" s="16"/>
      <c r="K5" s="15"/>
    </row>
    <row r="6" spans="1:11" x14ac:dyDescent="0.25">
      <c r="A6" s="14">
        <v>19</v>
      </c>
      <c r="B6" s="8" t="s">
        <v>55</v>
      </c>
      <c r="C6" s="32"/>
      <c r="D6" s="32"/>
      <c r="E6" s="32"/>
      <c r="F6" s="32"/>
      <c r="G6" s="32"/>
      <c r="H6" s="32"/>
      <c r="I6" s="32"/>
      <c r="J6" s="32"/>
      <c r="K6" s="31"/>
    </row>
    <row r="7" spans="1:11" x14ac:dyDescent="0.25">
      <c r="A7" s="9"/>
      <c r="B7" s="33"/>
      <c r="C7" s="32"/>
      <c r="D7" s="32"/>
      <c r="E7" s="32"/>
      <c r="F7" s="32"/>
      <c r="G7" s="32"/>
      <c r="H7" s="32"/>
      <c r="I7" s="32"/>
      <c r="J7" s="32"/>
      <c r="K7" s="31"/>
    </row>
    <row r="8" spans="1:11" x14ac:dyDescent="0.25">
      <c r="A8" s="9"/>
      <c r="B8" s="33"/>
      <c r="C8" s="32"/>
      <c r="D8" s="32"/>
      <c r="E8" s="32" t="s">
        <v>54</v>
      </c>
      <c r="F8" s="32"/>
      <c r="G8" s="32"/>
      <c r="H8" s="32"/>
      <c r="I8" s="32"/>
      <c r="J8" s="32"/>
      <c r="K8" s="31"/>
    </row>
    <row r="9" spans="1:11" x14ac:dyDescent="0.25">
      <c r="A9" s="9"/>
      <c r="B9" s="33"/>
      <c r="C9" s="32"/>
      <c r="D9" s="32"/>
      <c r="E9" s="32"/>
      <c r="F9" s="32"/>
      <c r="G9" s="32"/>
      <c r="H9" s="32"/>
      <c r="I9" s="32"/>
      <c r="J9" s="32"/>
      <c r="K9" s="31"/>
    </row>
    <row r="10" spans="1:11" ht="15.75" thickBot="1" x14ac:dyDescent="0.3">
      <c r="A10" s="5"/>
      <c r="B10" s="30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25">
      <c r="A11" s="27">
        <v>20</v>
      </c>
      <c r="B11" s="26" t="s">
        <v>53</v>
      </c>
      <c r="C11" s="25"/>
      <c r="D11" s="25"/>
      <c r="E11" s="25"/>
      <c r="F11" s="25"/>
      <c r="G11" s="25"/>
      <c r="H11" s="25"/>
      <c r="I11" s="25"/>
      <c r="J11" s="25"/>
      <c r="K11" s="24"/>
    </row>
    <row r="12" spans="1:11" x14ac:dyDescent="0.25">
      <c r="A12" s="23"/>
      <c r="B12" s="22"/>
      <c r="C12" s="21"/>
      <c r="D12" s="21"/>
      <c r="E12" s="21"/>
      <c r="F12" s="21"/>
      <c r="G12" s="21" t="s">
        <v>52</v>
      </c>
      <c r="H12" s="21"/>
      <c r="I12" s="21"/>
      <c r="J12" s="21"/>
      <c r="K12" s="20"/>
    </row>
    <row r="13" spans="1:11" x14ac:dyDescent="0.25">
      <c r="A13" s="23"/>
      <c r="B13" s="22"/>
      <c r="C13" s="21"/>
      <c r="D13" s="21"/>
      <c r="E13" s="21"/>
      <c r="F13" s="21"/>
      <c r="G13" s="21" t="s">
        <v>49</v>
      </c>
      <c r="H13" s="21"/>
      <c r="I13" s="21"/>
      <c r="J13" s="21"/>
      <c r="K13" s="20"/>
    </row>
    <row r="14" spans="1:11" ht="15.75" thickBot="1" x14ac:dyDescent="0.3">
      <c r="A14" s="19"/>
      <c r="B14" s="18"/>
      <c r="C14" s="16"/>
      <c r="D14" s="16"/>
      <c r="E14" s="16"/>
      <c r="F14" s="16"/>
      <c r="G14" s="16"/>
      <c r="H14" s="16"/>
      <c r="I14" s="16"/>
      <c r="J14" s="16"/>
      <c r="K14" s="15"/>
    </row>
    <row r="15" spans="1:11" x14ac:dyDescent="0.25">
      <c r="A15" s="14">
        <v>21</v>
      </c>
      <c r="B15" s="13" t="s">
        <v>51</v>
      </c>
      <c r="C15" s="35"/>
      <c r="D15" s="35"/>
      <c r="E15" s="35"/>
      <c r="F15" s="35"/>
      <c r="G15" s="35"/>
      <c r="H15" s="35"/>
      <c r="I15" s="35"/>
      <c r="J15" s="35"/>
      <c r="K15" s="34"/>
    </row>
    <row r="16" spans="1:11" x14ac:dyDescent="0.25">
      <c r="A16" s="9">
        <v>22</v>
      </c>
      <c r="B16" s="33"/>
      <c r="C16" s="32"/>
      <c r="D16" s="32"/>
      <c r="E16" s="32"/>
      <c r="F16" s="32"/>
      <c r="G16" s="32"/>
      <c r="H16" s="32"/>
      <c r="I16" s="32"/>
      <c r="J16" s="32"/>
      <c r="K16" s="31"/>
    </row>
    <row r="17" spans="1:11" x14ac:dyDescent="0.25">
      <c r="A17" s="9"/>
      <c r="B17" s="33"/>
      <c r="C17" s="32"/>
      <c r="D17" s="32"/>
      <c r="E17" s="32" t="s">
        <v>50</v>
      </c>
      <c r="F17" s="32"/>
      <c r="G17" s="32"/>
      <c r="H17" s="32"/>
      <c r="I17" s="32"/>
      <c r="J17" s="32"/>
      <c r="K17" s="31"/>
    </row>
    <row r="18" spans="1:11" x14ac:dyDescent="0.25">
      <c r="A18" s="9"/>
      <c r="B18" s="33"/>
      <c r="C18" s="32"/>
      <c r="D18" s="32"/>
      <c r="E18" s="32" t="s">
        <v>49</v>
      </c>
      <c r="F18" s="32"/>
      <c r="G18" s="32"/>
      <c r="H18" s="32"/>
      <c r="I18" s="32"/>
      <c r="J18" s="32"/>
      <c r="K18" s="31"/>
    </row>
    <row r="19" spans="1:11" ht="15.75" thickBot="1" x14ac:dyDescent="0.3">
      <c r="A19" s="5"/>
      <c r="B19" s="30"/>
      <c r="C19" s="29"/>
      <c r="D19" s="29"/>
      <c r="E19" s="29"/>
      <c r="F19" s="29"/>
      <c r="G19" s="29"/>
      <c r="H19" s="29"/>
      <c r="I19" s="29"/>
      <c r="J19" s="29"/>
      <c r="K19" s="28"/>
    </row>
    <row r="20" spans="1:11" x14ac:dyDescent="0.25">
      <c r="A20" s="27">
        <v>29</v>
      </c>
      <c r="B20" s="26" t="s">
        <v>48</v>
      </c>
      <c r="C20" s="43"/>
      <c r="D20" s="43"/>
      <c r="E20" s="43"/>
      <c r="F20" s="43"/>
      <c r="G20" s="43"/>
      <c r="H20" s="43"/>
      <c r="I20" s="43"/>
      <c r="J20" s="43"/>
      <c r="K20" s="42"/>
    </row>
    <row r="21" spans="1:11" x14ac:dyDescent="0.25">
      <c r="A21" s="23"/>
      <c r="B21" s="41"/>
      <c r="C21" s="40"/>
      <c r="D21" s="40"/>
      <c r="E21" s="40" t="s">
        <v>47</v>
      </c>
      <c r="F21" s="40"/>
      <c r="G21" s="40"/>
      <c r="H21" s="40"/>
      <c r="I21" s="40"/>
      <c r="J21" s="40"/>
      <c r="K21" s="39"/>
    </row>
    <row r="22" spans="1:11" x14ac:dyDescent="0.25">
      <c r="A22" s="23"/>
      <c r="B22" s="41"/>
      <c r="C22" s="40"/>
      <c r="D22" s="40"/>
      <c r="E22" s="40" t="s">
        <v>46</v>
      </c>
      <c r="F22" s="40"/>
      <c r="G22" s="40"/>
      <c r="H22" s="40"/>
      <c r="I22" s="40"/>
      <c r="J22" s="40"/>
      <c r="K22" s="39"/>
    </row>
    <row r="23" spans="1:11" x14ac:dyDescent="0.25">
      <c r="A23" s="23"/>
      <c r="B23" s="41"/>
      <c r="C23" s="40"/>
      <c r="D23" s="40"/>
      <c r="E23" s="40" t="s">
        <v>45</v>
      </c>
      <c r="F23" s="40"/>
      <c r="G23" s="40"/>
      <c r="H23" s="40"/>
      <c r="I23" s="40"/>
      <c r="J23" s="40"/>
      <c r="K23" s="39"/>
    </row>
    <row r="24" spans="1:11" x14ac:dyDescent="0.25">
      <c r="A24" s="23"/>
      <c r="B24" s="41"/>
      <c r="C24" s="40" t="s">
        <v>44</v>
      </c>
      <c r="D24" s="40"/>
      <c r="E24" s="40" t="s">
        <v>43</v>
      </c>
      <c r="F24" s="40"/>
      <c r="G24" s="40"/>
      <c r="H24" s="40"/>
      <c r="I24" s="40"/>
      <c r="J24" s="40"/>
      <c r="K24" s="39"/>
    </row>
    <row r="25" spans="1:11" ht="15.75" thickBot="1" x14ac:dyDescent="0.3">
      <c r="A25" s="19"/>
      <c r="B25" s="38"/>
      <c r="C25" s="37"/>
      <c r="D25" s="37"/>
      <c r="E25" s="37"/>
      <c r="F25" s="37"/>
      <c r="G25" s="37"/>
      <c r="H25" s="37"/>
      <c r="I25" s="37"/>
      <c r="J25" s="37"/>
      <c r="K25" s="36"/>
    </row>
    <row r="26" spans="1:11" x14ac:dyDescent="0.25">
      <c r="A26" s="14">
        <v>47</v>
      </c>
      <c r="B26" s="13" t="s">
        <v>42</v>
      </c>
      <c r="C26" s="35"/>
      <c r="D26" s="35"/>
      <c r="E26" s="35"/>
      <c r="F26" s="35"/>
      <c r="G26" s="35"/>
      <c r="H26" s="35"/>
      <c r="I26" s="35"/>
      <c r="J26" s="35"/>
      <c r="K26" s="34"/>
    </row>
    <row r="27" spans="1:11" x14ac:dyDescent="0.25">
      <c r="A27" s="9">
        <v>48</v>
      </c>
      <c r="B27" s="33"/>
      <c r="C27" s="32"/>
      <c r="D27" s="32"/>
      <c r="E27" s="32"/>
      <c r="F27" s="32"/>
      <c r="G27" s="32" t="s">
        <v>41</v>
      </c>
      <c r="H27" s="32"/>
      <c r="I27" s="32"/>
      <c r="J27" s="32"/>
      <c r="K27" s="31"/>
    </row>
    <row r="28" spans="1:11" x14ac:dyDescent="0.25">
      <c r="A28" s="9"/>
      <c r="B28" s="33"/>
      <c r="C28" s="32"/>
      <c r="D28" s="32"/>
      <c r="E28" s="32"/>
      <c r="F28" s="32"/>
      <c r="G28" s="32" t="s">
        <v>40</v>
      </c>
      <c r="H28" s="32"/>
      <c r="I28" s="32"/>
      <c r="J28" s="32"/>
      <c r="K28" s="31"/>
    </row>
    <row r="29" spans="1:11" x14ac:dyDescent="0.25">
      <c r="A29" s="9"/>
      <c r="B29" s="33"/>
      <c r="C29" s="32"/>
      <c r="D29" s="32"/>
      <c r="E29" s="32"/>
      <c r="F29" s="32"/>
      <c r="G29" s="32" t="s">
        <v>39</v>
      </c>
      <c r="H29" s="32"/>
      <c r="I29" s="32"/>
      <c r="J29" s="32"/>
      <c r="K29" s="31"/>
    </row>
    <row r="30" spans="1:11" ht="15.75" thickBot="1" x14ac:dyDescent="0.3">
      <c r="A30" s="5"/>
      <c r="B30" s="30"/>
      <c r="C30" s="29"/>
      <c r="D30" s="29"/>
      <c r="E30" s="29"/>
      <c r="F30" s="29"/>
      <c r="G30" s="29"/>
      <c r="H30" s="29"/>
      <c r="I30" s="29"/>
      <c r="J30" s="29"/>
      <c r="K30" s="28"/>
    </row>
    <row r="31" spans="1:11" x14ac:dyDescent="0.25">
      <c r="A31" s="27">
        <v>49</v>
      </c>
      <c r="B31" s="26" t="s">
        <v>38</v>
      </c>
      <c r="C31" s="25"/>
      <c r="D31" s="25"/>
      <c r="E31" s="25"/>
      <c r="F31" s="25"/>
      <c r="G31" s="25"/>
      <c r="H31" s="25"/>
      <c r="I31" s="25"/>
      <c r="J31" s="25"/>
      <c r="K31" s="24"/>
    </row>
    <row r="32" spans="1:11" x14ac:dyDescent="0.25">
      <c r="A32" s="23"/>
      <c r="B32" s="22"/>
      <c r="C32" s="21"/>
      <c r="D32" s="21"/>
      <c r="E32" s="21"/>
      <c r="F32" s="21"/>
      <c r="G32" s="21" t="s">
        <v>37</v>
      </c>
      <c r="H32" s="21"/>
      <c r="I32" s="21"/>
      <c r="J32" s="21"/>
      <c r="K32" s="20"/>
    </row>
    <row r="33" spans="1:11" x14ac:dyDescent="0.25">
      <c r="A33" s="23"/>
      <c r="B33" s="22"/>
      <c r="C33" s="21"/>
      <c r="D33" s="21"/>
      <c r="E33" s="21"/>
      <c r="F33" s="21"/>
      <c r="G33" s="21" t="s">
        <v>36</v>
      </c>
      <c r="H33" s="21"/>
      <c r="I33" s="21"/>
      <c r="J33" s="21"/>
      <c r="K33" s="20"/>
    </row>
    <row r="34" spans="1:11" x14ac:dyDescent="0.25">
      <c r="A34" s="23"/>
      <c r="B34" s="22"/>
      <c r="C34" s="21"/>
      <c r="D34" s="21"/>
      <c r="E34" s="21"/>
      <c r="F34" s="21"/>
      <c r="G34" s="21" t="s">
        <v>35</v>
      </c>
      <c r="H34" s="21"/>
      <c r="I34" s="21"/>
      <c r="J34" s="21"/>
      <c r="K34" s="20"/>
    </row>
    <row r="35" spans="1:11" x14ac:dyDescent="0.25">
      <c r="A35" s="23"/>
      <c r="B35" s="22"/>
      <c r="C35" s="21"/>
      <c r="D35" s="21"/>
      <c r="E35" s="21"/>
      <c r="F35" s="21"/>
      <c r="G35" s="21" t="s">
        <v>34</v>
      </c>
      <c r="H35" s="21"/>
      <c r="I35" s="21"/>
      <c r="J35" s="21"/>
      <c r="K35" s="20"/>
    </row>
    <row r="36" spans="1:11" x14ac:dyDescent="0.25">
      <c r="A36" s="23"/>
      <c r="B36" s="22"/>
      <c r="C36" s="21"/>
      <c r="D36" s="21"/>
      <c r="E36" s="21"/>
      <c r="F36" s="21"/>
      <c r="G36" s="21"/>
      <c r="H36" s="17"/>
      <c r="I36" s="21"/>
      <c r="J36" s="21"/>
      <c r="K36" s="20"/>
    </row>
    <row r="37" spans="1:11" x14ac:dyDescent="0.25">
      <c r="A37" s="23"/>
      <c r="B37" s="22"/>
      <c r="C37" s="21"/>
      <c r="D37" s="21"/>
      <c r="E37" s="21"/>
      <c r="F37" s="21"/>
      <c r="G37" s="21"/>
      <c r="H37" s="21" t="s">
        <v>33</v>
      </c>
      <c r="I37" s="21"/>
      <c r="J37" s="21"/>
      <c r="K37" s="20"/>
    </row>
    <row r="38" spans="1:11" x14ac:dyDescent="0.25">
      <c r="A38" s="23"/>
      <c r="B38" s="22"/>
      <c r="C38" s="21"/>
      <c r="D38" s="21"/>
      <c r="E38" s="21"/>
      <c r="F38" s="21"/>
      <c r="G38" s="21"/>
      <c r="H38" s="21" t="s">
        <v>32</v>
      </c>
      <c r="I38" s="21"/>
      <c r="J38" s="21"/>
      <c r="K38" s="20"/>
    </row>
    <row r="39" spans="1:11" x14ac:dyDescent="0.25">
      <c r="A39" s="23"/>
      <c r="B39" s="22"/>
      <c r="C39" s="21"/>
      <c r="D39" s="21"/>
      <c r="E39" s="21"/>
      <c r="F39" s="21"/>
      <c r="G39" s="21"/>
      <c r="H39" s="21" t="s">
        <v>31</v>
      </c>
      <c r="I39" s="21"/>
      <c r="J39" s="21"/>
      <c r="K39" s="20"/>
    </row>
    <row r="40" spans="1:11" x14ac:dyDescent="0.25">
      <c r="A40" s="23"/>
      <c r="B40" s="22"/>
      <c r="C40" s="21"/>
      <c r="D40" s="21"/>
      <c r="E40" s="21"/>
      <c r="F40" s="21"/>
      <c r="G40" s="21"/>
      <c r="H40" s="21" t="s">
        <v>30</v>
      </c>
      <c r="I40" s="21"/>
      <c r="J40" s="21"/>
      <c r="K40" s="20"/>
    </row>
    <row r="41" spans="1:11" x14ac:dyDescent="0.25">
      <c r="A41" s="23"/>
      <c r="B41" s="22"/>
      <c r="C41" s="21"/>
      <c r="D41" s="21"/>
      <c r="E41" s="21"/>
      <c r="F41" s="21"/>
      <c r="G41" s="17"/>
      <c r="H41" s="21" t="s">
        <v>29</v>
      </c>
      <c r="I41" s="21"/>
      <c r="J41" s="21"/>
      <c r="K41" s="20"/>
    </row>
    <row r="42" spans="1:11" x14ac:dyDescent="0.25">
      <c r="A42" s="23"/>
      <c r="B42" s="22"/>
      <c r="C42" s="21"/>
      <c r="D42" s="21"/>
      <c r="E42" s="21"/>
      <c r="F42" s="21"/>
      <c r="G42" s="17"/>
      <c r="H42" s="21" t="s">
        <v>28</v>
      </c>
      <c r="I42" s="21"/>
      <c r="J42" s="21"/>
      <c r="K42" s="20"/>
    </row>
    <row r="43" spans="1:11" ht="15.75" thickBot="1" x14ac:dyDescent="0.3">
      <c r="A43" s="19"/>
      <c r="B43" s="18"/>
      <c r="C43" s="16"/>
      <c r="D43" s="16"/>
      <c r="E43" s="16"/>
      <c r="F43" s="16"/>
      <c r="G43" s="17" t="s">
        <v>27</v>
      </c>
      <c r="H43" s="16"/>
      <c r="I43" s="16"/>
      <c r="J43" s="16"/>
      <c r="K43" s="15"/>
    </row>
    <row r="44" spans="1:11" x14ac:dyDescent="0.25">
      <c r="A44" s="14">
        <v>53</v>
      </c>
      <c r="B44" s="13" t="s">
        <v>26</v>
      </c>
      <c r="C44" s="12"/>
      <c r="D44" s="12"/>
      <c r="E44" s="12"/>
      <c r="F44" s="12"/>
      <c r="G44" s="12"/>
      <c r="H44" s="12"/>
      <c r="I44" s="12"/>
      <c r="J44" s="12"/>
      <c r="K44" s="11"/>
    </row>
    <row r="45" spans="1:11" x14ac:dyDescent="0.25">
      <c r="A45" s="9"/>
      <c r="B45" s="8"/>
      <c r="C45" s="7"/>
      <c r="D45" s="7"/>
      <c r="E45" s="7"/>
      <c r="F45" s="7"/>
      <c r="G45" s="7"/>
      <c r="H45" s="7"/>
      <c r="I45" s="7"/>
      <c r="J45" s="7"/>
      <c r="K45" s="6"/>
    </row>
    <row r="46" spans="1:11" x14ac:dyDescent="0.25">
      <c r="A46" s="9"/>
      <c r="B46" s="8"/>
      <c r="C46" s="7"/>
      <c r="D46" s="7"/>
      <c r="E46" s="7"/>
      <c r="F46" s="10" t="s">
        <v>25</v>
      </c>
      <c r="G46" s="7"/>
      <c r="H46" s="7"/>
      <c r="I46" s="7"/>
      <c r="J46" s="7"/>
      <c r="K46" s="6"/>
    </row>
    <row r="47" spans="1:11" x14ac:dyDescent="0.25">
      <c r="A47" s="9"/>
      <c r="B47" s="8"/>
      <c r="C47" s="7"/>
      <c r="D47" s="7"/>
      <c r="E47" s="7"/>
      <c r="F47" s="7"/>
      <c r="G47" s="7"/>
      <c r="H47" s="7"/>
      <c r="I47" s="7"/>
      <c r="J47" s="7"/>
      <c r="K47" s="6"/>
    </row>
    <row r="48" spans="1:11" x14ac:dyDescent="0.25">
      <c r="A48" s="9"/>
      <c r="B48" s="8"/>
      <c r="C48" s="7"/>
      <c r="D48" s="7"/>
      <c r="E48" s="7"/>
      <c r="F48" s="7"/>
      <c r="G48" s="7"/>
      <c r="H48" s="7"/>
      <c r="I48" s="7"/>
      <c r="J48" s="7"/>
      <c r="K48" s="6"/>
    </row>
    <row r="49" spans="1:11" x14ac:dyDescent="0.25">
      <c r="A49" s="9"/>
      <c r="B49" s="8"/>
      <c r="C49" s="7"/>
      <c r="D49" s="7"/>
      <c r="E49" s="7"/>
      <c r="F49" s="7"/>
      <c r="G49" s="7"/>
      <c r="H49" s="7"/>
      <c r="I49" s="7"/>
      <c r="J49" s="7"/>
      <c r="K49" s="6"/>
    </row>
    <row r="50" spans="1:11" x14ac:dyDescent="0.25">
      <c r="A50" s="9"/>
      <c r="B50" s="8"/>
      <c r="C50" s="7"/>
      <c r="D50" s="7"/>
      <c r="E50" s="7"/>
      <c r="F50" s="7"/>
      <c r="G50" s="7"/>
      <c r="H50" s="7"/>
      <c r="I50" s="7"/>
      <c r="J50" s="7"/>
      <c r="K50" s="6"/>
    </row>
    <row r="51" spans="1:11" x14ac:dyDescent="0.25">
      <c r="A51" s="9"/>
      <c r="B51" s="8"/>
      <c r="C51" s="7"/>
      <c r="D51" s="7"/>
      <c r="E51" s="7"/>
      <c r="F51" s="7"/>
      <c r="G51" s="7"/>
      <c r="H51" s="7"/>
      <c r="I51" s="7"/>
      <c r="J51" s="7"/>
      <c r="K51" s="6"/>
    </row>
    <row r="52" spans="1:11" x14ac:dyDescent="0.25">
      <c r="A52" s="9"/>
      <c r="B52" s="8"/>
      <c r="C52" s="7"/>
      <c r="D52" s="7"/>
      <c r="E52" s="7"/>
      <c r="F52" s="7"/>
      <c r="G52" s="7"/>
      <c r="H52" s="7"/>
      <c r="I52" s="7"/>
      <c r="J52" s="7"/>
      <c r="K52" s="6"/>
    </row>
    <row r="53" spans="1:11" x14ac:dyDescent="0.25">
      <c r="A53" s="9"/>
      <c r="B53" s="8"/>
      <c r="C53" s="7"/>
      <c r="D53" s="7"/>
      <c r="E53" s="7"/>
      <c r="F53" s="7"/>
      <c r="G53" s="7"/>
      <c r="H53" s="7"/>
      <c r="I53" s="7"/>
      <c r="J53" s="7"/>
      <c r="K53" s="6"/>
    </row>
    <row r="54" spans="1:11" x14ac:dyDescent="0.25">
      <c r="A54" s="9"/>
      <c r="B54" s="8"/>
      <c r="C54" s="7"/>
      <c r="D54" s="7"/>
      <c r="E54" s="7"/>
      <c r="F54" s="7"/>
      <c r="G54" s="7"/>
      <c r="H54" s="7"/>
      <c r="I54" s="7"/>
      <c r="J54" s="7"/>
      <c r="K54" s="6"/>
    </row>
    <row r="55" spans="1:11" ht="15.75" thickBot="1" x14ac:dyDescent="0.3">
      <c r="A55" s="5"/>
      <c r="B55" s="4"/>
      <c r="C55" s="3"/>
      <c r="D55" s="3"/>
      <c r="E55" s="3"/>
      <c r="F55" s="3"/>
      <c r="G55" s="3"/>
      <c r="H55" s="3"/>
      <c r="I55" s="3"/>
      <c r="J55" s="3"/>
      <c r="K5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Calculos</vt:lpstr>
      <vt:lpstr>Formulas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Maria</cp:lastModifiedBy>
  <cp:lastPrinted>2014-04-02T12:37:37Z</cp:lastPrinted>
  <dcterms:created xsi:type="dcterms:W3CDTF">2014-04-02T11:48:19Z</dcterms:created>
  <dcterms:modified xsi:type="dcterms:W3CDTF">2017-07-04T02:34:02Z</dcterms:modified>
</cp:coreProperties>
</file>