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57"/>
  <workbookPr/>
  <mc:AlternateContent xmlns:mc="http://schemas.openxmlformats.org/markup-compatibility/2006">
    <mc:Choice Requires="x15">
      <x15ac:absPath xmlns:x15ac="http://schemas.microsoft.com/office/spreadsheetml/2010/11/ac" url="C:\Users\kotih\Documents\University at Buffalo\Spring  2020\CSE 573 - CV\Projects\CSE473573 Project 1\"/>
    </mc:Choice>
  </mc:AlternateContent>
  <xr:revisionPtr revIDLastSave="0" documentId="13_ncr:1_{E5AAD9A8-5DF7-42FE-BB87-1917C64322C6}" xr6:coauthVersionLast="36" xr6:coauthVersionMax="45" xr10:uidLastSave="{00000000-0000-0000-0000-000000000000}"/>
  <workbookProtection workbookAlgorithmName="SHA-512" workbookHashValue="khad4tUw0HBVPW4M1F6TY9FLt9LhxWkFYoR0Py+y83Sb/XPRNw7sa/iq0NlloxbivdPouA/8p+GA1vYoi8ka0Q==" workbookSaltValue="pngUIac2Uy010XDFoJFvIQ==" workbookSpinCount="100000" lockStructure="1"/>
  <bookViews>
    <workbookView xWindow="0" yWindow="0" windowWidth="28800" windowHeight="12225" xr2:uid="{00000000-000D-0000-FFFF-FFFF00000000}"/>
  </bookViews>
  <sheets>
    <sheet name="Project1" sheetId="10" r:id="rId1"/>
    <sheet name="q1-all" sheetId="1" state="hidden" r:id="rId2"/>
    <sheet name="q2-all" sheetId="4" state="hidden" r:id="rId3"/>
    <sheet name="q1-score" sheetId="2" state="hidden" r:id="rId4"/>
    <sheet name="q1-log" sheetId="3" state="hidden" r:id="rId5"/>
    <sheet name="q2-log" sheetId="6" state="hidden" r:id="rId6"/>
    <sheet name="q2-score" sheetId="5" state="hidden" r:id="rId7"/>
    <sheet name="q2-score-opposite" sheetId="7" state="hidden" r:id="rId8"/>
    <sheet name="Sheet1" sheetId="8" state="hidden" r:id="rId9"/>
    <sheet name="final" sheetId="9" state="hidden" r:id="rId10"/>
  </sheets>
  <definedNames>
    <definedName name="_xlnm._FilterDatabase" localSheetId="1" hidden="1">'q1-all'!$A$2:$Q$2</definedName>
    <definedName name="_xlnm._FilterDatabase" localSheetId="2" hidden="1">'q2-all'!$A$3:$AB$109</definedName>
  </definedNames>
  <calcPr calcId="191029"/>
</workbook>
</file>

<file path=xl/calcChain.xml><?xml version="1.0" encoding="utf-8"?>
<calcChain xmlns="http://schemas.openxmlformats.org/spreadsheetml/2006/main">
  <c r="L5" i="10" l="1"/>
  <c r="K5" i="10"/>
  <c r="J5" i="10"/>
  <c r="I5" i="10"/>
  <c r="H5" i="10"/>
  <c r="G5" i="10"/>
  <c r="F5" i="10"/>
  <c r="E5" i="10"/>
  <c r="D5" i="10"/>
  <c r="D3" i="9" l="1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2" i="9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B69" i="9"/>
  <c r="B70" i="9"/>
  <c r="B71" i="9"/>
  <c r="B72" i="9"/>
  <c r="B73" i="9"/>
  <c r="B74" i="9"/>
  <c r="B75" i="9"/>
  <c r="B76" i="9"/>
  <c r="B77" i="9"/>
  <c r="B78" i="9"/>
  <c r="B79" i="9"/>
  <c r="B80" i="9"/>
  <c r="B81" i="9"/>
  <c r="B82" i="9"/>
  <c r="B83" i="9"/>
  <c r="B84" i="9"/>
  <c r="B85" i="9"/>
  <c r="B86" i="9"/>
  <c r="B87" i="9"/>
  <c r="B88" i="9"/>
  <c r="B89" i="9"/>
  <c r="B90" i="9"/>
  <c r="B91" i="9"/>
  <c r="B92" i="9"/>
  <c r="B93" i="9"/>
  <c r="B94" i="9"/>
  <c r="B95" i="9"/>
  <c r="B96" i="9"/>
  <c r="B97" i="9"/>
  <c r="B98" i="9"/>
  <c r="B99" i="9"/>
  <c r="B100" i="9"/>
  <c r="B101" i="9"/>
  <c r="B102" i="9"/>
  <c r="B103" i="9"/>
  <c r="B104" i="9"/>
  <c r="B105" i="9"/>
  <c r="B106" i="9"/>
  <c r="B107" i="9"/>
  <c r="B108" i="9"/>
  <c r="B109" i="9"/>
  <c r="B110" i="9"/>
  <c r="B111" i="9"/>
  <c r="B112" i="9"/>
  <c r="B113" i="9"/>
  <c r="B114" i="9"/>
  <c r="B115" i="9"/>
  <c r="B116" i="9"/>
  <c r="B117" i="9"/>
  <c r="B118" i="9"/>
  <c r="B119" i="9"/>
  <c r="B120" i="9"/>
  <c r="B121" i="9"/>
  <c r="B122" i="9"/>
  <c r="B123" i="9"/>
  <c r="B124" i="9"/>
  <c r="B125" i="9"/>
  <c r="B126" i="9"/>
  <c r="B127" i="9"/>
  <c r="B128" i="9"/>
  <c r="B129" i="9"/>
  <c r="B130" i="9"/>
  <c r="B2" i="9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C117" i="9"/>
  <c r="C118" i="9"/>
  <c r="C119" i="9"/>
  <c r="C120" i="9"/>
  <c r="C121" i="9"/>
  <c r="C122" i="9"/>
  <c r="C123" i="9"/>
  <c r="C124" i="9"/>
  <c r="C125" i="9"/>
  <c r="C126" i="9"/>
  <c r="C127" i="9"/>
  <c r="C128" i="9"/>
  <c r="C129" i="9"/>
  <c r="C130" i="9"/>
  <c r="C2" i="9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3" i="1"/>
  <c r="AB5" i="4"/>
  <c r="AB6" i="4"/>
  <c r="AB7" i="4"/>
  <c r="AB8" i="4"/>
  <c r="AB9" i="4"/>
  <c r="AB10" i="4"/>
  <c r="AB11" i="4"/>
  <c r="AB12" i="4"/>
  <c r="AB13" i="4"/>
  <c r="AB14" i="4"/>
  <c r="AB15" i="4"/>
  <c r="AB16" i="4"/>
  <c r="AB17" i="4"/>
  <c r="AB18" i="4"/>
  <c r="AB19" i="4"/>
  <c r="AB20" i="4"/>
  <c r="AB21" i="4"/>
  <c r="AB22" i="4"/>
  <c r="AB23" i="4"/>
  <c r="AB24" i="4"/>
  <c r="AB25" i="4"/>
  <c r="AB26" i="4"/>
  <c r="AB27" i="4"/>
  <c r="AB28" i="4"/>
  <c r="AB29" i="4"/>
  <c r="AB30" i="4"/>
  <c r="AB31" i="4"/>
  <c r="AB32" i="4"/>
  <c r="AB33" i="4"/>
  <c r="AB34" i="4"/>
  <c r="AB35" i="4"/>
  <c r="AB36" i="4"/>
  <c r="AB37" i="4"/>
  <c r="AB38" i="4"/>
  <c r="AB39" i="4"/>
  <c r="AB40" i="4"/>
  <c r="AB41" i="4"/>
  <c r="AB42" i="4"/>
  <c r="AB43" i="4"/>
  <c r="AB44" i="4"/>
  <c r="AB45" i="4"/>
  <c r="AB46" i="4"/>
  <c r="AB47" i="4"/>
  <c r="AB48" i="4"/>
  <c r="AB49" i="4"/>
  <c r="AB50" i="4"/>
  <c r="AB51" i="4"/>
  <c r="AB52" i="4"/>
  <c r="AB53" i="4"/>
  <c r="AB54" i="4"/>
  <c r="AB55" i="4"/>
  <c r="AB56" i="4"/>
  <c r="AB57" i="4"/>
  <c r="AB58" i="4"/>
  <c r="AB59" i="4"/>
  <c r="AB60" i="4"/>
  <c r="AB61" i="4"/>
  <c r="AB62" i="4"/>
  <c r="AB63" i="4"/>
  <c r="AB64" i="4"/>
  <c r="AB65" i="4"/>
  <c r="AB66" i="4"/>
  <c r="AB67" i="4"/>
  <c r="AB68" i="4"/>
  <c r="AB69" i="4"/>
  <c r="AB70" i="4"/>
  <c r="AB71" i="4"/>
  <c r="AB72" i="4"/>
  <c r="AB73" i="4"/>
  <c r="AB74" i="4"/>
  <c r="AB75" i="4"/>
  <c r="AB76" i="4"/>
  <c r="AB77" i="4"/>
  <c r="AB78" i="4"/>
  <c r="AB79" i="4"/>
  <c r="AB80" i="4"/>
  <c r="AB81" i="4"/>
  <c r="AB82" i="4"/>
  <c r="AB83" i="4"/>
  <c r="AB84" i="4"/>
  <c r="AB85" i="4"/>
  <c r="AB86" i="4"/>
  <c r="AB87" i="4"/>
  <c r="AB88" i="4"/>
  <c r="AB89" i="4"/>
  <c r="AB90" i="4"/>
  <c r="AB91" i="4"/>
  <c r="AB92" i="4"/>
  <c r="AB93" i="4"/>
  <c r="AB94" i="4"/>
  <c r="AB95" i="4"/>
  <c r="AB96" i="4"/>
  <c r="AB97" i="4"/>
  <c r="AB98" i="4"/>
  <c r="AB99" i="4"/>
  <c r="AB100" i="4"/>
  <c r="AB101" i="4"/>
  <c r="AB102" i="4"/>
  <c r="AB103" i="4"/>
  <c r="AB104" i="4"/>
  <c r="AB105" i="4"/>
  <c r="AB106" i="4"/>
  <c r="AB107" i="4"/>
  <c r="AB108" i="4"/>
  <c r="AB109" i="4"/>
  <c r="AB4" i="4"/>
  <c r="W5" i="4"/>
  <c r="I23" i="8"/>
  <c r="H17" i="8"/>
  <c r="H18" i="8"/>
  <c r="H19" i="8"/>
  <c r="H13" i="8"/>
  <c r="H14" i="8"/>
  <c r="H15" i="8"/>
  <c r="H12" i="8"/>
  <c r="Q12" i="8"/>
  <c r="Q11" i="8"/>
  <c r="Q10" i="8"/>
  <c r="Q9" i="8"/>
  <c r="R9" i="8" s="1"/>
  <c r="Q8" i="8"/>
  <c r="R8" i="8" s="1"/>
  <c r="Q7" i="8"/>
  <c r="R7" i="8" s="1"/>
  <c r="Q6" i="8"/>
  <c r="R6" i="8" s="1"/>
  <c r="Q5" i="8"/>
  <c r="R5" i="8" s="1"/>
  <c r="Q4" i="8"/>
  <c r="Q3" i="8"/>
  <c r="Q2" i="8"/>
  <c r="Q13" i="8" s="1"/>
  <c r="R13" i="8" s="1"/>
  <c r="H2" i="8"/>
  <c r="G2" i="8"/>
  <c r="F2" i="8"/>
  <c r="X109" i="4"/>
  <c r="P109" i="4"/>
  <c r="O109" i="4"/>
  <c r="N109" i="4"/>
  <c r="M109" i="4"/>
  <c r="L109" i="4"/>
  <c r="K109" i="4"/>
  <c r="R109" i="4" s="1"/>
  <c r="J109" i="4"/>
  <c r="I109" i="4"/>
  <c r="Q109" i="4" s="1"/>
  <c r="H109" i="4"/>
  <c r="G109" i="4"/>
  <c r="F109" i="4"/>
  <c r="E109" i="4"/>
  <c r="D109" i="4"/>
  <c r="C109" i="4"/>
  <c r="X108" i="4"/>
  <c r="P108" i="4"/>
  <c r="O108" i="4"/>
  <c r="N108" i="4"/>
  <c r="M108" i="4"/>
  <c r="L108" i="4"/>
  <c r="K108" i="4"/>
  <c r="R108" i="4" s="1"/>
  <c r="J108" i="4"/>
  <c r="I108" i="4"/>
  <c r="H108" i="4"/>
  <c r="G108" i="4"/>
  <c r="F108" i="4"/>
  <c r="E108" i="4"/>
  <c r="D108" i="4"/>
  <c r="C108" i="4"/>
  <c r="X107" i="4"/>
  <c r="P107" i="4"/>
  <c r="O107" i="4"/>
  <c r="N107" i="4"/>
  <c r="M107" i="4"/>
  <c r="L107" i="4"/>
  <c r="K107" i="4"/>
  <c r="R107" i="4" s="1"/>
  <c r="J107" i="4"/>
  <c r="I107" i="4"/>
  <c r="Q107" i="4" s="1"/>
  <c r="H107" i="4"/>
  <c r="G107" i="4"/>
  <c r="F107" i="4"/>
  <c r="E107" i="4"/>
  <c r="D107" i="4"/>
  <c r="C107" i="4"/>
  <c r="X106" i="4"/>
  <c r="P106" i="4"/>
  <c r="O106" i="4"/>
  <c r="N106" i="4"/>
  <c r="M106" i="4"/>
  <c r="L106" i="4"/>
  <c r="K106" i="4"/>
  <c r="R106" i="4" s="1"/>
  <c r="J106" i="4"/>
  <c r="I106" i="4"/>
  <c r="Q106" i="4" s="1"/>
  <c r="H106" i="4"/>
  <c r="G106" i="4"/>
  <c r="F106" i="4"/>
  <c r="E106" i="4"/>
  <c r="D106" i="4"/>
  <c r="C106" i="4"/>
  <c r="X105" i="4"/>
  <c r="P105" i="4"/>
  <c r="O105" i="4"/>
  <c r="N105" i="4"/>
  <c r="M105" i="4"/>
  <c r="L105" i="4"/>
  <c r="K105" i="4"/>
  <c r="R105" i="4" s="1"/>
  <c r="J105" i="4"/>
  <c r="I105" i="4"/>
  <c r="Q105" i="4" s="1"/>
  <c r="H105" i="4"/>
  <c r="G105" i="4"/>
  <c r="F105" i="4"/>
  <c r="E105" i="4"/>
  <c r="D105" i="4"/>
  <c r="C105" i="4"/>
  <c r="X104" i="4"/>
  <c r="P104" i="4"/>
  <c r="O104" i="4"/>
  <c r="N104" i="4"/>
  <c r="M104" i="4"/>
  <c r="L104" i="4"/>
  <c r="K104" i="4"/>
  <c r="R104" i="4" s="1"/>
  <c r="J104" i="4"/>
  <c r="I104" i="4"/>
  <c r="Q104" i="4" s="1"/>
  <c r="H104" i="4"/>
  <c r="G104" i="4"/>
  <c r="F104" i="4"/>
  <c r="E104" i="4"/>
  <c r="D104" i="4"/>
  <c r="C104" i="4"/>
  <c r="X103" i="4"/>
  <c r="P103" i="4"/>
  <c r="O103" i="4"/>
  <c r="N103" i="4"/>
  <c r="M103" i="4"/>
  <c r="L103" i="4"/>
  <c r="K103" i="4"/>
  <c r="R103" i="4" s="1"/>
  <c r="J103" i="4"/>
  <c r="I103" i="4"/>
  <c r="Q103" i="4" s="1"/>
  <c r="H103" i="4"/>
  <c r="G103" i="4"/>
  <c r="F103" i="4"/>
  <c r="E103" i="4"/>
  <c r="D103" i="4"/>
  <c r="C103" i="4"/>
  <c r="X102" i="4"/>
  <c r="P102" i="4"/>
  <c r="O102" i="4"/>
  <c r="N102" i="4"/>
  <c r="M102" i="4"/>
  <c r="L102" i="4"/>
  <c r="K102" i="4"/>
  <c r="R102" i="4" s="1"/>
  <c r="J102" i="4"/>
  <c r="I102" i="4"/>
  <c r="Q102" i="4" s="1"/>
  <c r="H102" i="4"/>
  <c r="G102" i="4"/>
  <c r="F102" i="4"/>
  <c r="E102" i="4"/>
  <c r="D102" i="4"/>
  <c r="C102" i="4"/>
  <c r="X101" i="4"/>
  <c r="P101" i="4"/>
  <c r="O101" i="4"/>
  <c r="N101" i="4"/>
  <c r="M101" i="4"/>
  <c r="L101" i="4"/>
  <c r="K101" i="4"/>
  <c r="R101" i="4" s="1"/>
  <c r="J101" i="4"/>
  <c r="I101" i="4"/>
  <c r="Q101" i="4" s="1"/>
  <c r="H101" i="4"/>
  <c r="G101" i="4"/>
  <c r="F101" i="4"/>
  <c r="E101" i="4"/>
  <c r="D101" i="4"/>
  <c r="C101" i="4"/>
  <c r="X100" i="4"/>
  <c r="P100" i="4"/>
  <c r="O100" i="4"/>
  <c r="N100" i="4"/>
  <c r="M100" i="4"/>
  <c r="L100" i="4"/>
  <c r="K100" i="4"/>
  <c r="R100" i="4" s="1"/>
  <c r="J100" i="4"/>
  <c r="I100" i="4"/>
  <c r="H100" i="4"/>
  <c r="G100" i="4"/>
  <c r="F100" i="4"/>
  <c r="E100" i="4"/>
  <c r="D100" i="4"/>
  <c r="C100" i="4"/>
  <c r="X99" i="4"/>
  <c r="P99" i="4"/>
  <c r="O99" i="4"/>
  <c r="N99" i="4"/>
  <c r="M99" i="4"/>
  <c r="L99" i="4"/>
  <c r="K99" i="4"/>
  <c r="R99" i="4" s="1"/>
  <c r="J99" i="4"/>
  <c r="I99" i="4"/>
  <c r="Q99" i="4" s="1"/>
  <c r="H99" i="4"/>
  <c r="G99" i="4"/>
  <c r="F99" i="4"/>
  <c r="E99" i="4"/>
  <c r="D99" i="4"/>
  <c r="C99" i="4"/>
  <c r="X98" i="4"/>
  <c r="P98" i="4"/>
  <c r="O98" i="4"/>
  <c r="N98" i="4"/>
  <c r="M98" i="4"/>
  <c r="L98" i="4"/>
  <c r="K98" i="4"/>
  <c r="R98" i="4" s="1"/>
  <c r="J98" i="4"/>
  <c r="I98" i="4"/>
  <c r="Q98" i="4" s="1"/>
  <c r="H98" i="4"/>
  <c r="G98" i="4"/>
  <c r="F98" i="4"/>
  <c r="E98" i="4"/>
  <c r="D98" i="4"/>
  <c r="C98" i="4"/>
  <c r="X97" i="4"/>
  <c r="P97" i="4"/>
  <c r="O97" i="4"/>
  <c r="N97" i="4"/>
  <c r="M97" i="4"/>
  <c r="L97" i="4"/>
  <c r="K97" i="4"/>
  <c r="R97" i="4" s="1"/>
  <c r="J97" i="4"/>
  <c r="I97" i="4"/>
  <c r="Q97" i="4" s="1"/>
  <c r="H97" i="4"/>
  <c r="G97" i="4"/>
  <c r="F97" i="4"/>
  <c r="E97" i="4"/>
  <c r="D97" i="4"/>
  <c r="C97" i="4"/>
  <c r="X96" i="4"/>
  <c r="P96" i="4"/>
  <c r="O96" i="4"/>
  <c r="N96" i="4"/>
  <c r="M96" i="4"/>
  <c r="L96" i="4"/>
  <c r="K96" i="4"/>
  <c r="R96" i="4" s="1"/>
  <c r="J96" i="4"/>
  <c r="I96" i="4"/>
  <c r="Q96" i="4" s="1"/>
  <c r="H96" i="4"/>
  <c r="G96" i="4"/>
  <c r="F96" i="4"/>
  <c r="E96" i="4"/>
  <c r="D96" i="4"/>
  <c r="C96" i="4"/>
  <c r="X95" i="4"/>
  <c r="P95" i="4"/>
  <c r="O95" i="4"/>
  <c r="N95" i="4"/>
  <c r="M95" i="4"/>
  <c r="L95" i="4"/>
  <c r="K95" i="4"/>
  <c r="R95" i="4" s="1"/>
  <c r="J95" i="4"/>
  <c r="I95" i="4"/>
  <c r="Q95" i="4" s="1"/>
  <c r="H95" i="4"/>
  <c r="G95" i="4"/>
  <c r="F95" i="4"/>
  <c r="E95" i="4"/>
  <c r="D95" i="4"/>
  <c r="C95" i="4"/>
  <c r="X94" i="4"/>
  <c r="P94" i="4"/>
  <c r="O94" i="4"/>
  <c r="N94" i="4"/>
  <c r="M94" i="4"/>
  <c r="L94" i="4"/>
  <c r="K94" i="4"/>
  <c r="R94" i="4" s="1"/>
  <c r="J94" i="4"/>
  <c r="I94" i="4"/>
  <c r="Q94" i="4" s="1"/>
  <c r="H94" i="4"/>
  <c r="G94" i="4"/>
  <c r="F94" i="4"/>
  <c r="E94" i="4"/>
  <c r="D94" i="4"/>
  <c r="C94" i="4"/>
  <c r="X93" i="4"/>
  <c r="P93" i="4"/>
  <c r="O93" i="4"/>
  <c r="N93" i="4"/>
  <c r="M93" i="4"/>
  <c r="L93" i="4"/>
  <c r="K93" i="4"/>
  <c r="R93" i="4" s="1"/>
  <c r="J93" i="4"/>
  <c r="I93" i="4"/>
  <c r="Q93" i="4" s="1"/>
  <c r="H93" i="4"/>
  <c r="G93" i="4"/>
  <c r="F93" i="4"/>
  <c r="E93" i="4"/>
  <c r="D93" i="4"/>
  <c r="C93" i="4"/>
  <c r="X92" i="4"/>
  <c r="P92" i="4"/>
  <c r="O92" i="4"/>
  <c r="N92" i="4"/>
  <c r="M92" i="4"/>
  <c r="L92" i="4"/>
  <c r="K92" i="4"/>
  <c r="R92" i="4" s="1"/>
  <c r="J92" i="4"/>
  <c r="I92" i="4"/>
  <c r="H92" i="4"/>
  <c r="G92" i="4"/>
  <c r="F92" i="4"/>
  <c r="E92" i="4"/>
  <c r="D92" i="4"/>
  <c r="C92" i="4"/>
  <c r="X91" i="4"/>
  <c r="P91" i="4"/>
  <c r="O91" i="4"/>
  <c r="N91" i="4"/>
  <c r="M91" i="4"/>
  <c r="L91" i="4"/>
  <c r="K91" i="4"/>
  <c r="R91" i="4" s="1"/>
  <c r="J91" i="4"/>
  <c r="I91" i="4"/>
  <c r="Q91" i="4" s="1"/>
  <c r="H91" i="4"/>
  <c r="G91" i="4"/>
  <c r="F91" i="4"/>
  <c r="E91" i="4"/>
  <c r="D91" i="4"/>
  <c r="C91" i="4"/>
  <c r="X90" i="4"/>
  <c r="P90" i="4"/>
  <c r="O90" i="4"/>
  <c r="N90" i="4"/>
  <c r="M90" i="4"/>
  <c r="L90" i="4"/>
  <c r="K90" i="4"/>
  <c r="R90" i="4" s="1"/>
  <c r="J90" i="4"/>
  <c r="I90" i="4"/>
  <c r="Q90" i="4" s="1"/>
  <c r="H90" i="4"/>
  <c r="G90" i="4"/>
  <c r="F90" i="4"/>
  <c r="E90" i="4"/>
  <c r="D90" i="4"/>
  <c r="C90" i="4"/>
  <c r="X89" i="4"/>
  <c r="P89" i="4"/>
  <c r="O89" i="4"/>
  <c r="N89" i="4"/>
  <c r="M89" i="4"/>
  <c r="L89" i="4"/>
  <c r="K89" i="4"/>
  <c r="R89" i="4" s="1"/>
  <c r="J89" i="4"/>
  <c r="I89" i="4"/>
  <c r="Q89" i="4" s="1"/>
  <c r="H89" i="4"/>
  <c r="G89" i="4"/>
  <c r="F89" i="4"/>
  <c r="E89" i="4"/>
  <c r="D89" i="4"/>
  <c r="C89" i="4"/>
  <c r="X88" i="4"/>
  <c r="P88" i="4"/>
  <c r="O88" i="4"/>
  <c r="N88" i="4"/>
  <c r="M88" i="4"/>
  <c r="L88" i="4"/>
  <c r="K88" i="4"/>
  <c r="R88" i="4" s="1"/>
  <c r="J88" i="4"/>
  <c r="I88" i="4"/>
  <c r="Q88" i="4" s="1"/>
  <c r="H88" i="4"/>
  <c r="G88" i="4"/>
  <c r="F88" i="4"/>
  <c r="E88" i="4"/>
  <c r="D88" i="4"/>
  <c r="C88" i="4"/>
  <c r="X87" i="4"/>
  <c r="P87" i="4"/>
  <c r="O87" i="4"/>
  <c r="N87" i="4"/>
  <c r="M87" i="4"/>
  <c r="L87" i="4"/>
  <c r="K87" i="4"/>
  <c r="R87" i="4" s="1"/>
  <c r="J87" i="4"/>
  <c r="I87" i="4"/>
  <c r="Q87" i="4" s="1"/>
  <c r="H87" i="4"/>
  <c r="G87" i="4"/>
  <c r="F87" i="4"/>
  <c r="E87" i="4"/>
  <c r="D87" i="4"/>
  <c r="C87" i="4"/>
  <c r="X86" i="4"/>
  <c r="P86" i="4"/>
  <c r="O86" i="4"/>
  <c r="N86" i="4"/>
  <c r="M86" i="4"/>
  <c r="L86" i="4"/>
  <c r="K86" i="4"/>
  <c r="R86" i="4" s="1"/>
  <c r="J86" i="4"/>
  <c r="I86" i="4"/>
  <c r="Q86" i="4" s="1"/>
  <c r="H86" i="4"/>
  <c r="G86" i="4"/>
  <c r="F86" i="4"/>
  <c r="E86" i="4"/>
  <c r="D86" i="4"/>
  <c r="C86" i="4"/>
  <c r="X85" i="4"/>
  <c r="P85" i="4"/>
  <c r="O85" i="4"/>
  <c r="N85" i="4"/>
  <c r="M85" i="4"/>
  <c r="L85" i="4"/>
  <c r="K85" i="4"/>
  <c r="R85" i="4" s="1"/>
  <c r="J85" i="4"/>
  <c r="I85" i="4"/>
  <c r="Q85" i="4" s="1"/>
  <c r="H85" i="4"/>
  <c r="G85" i="4"/>
  <c r="F85" i="4"/>
  <c r="E85" i="4"/>
  <c r="D85" i="4"/>
  <c r="C85" i="4"/>
  <c r="X84" i="4"/>
  <c r="P84" i="4"/>
  <c r="O84" i="4"/>
  <c r="N84" i="4"/>
  <c r="M84" i="4"/>
  <c r="L84" i="4"/>
  <c r="K84" i="4"/>
  <c r="R84" i="4" s="1"/>
  <c r="J84" i="4"/>
  <c r="I84" i="4"/>
  <c r="H84" i="4"/>
  <c r="G84" i="4"/>
  <c r="F84" i="4"/>
  <c r="E84" i="4"/>
  <c r="D84" i="4"/>
  <c r="C84" i="4"/>
  <c r="X83" i="4"/>
  <c r="P83" i="4"/>
  <c r="O83" i="4"/>
  <c r="N83" i="4"/>
  <c r="M83" i="4"/>
  <c r="L83" i="4"/>
  <c r="K83" i="4"/>
  <c r="R83" i="4" s="1"/>
  <c r="J83" i="4"/>
  <c r="I83" i="4"/>
  <c r="Q83" i="4" s="1"/>
  <c r="H83" i="4"/>
  <c r="G83" i="4"/>
  <c r="F83" i="4"/>
  <c r="E83" i="4"/>
  <c r="D83" i="4"/>
  <c r="C83" i="4"/>
  <c r="X82" i="4"/>
  <c r="P82" i="4"/>
  <c r="O82" i="4"/>
  <c r="N82" i="4"/>
  <c r="M82" i="4"/>
  <c r="L82" i="4"/>
  <c r="K82" i="4"/>
  <c r="R82" i="4" s="1"/>
  <c r="J82" i="4"/>
  <c r="I82" i="4"/>
  <c r="Q82" i="4" s="1"/>
  <c r="H82" i="4"/>
  <c r="G82" i="4"/>
  <c r="F82" i="4"/>
  <c r="E82" i="4"/>
  <c r="D82" i="4"/>
  <c r="C82" i="4"/>
  <c r="X81" i="4"/>
  <c r="P81" i="4"/>
  <c r="O81" i="4"/>
  <c r="N81" i="4"/>
  <c r="M81" i="4"/>
  <c r="L81" i="4"/>
  <c r="K81" i="4"/>
  <c r="R81" i="4" s="1"/>
  <c r="J81" i="4"/>
  <c r="I81" i="4"/>
  <c r="Q81" i="4" s="1"/>
  <c r="H81" i="4"/>
  <c r="G81" i="4"/>
  <c r="F81" i="4"/>
  <c r="E81" i="4"/>
  <c r="D81" i="4"/>
  <c r="C81" i="4"/>
  <c r="X80" i="4"/>
  <c r="P80" i="4"/>
  <c r="O80" i="4"/>
  <c r="N80" i="4"/>
  <c r="M80" i="4"/>
  <c r="L80" i="4"/>
  <c r="K80" i="4"/>
  <c r="R80" i="4" s="1"/>
  <c r="J80" i="4"/>
  <c r="I80" i="4"/>
  <c r="Q80" i="4" s="1"/>
  <c r="H80" i="4"/>
  <c r="G80" i="4"/>
  <c r="F80" i="4"/>
  <c r="E80" i="4"/>
  <c r="D80" i="4"/>
  <c r="C80" i="4"/>
  <c r="X79" i="4"/>
  <c r="P79" i="4"/>
  <c r="O79" i="4"/>
  <c r="N79" i="4"/>
  <c r="M79" i="4"/>
  <c r="L79" i="4"/>
  <c r="K79" i="4"/>
  <c r="R79" i="4" s="1"/>
  <c r="J79" i="4"/>
  <c r="I79" i="4"/>
  <c r="Q79" i="4" s="1"/>
  <c r="H79" i="4"/>
  <c r="G79" i="4"/>
  <c r="F79" i="4"/>
  <c r="E79" i="4"/>
  <c r="D79" i="4"/>
  <c r="C79" i="4"/>
  <c r="X78" i="4"/>
  <c r="P78" i="4"/>
  <c r="O78" i="4"/>
  <c r="N78" i="4"/>
  <c r="M78" i="4"/>
  <c r="L78" i="4"/>
  <c r="K78" i="4"/>
  <c r="R78" i="4" s="1"/>
  <c r="J78" i="4"/>
  <c r="I78" i="4"/>
  <c r="Q78" i="4" s="1"/>
  <c r="H78" i="4"/>
  <c r="G78" i="4"/>
  <c r="F78" i="4"/>
  <c r="E78" i="4"/>
  <c r="D78" i="4"/>
  <c r="C78" i="4"/>
  <c r="X77" i="4"/>
  <c r="P77" i="4"/>
  <c r="O77" i="4"/>
  <c r="N77" i="4"/>
  <c r="M77" i="4"/>
  <c r="L77" i="4"/>
  <c r="K77" i="4"/>
  <c r="R77" i="4" s="1"/>
  <c r="J77" i="4"/>
  <c r="I77" i="4"/>
  <c r="Q77" i="4" s="1"/>
  <c r="H77" i="4"/>
  <c r="G77" i="4"/>
  <c r="F77" i="4"/>
  <c r="E77" i="4"/>
  <c r="D77" i="4"/>
  <c r="C77" i="4"/>
  <c r="X76" i="4"/>
  <c r="P76" i="4"/>
  <c r="O76" i="4"/>
  <c r="N76" i="4"/>
  <c r="M76" i="4"/>
  <c r="L76" i="4"/>
  <c r="K76" i="4"/>
  <c r="R76" i="4" s="1"/>
  <c r="J76" i="4"/>
  <c r="I76" i="4"/>
  <c r="H76" i="4"/>
  <c r="G76" i="4"/>
  <c r="F76" i="4"/>
  <c r="E76" i="4"/>
  <c r="D76" i="4"/>
  <c r="C76" i="4"/>
  <c r="X75" i="4"/>
  <c r="P75" i="4"/>
  <c r="O75" i="4"/>
  <c r="N75" i="4"/>
  <c r="M75" i="4"/>
  <c r="L75" i="4"/>
  <c r="K75" i="4"/>
  <c r="R75" i="4" s="1"/>
  <c r="J75" i="4"/>
  <c r="I75" i="4"/>
  <c r="Q75" i="4" s="1"/>
  <c r="H75" i="4"/>
  <c r="G75" i="4"/>
  <c r="F75" i="4"/>
  <c r="E75" i="4"/>
  <c r="D75" i="4"/>
  <c r="C75" i="4"/>
  <c r="X74" i="4"/>
  <c r="P74" i="4"/>
  <c r="O74" i="4"/>
  <c r="N74" i="4"/>
  <c r="M74" i="4"/>
  <c r="L74" i="4"/>
  <c r="K74" i="4"/>
  <c r="R74" i="4" s="1"/>
  <c r="J74" i="4"/>
  <c r="I74" i="4"/>
  <c r="Q74" i="4" s="1"/>
  <c r="H74" i="4"/>
  <c r="G74" i="4"/>
  <c r="F74" i="4"/>
  <c r="E74" i="4"/>
  <c r="D74" i="4"/>
  <c r="C74" i="4"/>
  <c r="X73" i="4"/>
  <c r="P73" i="4"/>
  <c r="O73" i="4"/>
  <c r="N73" i="4"/>
  <c r="M73" i="4"/>
  <c r="L73" i="4"/>
  <c r="K73" i="4"/>
  <c r="R73" i="4" s="1"/>
  <c r="J73" i="4"/>
  <c r="I73" i="4"/>
  <c r="Q73" i="4" s="1"/>
  <c r="H73" i="4"/>
  <c r="G73" i="4"/>
  <c r="F73" i="4"/>
  <c r="E73" i="4"/>
  <c r="D73" i="4"/>
  <c r="C73" i="4"/>
  <c r="X72" i="4"/>
  <c r="P72" i="4"/>
  <c r="O72" i="4"/>
  <c r="N72" i="4"/>
  <c r="M72" i="4"/>
  <c r="L72" i="4"/>
  <c r="K72" i="4"/>
  <c r="R72" i="4" s="1"/>
  <c r="J72" i="4"/>
  <c r="I72" i="4"/>
  <c r="Q72" i="4" s="1"/>
  <c r="H72" i="4"/>
  <c r="G72" i="4"/>
  <c r="F72" i="4"/>
  <c r="E72" i="4"/>
  <c r="D72" i="4"/>
  <c r="C72" i="4"/>
  <c r="X71" i="4"/>
  <c r="P71" i="4"/>
  <c r="O71" i="4"/>
  <c r="N71" i="4"/>
  <c r="M71" i="4"/>
  <c r="L71" i="4"/>
  <c r="K71" i="4"/>
  <c r="R71" i="4" s="1"/>
  <c r="J71" i="4"/>
  <c r="I71" i="4"/>
  <c r="Q71" i="4" s="1"/>
  <c r="H71" i="4"/>
  <c r="G71" i="4"/>
  <c r="F71" i="4"/>
  <c r="E71" i="4"/>
  <c r="D71" i="4"/>
  <c r="C71" i="4"/>
  <c r="X70" i="4"/>
  <c r="P70" i="4"/>
  <c r="O70" i="4"/>
  <c r="N70" i="4"/>
  <c r="M70" i="4"/>
  <c r="L70" i="4"/>
  <c r="K70" i="4"/>
  <c r="R70" i="4" s="1"/>
  <c r="J70" i="4"/>
  <c r="I70" i="4"/>
  <c r="H70" i="4"/>
  <c r="G70" i="4"/>
  <c r="F70" i="4"/>
  <c r="E70" i="4"/>
  <c r="D70" i="4"/>
  <c r="C70" i="4"/>
  <c r="X69" i="4"/>
  <c r="P69" i="4"/>
  <c r="O69" i="4"/>
  <c r="N69" i="4"/>
  <c r="M69" i="4"/>
  <c r="L69" i="4"/>
  <c r="K69" i="4"/>
  <c r="R69" i="4" s="1"/>
  <c r="J69" i="4"/>
  <c r="I69" i="4"/>
  <c r="Q69" i="4" s="1"/>
  <c r="H69" i="4"/>
  <c r="G69" i="4"/>
  <c r="F69" i="4"/>
  <c r="E69" i="4"/>
  <c r="D69" i="4"/>
  <c r="C69" i="4"/>
  <c r="X68" i="4"/>
  <c r="P68" i="4"/>
  <c r="O68" i="4"/>
  <c r="N68" i="4"/>
  <c r="M68" i="4"/>
  <c r="L68" i="4"/>
  <c r="K68" i="4"/>
  <c r="R68" i="4" s="1"/>
  <c r="J68" i="4"/>
  <c r="I68" i="4"/>
  <c r="H68" i="4"/>
  <c r="G68" i="4"/>
  <c r="F68" i="4"/>
  <c r="E68" i="4"/>
  <c r="D68" i="4"/>
  <c r="C68" i="4"/>
  <c r="X67" i="4"/>
  <c r="P67" i="4"/>
  <c r="O67" i="4"/>
  <c r="N67" i="4"/>
  <c r="M67" i="4"/>
  <c r="L67" i="4"/>
  <c r="K67" i="4"/>
  <c r="R67" i="4" s="1"/>
  <c r="J67" i="4"/>
  <c r="I67" i="4"/>
  <c r="Q67" i="4" s="1"/>
  <c r="H67" i="4"/>
  <c r="G67" i="4"/>
  <c r="F67" i="4"/>
  <c r="E67" i="4"/>
  <c r="D67" i="4"/>
  <c r="C67" i="4"/>
  <c r="X66" i="4"/>
  <c r="P66" i="4"/>
  <c r="O66" i="4"/>
  <c r="N66" i="4"/>
  <c r="M66" i="4"/>
  <c r="L66" i="4"/>
  <c r="K66" i="4"/>
  <c r="R66" i="4" s="1"/>
  <c r="J66" i="4"/>
  <c r="I66" i="4"/>
  <c r="Q66" i="4" s="1"/>
  <c r="H66" i="4"/>
  <c r="G66" i="4"/>
  <c r="F66" i="4"/>
  <c r="E66" i="4"/>
  <c r="D66" i="4"/>
  <c r="C66" i="4"/>
  <c r="X65" i="4"/>
  <c r="P65" i="4"/>
  <c r="O65" i="4"/>
  <c r="N65" i="4"/>
  <c r="M65" i="4"/>
  <c r="L65" i="4"/>
  <c r="K65" i="4"/>
  <c r="R65" i="4" s="1"/>
  <c r="J65" i="4"/>
  <c r="I65" i="4"/>
  <c r="Q65" i="4" s="1"/>
  <c r="H65" i="4"/>
  <c r="G65" i="4"/>
  <c r="F65" i="4"/>
  <c r="E65" i="4"/>
  <c r="D65" i="4"/>
  <c r="C65" i="4"/>
  <c r="X64" i="4"/>
  <c r="P64" i="4"/>
  <c r="O64" i="4"/>
  <c r="N64" i="4"/>
  <c r="M64" i="4"/>
  <c r="L64" i="4"/>
  <c r="K64" i="4"/>
  <c r="R64" i="4" s="1"/>
  <c r="J64" i="4"/>
  <c r="I64" i="4"/>
  <c r="Q64" i="4" s="1"/>
  <c r="H64" i="4"/>
  <c r="G64" i="4"/>
  <c r="F64" i="4"/>
  <c r="E64" i="4"/>
  <c r="D64" i="4"/>
  <c r="C64" i="4"/>
  <c r="X63" i="4"/>
  <c r="P63" i="4"/>
  <c r="O63" i="4"/>
  <c r="N63" i="4"/>
  <c r="M63" i="4"/>
  <c r="L63" i="4"/>
  <c r="K63" i="4"/>
  <c r="R63" i="4" s="1"/>
  <c r="J63" i="4"/>
  <c r="I63" i="4"/>
  <c r="Q63" i="4" s="1"/>
  <c r="H63" i="4"/>
  <c r="G63" i="4"/>
  <c r="F63" i="4"/>
  <c r="E63" i="4"/>
  <c r="D63" i="4"/>
  <c r="C63" i="4"/>
  <c r="X62" i="4"/>
  <c r="P62" i="4"/>
  <c r="O62" i="4"/>
  <c r="N62" i="4"/>
  <c r="M62" i="4"/>
  <c r="L62" i="4"/>
  <c r="K62" i="4"/>
  <c r="R62" i="4" s="1"/>
  <c r="J62" i="4"/>
  <c r="I62" i="4"/>
  <c r="H62" i="4"/>
  <c r="F62" i="4"/>
  <c r="E62" i="4"/>
  <c r="D62" i="4"/>
  <c r="C62" i="4"/>
  <c r="X61" i="4"/>
  <c r="P61" i="4"/>
  <c r="O61" i="4"/>
  <c r="N61" i="4"/>
  <c r="M61" i="4"/>
  <c r="L61" i="4"/>
  <c r="K61" i="4"/>
  <c r="R61" i="4" s="1"/>
  <c r="J61" i="4"/>
  <c r="I61" i="4"/>
  <c r="Q61" i="4" s="1"/>
  <c r="H61" i="4"/>
  <c r="G61" i="4"/>
  <c r="F61" i="4"/>
  <c r="E61" i="4"/>
  <c r="D61" i="4"/>
  <c r="C61" i="4"/>
  <c r="X60" i="4"/>
  <c r="P60" i="4"/>
  <c r="O60" i="4"/>
  <c r="N60" i="4"/>
  <c r="M60" i="4"/>
  <c r="L60" i="4"/>
  <c r="K60" i="4"/>
  <c r="R60" i="4" s="1"/>
  <c r="J60" i="4"/>
  <c r="I60" i="4"/>
  <c r="Q60" i="4" s="1"/>
  <c r="H60" i="4"/>
  <c r="G60" i="4"/>
  <c r="F60" i="4"/>
  <c r="E60" i="4"/>
  <c r="D60" i="4"/>
  <c r="C60" i="4"/>
  <c r="X59" i="4"/>
  <c r="P59" i="4"/>
  <c r="O59" i="4"/>
  <c r="N59" i="4"/>
  <c r="M59" i="4"/>
  <c r="L59" i="4"/>
  <c r="K59" i="4"/>
  <c r="R59" i="4" s="1"/>
  <c r="J59" i="4"/>
  <c r="I59" i="4"/>
  <c r="Q59" i="4" s="1"/>
  <c r="H59" i="4"/>
  <c r="G59" i="4"/>
  <c r="F59" i="4"/>
  <c r="E59" i="4"/>
  <c r="D59" i="4"/>
  <c r="C59" i="4"/>
  <c r="X58" i="4"/>
  <c r="P58" i="4"/>
  <c r="O58" i="4"/>
  <c r="N58" i="4"/>
  <c r="M58" i="4"/>
  <c r="L58" i="4"/>
  <c r="K58" i="4"/>
  <c r="R58" i="4" s="1"/>
  <c r="J58" i="4"/>
  <c r="I58" i="4"/>
  <c r="Q58" i="4" s="1"/>
  <c r="H58" i="4"/>
  <c r="G58" i="4"/>
  <c r="F58" i="4"/>
  <c r="E58" i="4"/>
  <c r="D58" i="4"/>
  <c r="C58" i="4"/>
  <c r="X57" i="4"/>
  <c r="P57" i="4"/>
  <c r="O57" i="4"/>
  <c r="N57" i="4"/>
  <c r="M57" i="4"/>
  <c r="L57" i="4"/>
  <c r="K57" i="4"/>
  <c r="R57" i="4" s="1"/>
  <c r="J57" i="4"/>
  <c r="I57" i="4"/>
  <c r="H57" i="4"/>
  <c r="G57" i="4"/>
  <c r="F57" i="4"/>
  <c r="E57" i="4"/>
  <c r="D57" i="4"/>
  <c r="C57" i="4"/>
  <c r="X56" i="4"/>
  <c r="P56" i="4"/>
  <c r="O56" i="4"/>
  <c r="N56" i="4"/>
  <c r="M56" i="4"/>
  <c r="L56" i="4"/>
  <c r="K56" i="4"/>
  <c r="R56" i="4" s="1"/>
  <c r="J56" i="4"/>
  <c r="I56" i="4"/>
  <c r="Q56" i="4" s="1"/>
  <c r="H56" i="4"/>
  <c r="G56" i="4"/>
  <c r="F56" i="4"/>
  <c r="E56" i="4"/>
  <c r="D56" i="4"/>
  <c r="C56" i="4"/>
  <c r="X55" i="4"/>
  <c r="P55" i="4"/>
  <c r="O55" i="4"/>
  <c r="N55" i="4"/>
  <c r="M55" i="4"/>
  <c r="L55" i="4"/>
  <c r="K55" i="4"/>
  <c r="R55" i="4" s="1"/>
  <c r="J55" i="4"/>
  <c r="I55" i="4"/>
  <c r="Q55" i="4" s="1"/>
  <c r="H55" i="4"/>
  <c r="G55" i="4"/>
  <c r="F55" i="4"/>
  <c r="E55" i="4"/>
  <c r="D55" i="4"/>
  <c r="C55" i="4"/>
  <c r="X54" i="4"/>
  <c r="P54" i="4"/>
  <c r="O54" i="4"/>
  <c r="N54" i="4"/>
  <c r="M54" i="4"/>
  <c r="L54" i="4"/>
  <c r="K54" i="4"/>
  <c r="R54" i="4" s="1"/>
  <c r="J54" i="4"/>
  <c r="I54" i="4"/>
  <c r="Q54" i="4" s="1"/>
  <c r="H54" i="4"/>
  <c r="G54" i="4"/>
  <c r="F54" i="4"/>
  <c r="E54" i="4"/>
  <c r="D54" i="4"/>
  <c r="C54" i="4"/>
  <c r="X53" i="4"/>
  <c r="P53" i="4"/>
  <c r="O53" i="4"/>
  <c r="N53" i="4"/>
  <c r="M53" i="4"/>
  <c r="L53" i="4"/>
  <c r="K53" i="4"/>
  <c r="R53" i="4" s="1"/>
  <c r="J53" i="4"/>
  <c r="I53" i="4"/>
  <c r="Q53" i="4" s="1"/>
  <c r="H53" i="4"/>
  <c r="G53" i="4"/>
  <c r="F53" i="4"/>
  <c r="E53" i="4"/>
  <c r="D53" i="4"/>
  <c r="C53" i="4"/>
  <c r="X52" i="4"/>
  <c r="P52" i="4"/>
  <c r="O52" i="4"/>
  <c r="N52" i="4"/>
  <c r="M52" i="4"/>
  <c r="L52" i="4"/>
  <c r="K52" i="4"/>
  <c r="R52" i="4" s="1"/>
  <c r="J52" i="4"/>
  <c r="I52" i="4"/>
  <c r="Q52" i="4" s="1"/>
  <c r="H52" i="4"/>
  <c r="G52" i="4"/>
  <c r="F52" i="4"/>
  <c r="E52" i="4"/>
  <c r="D52" i="4"/>
  <c r="C52" i="4"/>
  <c r="X51" i="4"/>
  <c r="P51" i="4"/>
  <c r="O51" i="4"/>
  <c r="N51" i="4"/>
  <c r="M51" i="4"/>
  <c r="L51" i="4"/>
  <c r="K51" i="4"/>
  <c r="R51" i="4" s="1"/>
  <c r="J51" i="4"/>
  <c r="I51" i="4"/>
  <c r="Q51" i="4" s="1"/>
  <c r="H51" i="4"/>
  <c r="G51" i="4"/>
  <c r="F51" i="4"/>
  <c r="E51" i="4"/>
  <c r="D51" i="4"/>
  <c r="C51" i="4"/>
  <c r="X50" i="4"/>
  <c r="P50" i="4"/>
  <c r="O50" i="4"/>
  <c r="N50" i="4"/>
  <c r="M50" i="4"/>
  <c r="L50" i="4"/>
  <c r="K50" i="4"/>
  <c r="R50" i="4" s="1"/>
  <c r="J50" i="4"/>
  <c r="I50" i="4"/>
  <c r="Q50" i="4" s="1"/>
  <c r="H50" i="4"/>
  <c r="G50" i="4"/>
  <c r="F50" i="4"/>
  <c r="E50" i="4"/>
  <c r="D50" i="4"/>
  <c r="C50" i="4"/>
  <c r="X49" i="4"/>
  <c r="P49" i="4"/>
  <c r="O49" i="4"/>
  <c r="N49" i="4"/>
  <c r="M49" i="4"/>
  <c r="L49" i="4"/>
  <c r="K49" i="4"/>
  <c r="R49" i="4" s="1"/>
  <c r="J49" i="4"/>
  <c r="I49" i="4"/>
  <c r="H49" i="4"/>
  <c r="G49" i="4"/>
  <c r="F49" i="4"/>
  <c r="E49" i="4"/>
  <c r="D49" i="4"/>
  <c r="C49" i="4"/>
  <c r="X48" i="4"/>
  <c r="P48" i="4"/>
  <c r="O48" i="4"/>
  <c r="N48" i="4"/>
  <c r="M48" i="4"/>
  <c r="L48" i="4"/>
  <c r="K48" i="4"/>
  <c r="R48" i="4" s="1"/>
  <c r="J48" i="4"/>
  <c r="I48" i="4"/>
  <c r="H48" i="4"/>
  <c r="G48" i="4"/>
  <c r="F48" i="4"/>
  <c r="E48" i="4"/>
  <c r="D48" i="4"/>
  <c r="C48" i="4"/>
  <c r="X47" i="4"/>
  <c r="P47" i="4"/>
  <c r="O47" i="4"/>
  <c r="N47" i="4"/>
  <c r="M47" i="4"/>
  <c r="L47" i="4"/>
  <c r="K47" i="4"/>
  <c r="R47" i="4" s="1"/>
  <c r="J47" i="4"/>
  <c r="I47" i="4"/>
  <c r="H47" i="4"/>
  <c r="G47" i="4"/>
  <c r="F47" i="4"/>
  <c r="E47" i="4"/>
  <c r="D47" i="4"/>
  <c r="C47" i="4"/>
  <c r="X46" i="4"/>
  <c r="P46" i="4"/>
  <c r="O46" i="4"/>
  <c r="N46" i="4"/>
  <c r="M46" i="4"/>
  <c r="L46" i="4"/>
  <c r="K46" i="4"/>
  <c r="R46" i="4" s="1"/>
  <c r="J46" i="4"/>
  <c r="I46" i="4"/>
  <c r="Q46" i="4" s="1"/>
  <c r="H46" i="4"/>
  <c r="G46" i="4"/>
  <c r="F46" i="4"/>
  <c r="E46" i="4"/>
  <c r="D46" i="4"/>
  <c r="C46" i="4"/>
  <c r="X45" i="4"/>
  <c r="P45" i="4"/>
  <c r="O45" i="4"/>
  <c r="N45" i="4"/>
  <c r="M45" i="4"/>
  <c r="L45" i="4"/>
  <c r="K45" i="4"/>
  <c r="R45" i="4" s="1"/>
  <c r="J45" i="4"/>
  <c r="I45" i="4"/>
  <c r="Q45" i="4" s="1"/>
  <c r="H45" i="4"/>
  <c r="G45" i="4"/>
  <c r="F45" i="4"/>
  <c r="E45" i="4"/>
  <c r="D45" i="4"/>
  <c r="C45" i="4"/>
  <c r="X44" i="4"/>
  <c r="P44" i="4"/>
  <c r="O44" i="4"/>
  <c r="N44" i="4"/>
  <c r="M44" i="4"/>
  <c r="L44" i="4"/>
  <c r="K44" i="4"/>
  <c r="R44" i="4" s="1"/>
  <c r="J44" i="4"/>
  <c r="I44" i="4"/>
  <c r="Q44" i="4" s="1"/>
  <c r="H44" i="4"/>
  <c r="G44" i="4"/>
  <c r="F44" i="4"/>
  <c r="E44" i="4"/>
  <c r="D44" i="4"/>
  <c r="C44" i="4"/>
  <c r="X43" i="4"/>
  <c r="P43" i="4"/>
  <c r="O43" i="4"/>
  <c r="N43" i="4"/>
  <c r="M43" i="4"/>
  <c r="L43" i="4"/>
  <c r="K43" i="4"/>
  <c r="R43" i="4" s="1"/>
  <c r="J43" i="4"/>
  <c r="I43" i="4"/>
  <c r="Q43" i="4" s="1"/>
  <c r="H43" i="4"/>
  <c r="G43" i="4"/>
  <c r="F43" i="4"/>
  <c r="E43" i="4"/>
  <c r="D43" i="4"/>
  <c r="C43" i="4"/>
  <c r="X42" i="4"/>
  <c r="P42" i="4"/>
  <c r="O42" i="4"/>
  <c r="N42" i="4"/>
  <c r="M42" i="4"/>
  <c r="L42" i="4"/>
  <c r="K42" i="4"/>
  <c r="R42" i="4" s="1"/>
  <c r="J42" i="4"/>
  <c r="I42" i="4"/>
  <c r="Q42" i="4" s="1"/>
  <c r="H42" i="4"/>
  <c r="G42" i="4"/>
  <c r="F42" i="4"/>
  <c r="E42" i="4"/>
  <c r="D42" i="4"/>
  <c r="C42" i="4"/>
  <c r="X41" i="4"/>
  <c r="P41" i="4"/>
  <c r="O41" i="4"/>
  <c r="N41" i="4"/>
  <c r="M41" i="4"/>
  <c r="L41" i="4"/>
  <c r="K41" i="4"/>
  <c r="R41" i="4" s="1"/>
  <c r="J41" i="4"/>
  <c r="I41" i="4"/>
  <c r="H41" i="4"/>
  <c r="G41" i="4"/>
  <c r="F41" i="4"/>
  <c r="E41" i="4"/>
  <c r="D41" i="4"/>
  <c r="C41" i="4"/>
  <c r="X40" i="4"/>
  <c r="P40" i="4"/>
  <c r="O40" i="4"/>
  <c r="N40" i="4"/>
  <c r="M40" i="4"/>
  <c r="L40" i="4"/>
  <c r="K40" i="4"/>
  <c r="R40" i="4" s="1"/>
  <c r="J40" i="4"/>
  <c r="I40" i="4"/>
  <c r="H40" i="4"/>
  <c r="G40" i="4"/>
  <c r="F40" i="4"/>
  <c r="E40" i="4"/>
  <c r="D40" i="4"/>
  <c r="C40" i="4"/>
  <c r="X39" i="4"/>
  <c r="P39" i="4"/>
  <c r="O39" i="4"/>
  <c r="N39" i="4"/>
  <c r="M39" i="4"/>
  <c r="L39" i="4"/>
  <c r="K39" i="4"/>
  <c r="R39" i="4" s="1"/>
  <c r="J39" i="4"/>
  <c r="I39" i="4"/>
  <c r="Q39" i="4" s="1"/>
  <c r="H39" i="4"/>
  <c r="G39" i="4"/>
  <c r="F39" i="4"/>
  <c r="E39" i="4"/>
  <c r="D39" i="4"/>
  <c r="C39" i="4"/>
  <c r="X38" i="4"/>
  <c r="P38" i="4"/>
  <c r="O38" i="4"/>
  <c r="N38" i="4"/>
  <c r="M38" i="4"/>
  <c r="L38" i="4"/>
  <c r="K38" i="4"/>
  <c r="R38" i="4" s="1"/>
  <c r="J38" i="4"/>
  <c r="I38" i="4"/>
  <c r="Q38" i="4" s="1"/>
  <c r="H38" i="4"/>
  <c r="G38" i="4"/>
  <c r="F38" i="4"/>
  <c r="E38" i="4"/>
  <c r="D38" i="4"/>
  <c r="C38" i="4"/>
  <c r="X37" i="4"/>
  <c r="P37" i="4"/>
  <c r="O37" i="4"/>
  <c r="N37" i="4"/>
  <c r="M37" i="4"/>
  <c r="L37" i="4"/>
  <c r="K37" i="4"/>
  <c r="R37" i="4" s="1"/>
  <c r="J37" i="4"/>
  <c r="I37" i="4"/>
  <c r="Q37" i="4" s="1"/>
  <c r="H37" i="4"/>
  <c r="G37" i="4"/>
  <c r="F37" i="4"/>
  <c r="E37" i="4"/>
  <c r="D37" i="4"/>
  <c r="C37" i="4"/>
  <c r="X36" i="4"/>
  <c r="P36" i="4"/>
  <c r="O36" i="4"/>
  <c r="N36" i="4"/>
  <c r="M36" i="4"/>
  <c r="L36" i="4"/>
  <c r="K36" i="4"/>
  <c r="R36" i="4" s="1"/>
  <c r="J36" i="4"/>
  <c r="I36" i="4"/>
  <c r="Q36" i="4" s="1"/>
  <c r="H36" i="4"/>
  <c r="G36" i="4"/>
  <c r="F36" i="4"/>
  <c r="E36" i="4"/>
  <c r="D36" i="4"/>
  <c r="C36" i="4"/>
  <c r="X35" i="4"/>
  <c r="P35" i="4"/>
  <c r="O35" i="4"/>
  <c r="N35" i="4"/>
  <c r="M35" i="4"/>
  <c r="L35" i="4"/>
  <c r="K35" i="4"/>
  <c r="R35" i="4" s="1"/>
  <c r="J35" i="4"/>
  <c r="I35" i="4"/>
  <c r="Q35" i="4" s="1"/>
  <c r="H35" i="4"/>
  <c r="G35" i="4"/>
  <c r="F35" i="4"/>
  <c r="E35" i="4"/>
  <c r="D35" i="4"/>
  <c r="C35" i="4"/>
  <c r="X34" i="4"/>
  <c r="P34" i="4"/>
  <c r="O34" i="4"/>
  <c r="N34" i="4"/>
  <c r="M34" i="4"/>
  <c r="L34" i="4"/>
  <c r="K34" i="4"/>
  <c r="R34" i="4" s="1"/>
  <c r="J34" i="4"/>
  <c r="I34" i="4"/>
  <c r="Q34" i="4" s="1"/>
  <c r="H34" i="4"/>
  <c r="G34" i="4"/>
  <c r="F34" i="4"/>
  <c r="E34" i="4"/>
  <c r="D34" i="4"/>
  <c r="C34" i="4"/>
  <c r="X33" i="4"/>
  <c r="P33" i="4"/>
  <c r="O33" i="4"/>
  <c r="N33" i="4"/>
  <c r="M33" i="4"/>
  <c r="L33" i="4"/>
  <c r="K33" i="4"/>
  <c r="R33" i="4" s="1"/>
  <c r="J33" i="4"/>
  <c r="I33" i="4"/>
  <c r="H33" i="4"/>
  <c r="G33" i="4"/>
  <c r="F33" i="4"/>
  <c r="E33" i="4"/>
  <c r="D33" i="4"/>
  <c r="C33" i="4"/>
  <c r="X32" i="4"/>
  <c r="P32" i="4"/>
  <c r="O32" i="4"/>
  <c r="N32" i="4"/>
  <c r="M32" i="4"/>
  <c r="L32" i="4"/>
  <c r="K32" i="4"/>
  <c r="R32" i="4" s="1"/>
  <c r="J32" i="4"/>
  <c r="I32" i="4"/>
  <c r="Q32" i="4" s="1"/>
  <c r="H32" i="4"/>
  <c r="G32" i="4"/>
  <c r="F32" i="4"/>
  <c r="E32" i="4"/>
  <c r="D32" i="4"/>
  <c r="C32" i="4"/>
  <c r="X31" i="4"/>
  <c r="P31" i="4"/>
  <c r="O31" i="4"/>
  <c r="N31" i="4"/>
  <c r="M31" i="4"/>
  <c r="L31" i="4"/>
  <c r="K31" i="4"/>
  <c r="R31" i="4" s="1"/>
  <c r="J31" i="4"/>
  <c r="I31" i="4"/>
  <c r="H31" i="4"/>
  <c r="G31" i="4"/>
  <c r="F31" i="4"/>
  <c r="E31" i="4"/>
  <c r="D31" i="4"/>
  <c r="C31" i="4"/>
  <c r="X30" i="4"/>
  <c r="P30" i="4"/>
  <c r="O30" i="4"/>
  <c r="N30" i="4"/>
  <c r="M30" i="4"/>
  <c r="L30" i="4"/>
  <c r="K30" i="4"/>
  <c r="R30" i="4" s="1"/>
  <c r="J30" i="4"/>
  <c r="I30" i="4"/>
  <c r="Q30" i="4" s="1"/>
  <c r="H30" i="4"/>
  <c r="G30" i="4"/>
  <c r="F30" i="4"/>
  <c r="E30" i="4"/>
  <c r="D30" i="4"/>
  <c r="C30" i="4"/>
  <c r="X29" i="4"/>
  <c r="P29" i="4"/>
  <c r="O29" i="4"/>
  <c r="N29" i="4"/>
  <c r="M29" i="4"/>
  <c r="L29" i="4"/>
  <c r="K29" i="4"/>
  <c r="R29" i="4" s="1"/>
  <c r="J29" i="4"/>
  <c r="I29" i="4"/>
  <c r="Q29" i="4" s="1"/>
  <c r="H29" i="4"/>
  <c r="G29" i="4"/>
  <c r="F29" i="4"/>
  <c r="E29" i="4"/>
  <c r="D29" i="4"/>
  <c r="C29" i="4"/>
  <c r="X28" i="4"/>
  <c r="P28" i="4"/>
  <c r="O28" i="4"/>
  <c r="N28" i="4"/>
  <c r="M28" i="4"/>
  <c r="L28" i="4"/>
  <c r="K28" i="4"/>
  <c r="R28" i="4" s="1"/>
  <c r="J28" i="4"/>
  <c r="I28" i="4"/>
  <c r="Q28" i="4" s="1"/>
  <c r="H28" i="4"/>
  <c r="G28" i="4"/>
  <c r="F28" i="4"/>
  <c r="E28" i="4"/>
  <c r="D28" i="4"/>
  <c r="C28" i="4"/>
  <c r="X27" i="4"/>
  <c r="P27" i="4"/>
  <c r="O27" i="4"/>
  <c r="N27" i="4"/>
  <c r="M27" i="4"/>
  <c r="L27" i="4"/>
  <c r="K27" i="4"/>
  <c r="R27" i="4" s="1"/>
  <c r="J27" i="4"/>
  <c r="I27" i="4"/>
  <c r="Q27" i="4" s="1"/>
  <c r="H27" i="4"/>
  <c r="G27" i="4"/>
  <c r="F27" i="4"/>
  <c r="E27" i="4"/>
  <c r="D27" i="4"/>
  <c r="C27" i="4"/>
  <c r="X26" i="4"/>
  <c r="P26" i="4"/>
  <c r="O26" i="4"/>
  <c r="N26" i="4"/>
  <c r="M26" i="4"/>
  <c r="L26" i="4"/>
  <c r="K26" i="4"/>
  <c r="R26" i="4" s="1"/>
  <c r="J26" i="4"/>
  <c r="I26" i="4"/>
  <c r="Q26" i="4" s="1"/>
  <c r="H26" i="4"/>
  <c r="G26" i="4"/>
  <c r="F26" i="4"/>
  <c r="E26" i="4"/>
  <c r="D26" i="4"/>
  <c r="C26" i="4"/>
  <c r="X25" i="4"/>
  <c r="P25" i="4"/>
  <c r="O25" i="4"/>
  <c r="N25" i="4"/>
  <c r="M25" i="4"/>
  <c r="L25" i="4"/>
  <c r="K25" i="4"/>
  <c r="R25" i="4" s="1"/>
  <c r="J25" i="4"/>
  <c r="I25" i="4"/>
  <c r="H25" i="4"/>
  <c r="G25" i="4"/>
  <c r="F25" i="4"/>
  <c r="E25" i="4"/>
  <c r="D25" i="4"/>
  <c r="C25" i="4"/>
  <c r="X24" i="4"/>
  <c r="P24" i="4"/>
  <c r="O24" i="4"/>
  <c r="N24" i="4"/>
  <c r="M24" i="4"/>
  <c r="L24" i="4"/>
  <c r="K24" i="4"/>
  <c r="R24" i="4" s="1"/>
  <c r="J24" i="4"/>
  <c r="I24" i="4"/>
  <c r="H24" i="4"/>
  <c r="G24" i="4"/>
  <c r="F24" i="4"/>
  <c r="E24" i="4"/>
  <c r="D24" i="4"/>
  <c r="C24" i="4"/>
  <c r="X23" i="4"/>
  <c r="P23" i="4"/>
  <c r="O23" i="4"/>
  <c r="N23" i="4"/>
  <c r="M23" i="4"/>
  <c r="L23" i="4"/>
  <c r="K23" i="4"/>
  <c r="R23" i="4" s="1"/>
  <c r="J23" i="4"/>
  <c r="I23" i="4"/>
  <c r="H23" i="4"/>
  <c r="G23" i="4"/>
  <c r="F23" i="4"/>
  <c r="E23" i="4"/>
  <c r="D23" i="4"/>
  <c r="C23" i="4"/>
  <c r="X22" i="4"/>
  <c r="P22" i="4"/>
  <c r="O22" i="4"/>
  <c r="N22" i="4"/>
  <c r="M22" i="4"/>
  <c r="L22" i="4"/>
  <c r="K22" i="4"/>
  <c r="R22" i="4" s="1"/>
  <c r="J22" i="4"/>
  <c r="I22" i="4"/>
  <c r="Q22" i="4" s="1"/>
  <c r="H22" i="4"/>
  <c r="G22" i="4"/>
  <c r="F22" i="4"/>
  <c r="E22" i="4"/>
  <c r="D22" i="4"/>
  <c r="C22" i="4"/>
  <c r="X21" i="4"/>
  <c r="P21" i="4"/>
  <c r="O21" i="4"/>
  <c r="N21" i="4"/>
  <c r="M21" i="4"/>
  <c r="L21" i="4"/>
  <c r="K21" i="4"/>
  <c r="R21" i="4" s="1"/>
  <c r="J21" i="4"/>
  <c r="I21" i="4"/>
  <c r="Q21" i="4" s="1"/>
  <c r="H21" i="4"/>
  <c r="G21" i="4"/>
  <c r="F21" i="4"/>
  <c r="E21" i="4"/>
  <c r="D21" i="4"/>
  <c r="C21" i="4"/>
  <c r="X20" i="4"/>
  <c r="P20" i="4"/>
  <c r="O20" i="4"/>
  <c r="N20" i="4"/>
  <c r="M20" i="4"/>
  <c r="L20" i="4"/>
  <c r="K20" i="4"/>
  <c r="R20" i="4" s="1"/>
  <c r="J20" i="4"/>
  <c r="I20" i="4"/>
  <c r="Q20" i="4" s="1"/>
  <c r="H20" i="4"/>
  <c r="G20" i="4"/>
  <c r="F20" i="4"/>
  <c r="E20" i="4"/>
  <c r="D20" i="4"/>
  <c r="C20" i="4"/>
  <c r="X19" i="4"/>
  <c r="P19" i="4"/>
  <c r="O19" i="4"/>
  <c r="N19" i="4"/>
  <c r="M19" i="4"/>
  <c r="L19" i="4"/>
  <c r="K19" i="4"/>
  <c r="R19" i="4" s="1"/>
  <c r="J19" i="4"/>
  <c r="I19" i="4"/>
  <c r="Q19" i="4" s="1"/>
  <c r="H19" i="4"/>
  <c r="G19" i="4"/>
  <c r="F19" i="4"/>
  <c r="E19" i="4"/>
  <c r="D19" i="4"/>
  <c r="C19" i="4"/>
  <c r="X18" i="4"/>
  <c r="P18" i="4"/>
  <c r="O18" i="4"/>
  <c r="N18" i="4"/>
  <c r="M18" i="4"/>
  <c r="L18" i="4"/>
  <c r="K18" i="4"/>
  <c r="R18" i="4" s="1"/>
  <c r="J18" i="4"/>
  <c r="I18" i="4"/>
  <c r="Q18" i="4" s="1"/>
  <c r="H18" i="4"/>
  <c r="G18" i="4"/>
  <c r="F18" i="4"/>
  <c r="E18" i="4"/>
  <c r="D18" i="4"/>
  <c r="C18" i="4"/>
  <c r="X17" i="4"/>
  <c r="P17" i="4"/>
  <c r="O17" i="4"/>
  <c r="N17" i="4"/>
  <c r="M17" i="4"/>
  <c r="L17" i="4"/>
  <c r="K17" i="4"/>
  <c r="R17" i="4" s="1"/>
  <c r="J17" i="4"/>
  <c r="I17" i="4"/>
  <c r="H17" i="4"/>
  <c r="G17" i="4"/>
  <c r="F17" i="4"/>
  <c r="E17" i="4"/>
  <c r="D17" i="4"/>
  <c r="C17" i="4"/>
  <c r="X16" i="4"/>
  <c r="P16" i="4"/>
  <c r="O16" i="4"/>
  <c r="N16" i="4"/>
  <c r="M16" i="4"/>
  <c r="L16" i="4"/>
  <c r="K16" i="4"/>
  <c r="R16" i="4" s="1"/>
  <c r="J16" i="4"/>
  <c r="I16" i="4"/>
  <c r="Q16" i="4" s="1"/>
  <c r="H16" i="4"/>
  <c r="G16" i="4"/>
  <c r="F16" i="4"/>
  <c r="E16" i="4"/>
  <c r="D16" i="4"/>
  <c r="C16" i="4"/>
  <c r="X15" i="4"/>
  <c r="P15" i="4"/>
  <c r="O15" i="4"/>
  <c r="N15" i="4"/>
  <c r="M15" i="4"/>
  <c r="L15" i="4"/>
  <c r="K15" i="4"/>
  <c r="R15" i="4" s="1"/>
  <c r="J15" i="4"/>
  <c r="I15" i="4"/>
  <c r="Q15" i="4" s="1"/>
  <c r="H15" i="4"/>
  <c r="G15" i="4"/>
  <c r="F15" i="4"/>
  <c r="E15" i="4"/>
  <c r="D15" i="4"/>
  <c r="C15" i="4"/>
  <c r="X14" i="4"/>
  <c r="P14" i="4"/>
  <c r="O14" i="4"/>
  <c r="N14" i="4"/>
  <c r="M14" i="4"/>
  <c r="L14" i="4"/>
  <c r="K14" i="4"/>
  <c r="R14" i="4" s="1"/>
  <c r="J14" i="4"/>
  <c r="I14" i="4"/>
  <c r="Q14" i="4" s="1"/>
  <c r="H14" i="4"/>
  <c r="G14" i="4"/>
  <c r="F14" i="4"/>
  <c r="E14" i="4"/>
  <c r="D14" i="4"/>
  <c r="C14" i="4"/>
  <c r="X13" i="4"/>
  <c r="P13" i="4"/>
  <c r="O13" i="4"/>
  <c r="N13" i="4"/>
  <c r="M13" i="4"/>
  <c r="L13" i="4"/>
  <c r="K13" i="4"/>
  <c r="R13" i="4" s="1"/>
  <c r="J13" i="4"/>
  <c r="I13" i="4"/>
  <c r="Q13" i="4" s="1"/>
  <c r="H13" i="4"/>
  <c r="G13" i="4"/>
  <c r="F13" i="4"/>
  <c r="E13" i="4"/>
  <c r="D13" i="4"/>
  <c r="C13" i="4"/>
  <c r="X12" i="4"/>
  <c r="P12" i="4"/>
  <c r="O12" i="4"/>
  <c r="N12" i="4"/>
  <c r="M12" i="4"/>
  <c r="L12" i="4"/>
  <c r="K12" i="4"/>
  <c r="R12" i="4" s="1"/>
  <c r="J12" i="4"/>
  <c r="I12" i="4"/>
  <c r="Q12" i="4" s="1"/>
  <c r="H12" i="4"/>
  <c r="G12" i="4"/>
  <c r="F12" i="4"/>
  <c r="E12" i="4"/>
  <c r="D12" i="4"/>
  <c r="C12" i="4"/>
  <c r="X11" i="4"/>
  <c r="P11" i="4"/>
  <c r="O11" i="4"/>
  <c r="N11" i="4"/>
  <c r="M11" i="4"/>
  <c r="L11" i="4"/>
  <c r="K11" i="4"/>
  <c r="R11" i="4" s="1"/>
  <c r="J11" i="4"/>
  <c r="I11" i="4"/>
  <c r="Q11" i="4" s="1"/>
  <c r="H11" i="4"/>
  <c r="G11" i="4"/>
  <c r="F11" i="4"/>
  <c r="E11" i="4"/>
  <c r="D11" i="4"/>
  <c r="C11" i="4"/>
  <c r="X10" i="4"/>
  <c r="P10" i="4"/>
  <c r="O10" i="4"/>
  <c r="N10" i="4"/>
  <c r="M10" i="4"/>
  <c r="L10" i="4"/>
  <c r="K10" i="4"/>
  <c r="R10" i="4" s="1"/>
  <c r="J10" i="4"/>
  <c r="I10" i="4"/>
  <c r="Q10" i="4" s="1"/>
  <c r="H10" i="4"/>
  <c r="G10" i="4"/>
  <c r="F10" i="4"/>
  <c r="E10" i="4"/>
  <c r="D10" i="4"/>
  <c r="C10" i="4"/>
  <c r="X9" i="4"/>
  <c r="P9" i="4"/>
  <c r="O9" i="4"/>
  <c r="N9" i="4"/>
  <c r="M9" i="4"/>
  <c r="L9" i="4"/>
  <c r="K9" i="4"/>
  <c r="R9" i="4" s="1"/>
  <c r="J9" i="4"/>
  <c r="I9" i="4"/>
  <c r="H9" i="4"/>
  <c r="G9" i="4"/>
  <c r="F9" i="4"/>
  <c r="E9" i="4"/>
  <c r="D9" i="4"/>
  <c r="C9" i="4"/>
  <c r="X8" i="4"/>
  <c r="P8" i="4"/>
  <c r="O8" i="4"/>
  <c r="N8" i="4"/>
  <c r="M8" i="4"/>
  <c r="L8" i="4"/>
  <c r="K8" i="4"/>
  <c r="R8" i="4" s="1"/>
  <c r="J8" i="4"/>
  <c r="I8" i="4"/>
  <c r="Q8" i="4" s="1"/>
  <c r="H8" i="4"/>
  <c r="G8" i="4"/>
  <c r="F8" i="4"/>
  <c r="E8" i="4"/>
  <c r="D8" i="4"/>
  <c r="C8" i="4"/>
  <c r="X7" i="4"/>
  <c r="P7" i="4"/>
  <c r="O7" i="4"/>
  <c r="N7" i="4"/>
  <c r="M7" i="4"/>
  <c r="L7" i="4"/>
  <c r="K7" i="4"/>
  <c r="R7" i="4" s="1"/>
  <c r="J7" i="4"/>
  <c r="I7" i="4"/>
  <c r="Q7" i="4" s="1"/>
  <c r="H7" i="4"/>
  <c r="G7" i="4"/>
  <c r="F7" i="4"/>
  <c r="E7" i="4"/>
  <c r="D7" i="4"/>
  <c r="C7" i="4"/>
  <c r="X6" i="4"/>
  <c r="P6" i="4"/>
  <c r="O6" i="4"/>
  <c r="N6" i="4"/>
  <c r="M6" i="4"/>
  <c r="L6" i="4"/>
  <c r="K6" i="4"/>
  <c r="R6" i="4" s="1"/>
  <c r="J6" i="4"/>
  <c r="I6" i="4"/>
  <c r="Q6" i="4" s="1"/>
  <c r="H6" i="4"/>
  <c r="G6" i="4"/>
  <c r="F6" i="4"/>
  <c r="E6" i="4"/>
  <c r="D6" i="4"/>
  <c r="C6" i="4"/>
  <c r="X5" i="4"/>
  <c r="P5" i="4"/>
  <c r="O5" i="4"/>
  <c r="N5" i="4"/>
  <c r="M5" i="4"/>
  <c r="L5" i="4"/>
  <c r="K5" i="4"/>
  <c r="R5" i="4" s="1"/>
  <c r="J5" i="4"/>
  <c r="I5" i="4"/>
  <c r="Q5" i="4" s="1"/>
  <c r="H5" i="4"/>
  <c r="G5" i="4"/>
  <c r="F5" i="4"/>
  <c r="E5" i="4"/>
  <c r="D5" i="4"/>
  <c r="C5" i="4"/>
  <c r="X4" i="4"/>
  <c r="P4" i="4"/>
  <c r="O4" i="4"/>
  <c r="N4" i="4"/>
  <c r="M4" i="4"/>
  <c r="L4" i="4"/>
  <c r="K4" i="4"/>
  <c r="R4" i="4" s="1"/>
  <c r="J4" i="4"/>
  <c r="I4" i="4"/>
  <c r="Q4" i="4" s="1"/>
  <c r="H4" i="4"/>
  <c r="G4" i="4"/>
  <c r="F4" i="4"/>
  <c r="E4" i="4"/>
  <c r="D4" i="4"/>
  <c r="C4" i="4"/>
  <c r="L108" i="1"/>
  <c r="K108" i="1"/>
  <c r="J108" i="1"/>
  <c r="I108" i="1"/>
  <c r="H108" i="1"/>
  <c r="G108" i="1"/>
  <c r="F108" i="1"/>
  <c r="E108" i="1"/>
  <c r="D108" i="1"/>
  <c r="C108" i="1"/>
  <c r="L107" i="1"/>
  <c r="K107" i="1"/>
  <c r="J107" i="1"/>
  <c r="I107" i="1"/>
  <c r="H107" i="1"/>
  <c r="G107" i="1"/>
  <c r="F107" i="1"/>
  <c r="E107" i="1"/>
  <c r="D107" i="1"/>
  <c r="C107" i="1"/>
  <c r="L106" i="1"/>
  <c r="K106" i="1"/>
  <c r="J106" i="1"/>
  <c r="I106" i="1"/>
  <c r="H106" i="1"/>
  <c r="G106" i="1"/>
  <c r="F106" i="1"/>
  <c r="E106" i="1"/>
  <c r="D106" i="1"/>
  <c r="C106" i="1"/>
  <c r="L105" i="1"/>
  <c r="K105" i="1"/>
  <c r="J105" i="1"/>
  <c r="I105" i="1"/>
  <c r="H105" i="1"/>
  <c r="G105" i="1"/>
  <c r="F105" i="1"/>
  <c r="E105" i="1"/>
  <c r="D105" i="1"/>
  <c r="C105" i="1"/>
  <c r="L104" i="1"/>
  <c r="K104" i="1"/>
  <c r="J104" i="1"/>
  <c r="I104" i="1"/>
  <c r="H104" i="1"/>
  <c r="G104" i="1"/>
  <c r="F104" i="1"/>
  <c r="E104" i="1"/>
  <c r="D104" i="1"/>
  <c r="C104" i="1"/>
  <c r="L103" i="1"/>
  <c r="K103" i="1"/>
  <c r="J103" i="1"/>
  <c r="I103" i="1"/>
  <c r="H103" i="1"/>
  <c r="G103" i="1"/>
  <c r="F103" i="1"/>
  <c r="E103" i="1"/>
  <c r="D103" i="1"/>
  <c r="C103" i="1"/>
  <c r="L102" i="1"/>
  <c r="K102" i="1"/>
  <c r="J102" i="1"/>
  <c r="I102" i="1"/>
  <c r="H102" i="1"/>
  <c r="G102" i="1"/>
  <c r="F102" i="1"/>
  <c r="E102" i="1"/>
  <c r="D102" i="1"/>
  <c r="C102" i="1"/>
  <c r="L101" i="1"/>
  <c r="K101" i="1"/>
  <c r="J101" i="1"/>
  <c r="I101" i="1"/>
  <c r="H101" i="1"/>
  <c r="G101" i="1"/>
  <c r="F101" i="1"/>
  <c r="E101" i="1"/>
  <c r="D101" i="1"/>
  <c r="C101" i="1"/>
  <c r="L100" i="1"/>
  <c r="K100" i="1"/>
  <c r="J100" i="1"/>
  <c r="I100" i="1"/>
  <c r="H100" i="1"/>
  <c r="G100" i="1"/>
  <c r="M100" i="1" s="1"/>
  <c r="O100" i="1" s="1"/>
  <c r="F100" i="1"/>
  <c r="E100" i="1"/>
  <c r="D100" i="1"/>
  <c r="C100" i="1"/>
  <c r="L99" i="1"/>
  <c r="K99" i="1"/>
  <c r="J99" i="1"/>
  <c r="I99" i="1"/>
  <c r="H99" i="1"/>
  <c r="G99" i="1"/>
  <c r="F99" i="1"/>
  <c r="E99" i="1"/>
  <c r="D99" i="1"/>
  <c r="C99" i="1"/>
  <c r="L98" i="1"/>
  <c r="K98" i="1"/>
  <c r="J98" i="1"/>
  <c r="I98" i="1"/>
  <c r="H98" i="1"/>
  <c r="G98" i="1"/>
  <c r="F98" i="1"/>
  <c r="E98" i="1"/>
  <c r="D98" i="1"/>
  <c r="C98" i="1"/>
  <c r="L97" i="1"/>
  <c r="K97" i="1"/>
  <c r="J97" i="1"/>
  <c r="I97" i="1"/>
  <c r="H97" i="1"/>
  <c r="G97" i="1"/>
  <c r="M97" i="1" s="1"/>
  <c r="O97" i="1" s="1"/>
  <c r="F97" i="1"/>
  <c r="E97" i="1"/>
  <c r="D97" i="1"/>
  <c r="C97" i="1"/>
  <c r="L96" i="1"/>
  <c r="K96" i="1"/>
  <c r="J96" i="1"/>
  <c r="I96" i="1"/>
  <c r="H96" i="1"/>
  <c r="G96" i="1"/>
  <c r="F96" i="1"/>
  <c r="E96" i="1"/>
  <c r="D96" i="1"/>
  <c r="C96" i="1"/>
  <c r="L95" i="1"/>
  <c r="K95" i="1"/>
  <c r="J95" i="1"/>
  <c r="I95" i="1"/>
  <c r="H95" i="1"/>
  <c r="G95" i="1"/>
  <c r="F95" i="1"/>
  <c r="E95" i="1"/>
  <c r="D95" i="1"/>
  <c r="C95" i="1"/>
  <c r="L94" i="1"/>
  <c r="K94" i="1"/>
  <c r="J94" i="1"/>
  <c r="I94" i="1"/>
  <c r="H94" i="1"/>
  <c r="G94" i="1"/>
  <c r="F94" i="1"/>
  <c r="E94" i="1"/>
  <c r="D94" i="1"/>
  <c r="C94" i="1"/>
  <c r="L93" i="1"/>
  <c r="K93" i="1"/>
  <c r="J93" i="1"/>
  <c r="I93" i="1"/>
  <c r="H93" i="1"/>
  <c r="G93" i="1"/>
  <c r="F93" i="1"/>
  <c r="E93" i="1"/>
  <c r="D93" i="1"/>
  <c r="C93" i="1"/>
  <c r="L92" i="1"/>
  <c r="K92" i="1"/>
  <c r="J92" i="1"/>
  <c r="I92" i="1"/>
  <c r="H92" i="1"/>
  <c r="G92" i="1"/>
  <c r="F92" i="1"/>
  <c r="E92" i="1"/>
  <c r="D92" i="1"/>
  <c r="C92" i="1"/>
  <c r="L91" i="1"/>
  <c r="K91" i="1"/>
  <c r="J91" i="1"/>
  <c r="I91" i="1"/>
  <c r="H91" i="1"/>
  <c r="G91" i="1"/>
  <c r="F91" i="1"/>
  <c r="E91" i="1"/>
  <c r="D91" i="1"/>
  <c r="C91" i="1"/>
  <c r="L90" i="1"/>
  <c r="K90" i="1"/>
  <c r="J90" i="1"/>
  <c r="I90" i="1"/>
  <c r="H90" i="1"/>
  <c r="G90" i="1"/>
  <c r="F90" i="1"/>
  <c r="E90" i="1"/>
  <c r="D90" i="1"/>
  <c r="C90" i="1"/>
  <c r="L89" i="1"/>
  <c r="K89" i="1"/>
  <c r="J89" i="1"/>
  <c r="I89" i="1"/>
  <c r="H89" i="1"/>
  <c r="G89" i="1"/>
  <c r="F89" i="1"/>
  <c r="E89" i="1"/>
  <c r="D89" i="1"/>
  <c r="C89" i="1"/>
  <c r="L88" i="1"/>
  <c r="K88" i="1"/>
  <c r="J88" i="1"/>
  <c r="I88" i="1"/>
  <c r="H88" i="1"/>
  <c r="G88" i="1"/>
  <c r="F88" i="1"/>
  <c r="E88" i="1"/>
  <c r="D88" i="1"/>
  <c r="C88" i="1"/>
  <c r="L87" i="1"/>
  <c r="K87" i="1"/>
  <c r="J87" i="1"/>
  <c r="I87" i="1"/>
  <c r="H87" i="1"/>
  <c r="G87" i="1"/>
  <c r="F87" i="1"/>
  <c r="E87" i="1"/>
  <c r="D87" i="1"/>
  <c r="C87" i="1"/>
  <c r="L86" i="1"/>
  <c r="K86" i="1"/>
  <c r="J86" i="1"/>
  <c r="I86" i="1"/>
  <c r="H86" i="1"/>
  <c r="G86" i="1"/>
  <c r="F86" i="1"/>
  <c r="E86" i="1"/>
  <c r="D86" i="1"/>
  <c r="C86" i="1"/>
  <c r="L85" i="1"/>
  <c r="K85" i="1"/>
  <c r="J85" i="1"/>
  <c r="I85" i="1"/>
  <c r="H85" i="1"/>
  <c r="G85" i="1"/>
  <c r="F85" i="1"/>
  <c r="E85" i="1"/>
  <c r="D85" i="1"/>
  <c r="C85" i="1"/>
  <c r="L84" i="1"/>
  <c r="K84" i="1"/>
  <c r="J84" i="1"/>
  <c r="I84" i="1"/>
  <c r="H84" i="1"/>
  <c r="G84" i="1"/>
  <c r="F84" i="1"/>
  <c r="E84" i="1"/>
  <c r="D84" i="1"/>
  <c r="C84" i="1"/>
  <c r="L83" i="1"/>
  <c r="K83" i="1"/>
  <c r="J83" i="1"/>
  <c r="I83" i="1"/>
  <c r="H83" i="1"/>
  <c r="G83" i="1"/>
  <c r="F83" i="1"/>
  <c r="E83" i="1"/>
  <c r="D83" i="1"/>
  <c r="C83" i="1"/>
  <c r="L82" i="1"/>
  <c r="K82" i="1"/>
  <c r="J82" i="1"/>
  <c r="I82" i="1"/>
  <c r="H82" i="1"/>
  <c r="G82" i="1"/>
  <c r="F82" i="1"/>
  <c r="E82" i="1"/>
  <c r="D82" i="1"/>
  <c r="C82" i="1"/>
  <c r="L81" i="1"/>
  <c r="K81" i="1"/>
  <c r="J81" i="1"/>
  <c r="I81" i="1"/>
  <c r="H81" i="1"/>
  <c r="G81" i="1"/>
  <c r="F81" i="1"/>
  <c r="E81" i="1"/>
  <c r="D81" i="1"/>
  <c r="C81" i="1"/>
  <c r="L80" i="1"/>
  <c r="K80" i="1"/>
  <c r="J80" i="1"/>
  <c r="I80" i="1"/>
  <c r="H80" i="1"/>
  <c r="G80" i="1"/>
  <c r="F80" i="1"/>
  <c r="E80" i="1"/>
  <c r="D80" i="1"/>
  <c r="C80" i="1"/>
  <c r="L79" i="1"/>
  <c r="K79" i="1"/>
  <c r="J79" i="1"/>
  <c r="I79" i="1"/>
  <c r="H79" i="1"/>
  <c r="G79" i="1"/>
  <c r="M79" i="1" s="1"/>
  <c r="O79" i="1" s="1"/>
  <c r="F79" i="1"/>
  <c r="E79" i="1"/>
  <c r="D79" i="1"/>
  <c r="C79" i="1"/>
  <c r="L78" i="1"/>
  <c r="K78" i="1"/>
  <c r="J78" i="1"/>
  <c r="I78" i="1"/>
  <c r="H78" i="1"/>
  <c r="G78" i="1"/>
  <c r="F78" i="1"/>
  <c r="E78" i="1"/>
  <c r="D78" i="1"/>
  <c r="C78" i="1"/>
  <c r="L77" i="1"/>
  <c r="K77" i="1"/>
  <c r="J77" i="1"/>
  <c r="I77" i="1"/>
  <c r="H77" i="1"/>
  <c r="M77" i="1" s="1"/>
  <c r="O77" i="1" s="1"/>
  <c r="G77" i="1"/>
  <c r="F77" i="1"/>
  <c r="E77" i="1"/>
  <c r="D77" i="1"/>
  <c r="C77" i="1"/>
  <c r="L76" i="1"/>
  <c r="K76" i="1"/>
  <c r="J76" i="1"/>
  <c r="I76" i="1"/>
  <c r="H76" i="1"/>
  <c r="G76" i="1"/>
  <c r="F76" i="1"/>
  <c r="E76" i="1"/>
  <c r="D76" i="1"/>
  <c r="C76" i="1"/>
  <c r="L75" i="1"/>
  <c r="K75" i="1"/>
  <c r="J75" i="1"/>
  <c r="I75" i="1"/>
  <c r="H75" i="1"/>
  <c r="G75" i="1"/>
  <c r="F75" i="1"/>
  <c r="E75" i="1"/>
  <c r="D75" i="1"/>
  <c r="C75" i="1"/>
  <c r="L74" i="1"/>
  <c r="K74" i="1"/>
  <c r="J74" i="1"/>
  <c r="I74" i="1"/>
  <c r="H74" i="1"/>
  <c r="G74" i="1"/>
  <c r="F74" i="1"/>
  <c r="E74" i="1"/>
  <c r="D74" i="1"/>
  <c r="C74" i="1"/>
  <c r="L73" i="1"/>
  <c r="K73" i="1"/>
  <c r="J73" i="1"/>
  <c r="I73" i="1"/>
  <c r="H73" i="1"/>
  <c r="G73" i="1"/>
  <c r="F73" i="1"/>
  <c r="E73" i="1"/>
  <c r="D73" i="1"/>
  <c r="C73" i="1"/>
  <c r="L72" i="1"/>
  <c r="K72" i="1"/>
  <c r="J72" i="1"/>
  <c r="I72" i="1"/>
  <c r="H72" i="1"/>
  <c r="G72" i="1"/>
  <c r="F72" i="1"/>
  <c r="E72" i="1"/>
  <c r="D72" i="1"/>
  <c r="C72" i="1"/>
  <c r="L71" i="1"/>
  <c r="K71" i="1"/>
  <c r="J71" i="1"/>
  <c r="I71" i="1"/>
  <c r="H71" i="1"/>
  <c r="G71" i="1"/>
  <c r="F71" i="1"/>
  <c r="E71" i="1"/>
  <c r="D71" i="1"/>
  <c r="C71" i="1"/>
  <c r="L70" i="1"/>
  <c r="K70" i="1"/>
  <c r="J70" i="1"/>
  <c r="I70" i="1"/>
  <c r="H70" i="1"/>
  <c r="G70" i="1"/>
  <c r="F70" i="1"/>
  <c r="E70" i="1"/>
  <c r="D70" i="1"/>
  <c r="C70" i="1"/>
  <c r="L69" i="1"/>
  <c r="K69" i="1"/>
  <c r="J69" i="1"/>
  <c r="I69" i="1"/>
  <c r="H69" i="1"/>
  <c r="G69" i="1"/>
  <c r="F69" i="1"/>
  <c r="E69" i="1"/>
  <c r="D69" i="1"/>
  <c r="C69" i="1"/>
  <c r="L68" i="1"/>
  <c r="K68" i="1"/>
  <c r="J68" i="1"/>
  <c r="I68" i="1"/>
  <c r="H68" i="1"/>
  <c r="G68" i="1"/>
  <c r="F68" i="1"/>
  <c r="E68" i="1"/>
  <c r="D68" i="1"/>
  <c r="C68" i="1"/>
  <c r="L67" i="1"/>
  <c r="K67" i="1"/>
  <c r="J67" i="1"/>
  <c r="I67" i="1"/>
  <c r="H67" i="1"/>
  <c r="G67" i="1"/>
  <c r="F67" i="1"/>
  <c r="E67" i="1"/>
  <c r="D67" i="1"/>
  <c r="C67" i="1"/>
  <c r="L66" i="1"/>
  <c r="K66" i="1"/>
  <c r="J66" i="1"/>
  <c r="I66" i="1"/>
  <c r="H66" i="1"/>
  <c r="G66" i="1"/>
  <c r="F66" i="1"/>
  <c r="E66" i="1"/>
  <c r="D66" i="1"/>
  <c r="C66" i="1"/>
  <c r="L65" i="1"/>
  <c r="K65" i="1"/>
  <c r="J65" i="1"/>
  <c r="I65" i="1"/>
  <c r="H65" i="1"/>
  <c r="G65" i="1"/>
  <c r="F65" i="1"/>
  <c r="E65" i="1"/>
  <c r="D65" i="1"/>
  <c r="C65" i="1"/>
  <c r="L64" i="1"/>
  <c r="K64" i="1"/>
  <c r="J64" i="1"/>
  <c r="I64" i="1"/>
  <c r="H64" i="1"/>
  <c r="G64" i="1"/>
  <c r="F64" i="1"/>
  <c r="E64" i="1"/>
  <c r="D64" i="1"/>
  <c r="C64" i="1"/>
  <c r="L63" i="1"/>
  <c r="K63" i="1"/>
  <c r="J63" i="1"/>
  <c r="I63" i="1"/>
  <c r="H63" i="1"/>
  <c r="G63" i="1"/>
  <c r="F63" i="1"/>
  <c r="E63" i="1"/>
  <c r="D63" i="1"/>
  <c r="C63" i="1"/>
  <c r="L62" i="1"/>
  <c r="K62" i="1"/>
  <c r="J62" i="1"/>
  <c r="I62" i="1"/>
  <c r="H62" i="1"/>
  <c r="G62" i="1"/>
  <c r="F62" i="1"/>
  <c r="E62" i="1"/>
  <c r="D62" i="1"/>
  <c r="C62" i="1"/>
  <c r="L61" i="1"/>
  <c r="K61" i="1"/>
  <c r="J61" i="1"/>
  <c r="I61" i="1"/>
  <c r="H61" i="1"/>
  <c r="G61" i="1"/>
  <c r="F61" i="1"/>
  <c r="E61" i="1"/>
  <c r="D61" i="1"/>
  <c r="C61" i="1"/>
  <c r="L60" i="1"/>
  <c r="K60" i="1"/>
  <c r="J60" i="1"/>
  <c r="I60" i="1"/>
  <c r="H60" i="1"/>
  <c r="G60" i="1"/>
  <c r="F60" i="1"/>
  <c r="E60" i="1"/>
  <c r="D60" i="1"/>
  <c r="C60" i="1"/>
  <c r="L59" i="1"/>
  <c r="K59" i="1"/>
  <c r="J59" i="1"/>
  <c r="I59" i="1"/>
  <c r="H59" i="1"/>
  <c r="G59" i="1"/>
  <c r="F59" i="1"/>
  <c r="E59" i="1"/>
  <c r="D59" i="1"/>
  <c r="C59" i="1"/>
  <c r="L58" i="1"/>
  <c r="K58" i="1"/>
  <c r="J58" i="1"/>
  <c r="I58" i="1"/>
  <c r="H58" i="1"/>
  <c r="G58" i="1"/>
  <c r="F58" i="1"/>
  <c r="E58" i="1"/>
  <c r="D58" i="1"/>
  <c r="C58" i="1"/>
  <c r="L57" i="1"/>
  <c r="K57" i="1"/>
  <c r="J57" i="1"/>
  <c r="I57" i="1"/>
  <c r="H57" i="1"/>
  <c r="G57" i="1"/>
  <c r="F57" i="1"/>
  <c r="E57" i="1"/>
  <c r="D57" i="1"/>
  <c r="C57" i="1"/>
  <c r="L56" i="1"/>
  <c r="K56" i="1"/>
  <c r="J56" i="1"/>
  <c r="I56" i="1"/>
  <c r="H56" i="1"/>
  <c r="G56" i="1"/>
  <c r="F56" i="1"/>
  <c r="E56" i="1"/>
  <c r="D56" i="1"/>
  <c r="C56" i="1"/>
  <c r="L55" i="1"/>
  <c r="K55" i="1"/>
  <c r="J55" i="1"/>
  <c r="I55" i="1"/>
  <c r="H55" i="1"/>
  <c r="G55" i="1"/>
  <c r="F55" i="1"/>
  <c r="E55" i="1"/>
  <c r="D55" i="1"/>
  <c r="C55" i="1"/>
  <c r="L54" i="1"/>
  <c r="K54" i="1"/>
  <c r="J54" i="1"/>
  <c r="I54" i="1"/>
  <c r="H54" i="1"/>
  <c r="G54" i="1"/>
  <c r="F54" i="1"/>
  <c r="E54" i="1"/>
  <c r="D54" i="1"/>
  <c r="C54" i="1"/>
  <c r="L53" i="1"/>
  <c r="K53" i="1"/>
  <c r="J53" i="1"/>
  <c r="I53" i="1"/>
  <c r="H53" i="1"/>
  <c r="M53" i="1" s="1"/>
  <c r="O53" i="1" s="1"/>
  <c r="G53" i="1"/>
  <c r="F53" i="1"/>
  <c r="E53" i="1"/>
  <c r="D53" i="1"/>
  <c r="C53" i="1"/>
  <c r="L52" i="1"/>
  <c r="K52" i="1"/>
  <c r="J52" i="1"/>
  <c r="I52" i="1"/>
  <c r="H52" i="1"/>
  <c r="G52" i="1"/>
  <c r="F52" i="1"/>
  <c r="E52" i="1"/>
  <c r="D52" i="1"/>
  <c r="C52" i="1"/>
  <c r="L51" i="1"/>
  <c r="K51" i="1"/>
  <c r="J51" i="1"/>
  <c r="I51" i="1"/>
  <c r="H51" i="1"/>
  <c r="G51" i="1"/>
  <c r="F51" i="1"/>
  <c r="E51" i="1"/>
  <c r="D51" i="1"/>
  <c r="C51" i="1"/>
  <c r="L50" i="1"/>
  <c r="K50" i="1"/>
  <c r="J50" i="1"/>
  <c r="I50" i="1"/>
  <c r="H50" i="1"/>
  <c r="G50" i="1"/>
  <c r="F50" i="1"/>
  <c r="E50" i="1"/>
  <c r="D50" i="1"/>
  <c r="C50" i="1"/>
  <c r="L49" i="1"/>
  <c r="K49" i="1"/>
  <c r="J49" i="1"/>
  <c r="I49" i="1"/>
  <c r="H49" i="1"/>
  <c r="G49" i="1"/>
  <c r="F49" i="1"/>
  <c r="E49" i="1"/>
  <c r="D49" i="1"/>
  <c r="C49" i="1"/>
  <c r="L48" i="1"/>
  <c r="K48" i="1"/>
  <c r="J48" i="1"/>
  <c r="I48" i="1"/>
  <c r="H48" i="1"/>
  <c r="G48" i="1"/>
  <c r="F48" i="1"/>
  <c r="E48" i="1"/>
  <c r="D48" i="1"/>
  <c r="C48" i="1"/>
  <c r="L47" i="1"/>
  <c r="K47" i="1"/>
  <c r="J47" i="1"/>
  <c r="I47" i="1"/>
  <c r="H47" i="1"/>
  <c r="G47" i="1"/>
  <c r="F47" i="1"/>
  <c r="E47" i="1"/>
  <c r="D47" i="1"/>
  <c r="C47" i="1"/>
  <c r="L46" i="1"/>
  <c r="K46" i="1"/>
  <c r="J46" i="1"/>
  <c r="I46" i="1"/>
  <c r="H46" i="1"/>
  <c r="G46" i="1"/>
  <c r="F46" i="1"/>
  <c r="E46" i="1"/>
  <c r="D46" i="1"/>
  <c r="C46" i="1"/>
  <c r="L45" i="1"/>
  <c r="K45" i="1"/>
  <c r="J45" i="1"/>
  <c r="I45" i="1"/>
  <c r="H45" i="1"/>
  <c r="G45" i="1"/>
  <c r="F45" i="1"/>
  <c r="E45" i="1"/>
  <c r="D45" i="1"/>
  <c r="C45" i="1"/>
  <c r="L44" i="1"/>
  <c r="K44" i="1"/>
  <c r="J44" i="1"/>
  <c r="I44" i="1"/>
  <c r="H44" i="1"/>
  <c r="G44" i="1"/>
  <c r="F44" i="1"/>
  <c r="E44" i="1"/>
  <c r="D44" i="1"/>
  <c r="C44" i="1"/>
  <c r="L43" i="1"/>
  <c r="K43" i="1"/>
  <c r="J43" i="1"/>
  <c r="I43" i="1"/>
  <c r="H43" i="1"/>
  <c r="G43" i="1"/>
  <c r="F43" i="1"/>
  <c r="E43" i="1"/>
  <c r="D43" i="1"/>
  <c r="C43" i="1"/>
  <c r="L42" i="1"/>
  <c r="K42" i="1"/>
  <c r="J42" i="1"/>
  <c r="I42" i="1"/>
  <c r="H42" i="1"/>
  <c r="G42" i="1"/>
  <c r="F42" i="1"/>
  <c r="E42" i="1"/>
  <c r="D42" i="1"/>
  <c r="C42" i="1"/>
  <c r="L41" i="1"/>
  <c r="K41" i="1"/>
  <c r="J41" i="1"/>
  <c r="I41" i="1"/>
  <c r="H41" i="1"/>
  <c r="G41" i="1"/>
  <c r="F41" i="1"/>
  <c r="E41" i="1"/>
  <c r="D41" i="1"/>
  <c r="C41" i="1"/>
  <c r="L40" i="1"/>
  <c r="K40" i="1"/>
  <c r="J40" i="1"/>
  <c r="I40" i="1"/>
  <c r="H40" i="1"/>
  <c r="G40" i="1"/>
  <c r="F40" i="1"/>
  <c r="E40" i="1"/>
  <c r="D40" i="1"/>
  <c r="C40" i="1"/>
  <c r="L39" i="1"/>
  <c r="K39" i="1"/>
  <c r="J39" i="1"/>
  <c r="I39" i="1"/>
  <c r="H39" i="1"/>
  <c r="G39" i="1"/>
  <c r="F39" i="1"/>
  <c r="E39" i="1"/>
  <c r="D39" i="1"/>
  <c r="C39" i="1"/>
  <c r="L38" i="1"/>
  <c r="K38" i="1"/>
  <c r="J38" i="1"/>
  <c r="I38" i="1"/>
  <c r="H38" i="1"/>
  <c r="G38" i="1"/>
  <c r="F38" i="1"/>
  <c r="E38" i="1"/>
  <c r="D38" i="1"/>
  <c r="C38" i="1"/>
  <c r="L37" i="1"/>
  <c r="K37" i="1"/>
  <c r="J37" i="1"/>
  <c r="I37" i="1"/>
  <c r="H37" i="1"/>
  <c r="M37" i="1" s="1"/>
  <c r="O37" i="1" s="1"/>
  <c r="G37" i="1"/>
  <c r="F37" i="1"/>
  <c r="E37" i="1"/>
  <c r="D37" i="1"/>
  <c r="C37" i="1"/>
  <c r="L36" i="1"/>
  <c r="K36" i="1"/>
  <c r="J36" i="1"/>
  <c r="I36" i="1"/>
  <c r="H36" i="1"/>
  <c r="G36" i="1"/>
  <c r="F36" i="1"/>
  <c r="E36" i="1"/>
  <c r="D36" i="1"/>
  <c r="C36" i="1"/>
  <c r="L35" i="1"/>
  <c r="K35" i="1"/>
  <c r="J35" i="1"/>
  <c r="I35" i="1"/>
  <c r="H35" i="1"/>
  <c r="G35" i="1"/>
  <c r="F35" i="1"/>
  <c r="E35" i="1"/>
  <c r="D35" i="1"/>
  <c r="C35" i="1"/>
  <c r="L34" i="1"/>
  <c r="K34" i="1"/>
  <c r="J34" i="1"/>
  <c r="I34" i="1"/>
  <c r="H34" i="1"/>
  <c r="G34" i="1"/>
  <c r="F34" i="1"/>
  <c r="E34" i="1"/>
  <c r="D34" i="1"/>
  <c r="C34" i="1"/>
  <c r="L33" i="1"/>
  <c r="K33" i="1"/>
  <c r="J33" i="1"/>
  <c r="I33" i="1"/>
  <c r="H33" i="1"/>
  <c r="G33" i="1"/>
  <c r="F33" i="1"/>
  <c r="E33" i="1"/>
  <c r="D33" i="1"/>
  <c r="C33" i="1"/>
  <c r="L32" i="1"/>
  <c r="K32" i="1"/>
  <c r="J32" i="1"/>
  <c r="I32" i="1"/>
  <c r="H32" i="1"/>
  <c r="G32" i="1"/>
  <c r="F32" i="1"/>
  <c r="E32" i="1"/>
  <c r="D32" i="1"/>
  <c r="C32" i="1"/>
  <c r="L31" i="1"/>
  <c r="K31" i="1"/>
  <c r="J31" i="1"/>
  <c r="I31" i="1"/>
  <c r="H31" i="1"/>
  <c r="G31" i="1"/>
  <c r="F31" i="1"/>
  <c r="E31" i="1"/>
  <c r="D31" i="1"/>
  <c r="C31" i="1"/>
  <c r="L30" i="1"/>
  <c r="K30" i="1"/>
  <c r="J30" i="1"/>
  <c r="I30" i="1"/>
  <c r="H30" i="1"/>
  <c r="G30" i="1"/>
  <c r="F30" i="1"/>
  <c r="E30" i="1"/>
  <c r="D30" i="1"/>
  <c r="C30" i="1"/>
  <c r="L29" i="1"/>
  <c r="K29" i="1"/>
  <c r="J29" i="1"/>
  <c r="I29" i="1"/>
  <c r="H29" i="1"/>
  <c r="G29" i="1"/>
  <c r="F29" i="1"/>
  <c r="E29" i="1"/>
  <c r="D29" i="1"/>
  <c r="C29" i="1"/>
  <c r="L28" i="1"/>
  <c r="K28" i="1"/>
  <c r="J28" i="1"/>
  <c r="I28" i="1"/>
  <c r="H28" i="1"/>
  <c r="G28" i="1"/>
  <c r="F28" i="1"/>
  <c r="E28" i="1"/>
  <c r="D28" i="1"/>
  <c r="C28" i="1"/>
  <c r="L27" i="1"/>
  <c r="K27" i="1"/>
  <c r="J27" i="1"/>
  <c r="I27" i="1"/>
  <c r="H27" i="1"/>
  <c r="G27" i="1"/>
  <c r="F27" i="1"/>
  <c r="E27" i="1"/>
  <c r="D27" i="1"/>
  <c r="C27" i="1"/>
  <c r="L26" i="1"/>
  <c r="K26" i="1"/>
  <c r="J26" i="1"/>
  <c r="I26" i="1"/>
  <c r="H26" i="1"/>
  <c r="G26" i="1"/>
  <c r="F26" i="1"/>
  <c r="E26" i="1"/>
  <c r="D26" i="1"/>
  <c r="C26" i="1"/>
  <c r="L25" i="1"/>
  <c r="K25" i="1"/>
  <c r="J25" i="1"/>
  <c r="I25" i="1"/>
  <c r="H25" i="1"/>
  <c r="G25" i="1"/>
  <c r="F25" i="1"/>
  <c r="E25" i="1"/>
  <c r="D25" i="1"/>
  <c r="C25" i="1"/>
  <c r="L24" i="1"/>
  <c r="K24" i="1"/>
  <c r="J24" i="1"/>
  <c r="I24" i="1"/>
  <c r="H24" i="1"/>
  <c r="G24" i="1"/>
  <c r="F24" i="1"/>
  <c r="E24" i="1"/>
  <c r="D24" i="1"/>
  <c r="C24" i="1"/>
  <c r="L23" i="1"/>
  <c r="K23" i="1"/>
  <c r="J23" i="1"/>
  <c r="I23" i="1"/>
  <c r="H23" i="1"/>
  <c r="G23" i="1"/>
  <c r="F23" i="1"/>
  <c r="E23" i="1"/>
  <c r="D23" i="1"/>
  <c r="C23" i="1"/>
  <c r="L22" i="1"/>
  <c r="K22" i="1"/>
  <c r="J22" i="1"/>
  <c r="I22" i="1"/>
  <c r="H22" i="1"/>
  <c r="G22" i="1"/>
  <c r="F22" i="1"/>
  <c r="E22" i="1"/>
  <c r="D22" i="1"/>
  <c r="C22" i="1"/>
  <c r="L21" i="1"/>
  <c r="K21" i="1"/>
  <c r="J21" i="1"/>
  <c r="I21" i="1"/>
  <c r="H21" i="1"/>
  <c r="M21" i="1" s="1"/>
  <c r="O21" i="1" s="1"/>
  <c r="G21" i="1"/>
  <c r="F21" i="1"/>
  <c r="E21" i="1"/>
  <c r="D21" i="1"/>
  <c r="C21" i="1"/>
  <c r="L20" i="1"/>
  <c r="K20" i="1"/>
  <c r="J20" i="1"/>
  <c r="I20" i="1"/>
  <c r="H20" i="1"/>
  <c r="G20" i="1"/>
  <c r="F20" i="1"/>
  <c r="E20" i="1"/>
  <c r="D20" i="1"/>
  <c r="C20" i="1"/>
  <c r="L19" i="1"/>
  <c r="K19" i="1"/>
  <c r="J19" i="1"/>
  <c r="I19" i="1"/>
  <c r="H19" i="1"/>
  <c r="G19" i="1"/>
  <c r="F19" i="1"/>
  <c r="E19" i="1"/>
  <c r="D19" i="1"/>
  <c r="C19" i="1"/>
  <c r="L18" i="1"/>
  <c r="K18" i="1"/>
  <c r="J18" i="1"/>
  <c r="I18" i="1"/>
  <c r="H18" i="1"/>
  <c r="G18" i="1"/>
  <c r="F18" i="1"/>
  <c r="E18" i="1"/>
  <c r="D18" i="1"/>
  <c r="C18" i="1"/>
  <c r="L17" i="1"/>
  <c r="K17" i="1"/>
  <c r="J17" i="1"/>
  <c r="I17" i="1"/>
  <c r="H17" i="1"/>
  <c r="G17" i="1"/>
  <c r="F17" i="1"/>
  <c r="E17" i="1"/>
  <c r="D17" i="1"/>
  <c r="C17" i="1"/>
  <c r="L16" i="1"/>
  <c r="K16" i="1"/>
  <c r="J16" i="1"/>
  <c r="I16" i="1"/>
  <c r="H16" i="1"/>
  <c r="G16" i="1"/>
  <c r="F16" i="1"/>
  <c r="E16" i="1"/>
  <c r="D16" i="1"/>
  <c r="C16" i="1"/>
  <c r="L15" i="1"/>
  <c r="K15" i="1"/>
  <c r="J15" i="1"/>
  <c r="I15" i="1"/>
  <c r="H15" i="1"/>
  <c r="G15" i="1"/>
  <c r="F15" i="1"/>
  <c r="E15" i="1"/>
  <c r="D15" i="1"/>
  <c r="C15" i="1"/>
  <c r="L14" i="1"/>
  <c r="K14" i="1"/>
  <c r="J14" i="1"/>
  <c r="I14" i="1"/>
  <c r="H14" i="1"/>
  <c r="G14" i="1"/>
  <c r="F14" i="1"/>
  <c r="E14" i="1"/>
  <c r="D14" i="1"/>
  <c r="C14" i="1"/>
  <c r="L13" i="1"/>
  <c r="K13" i="1"/>
  <c r="J13" i="1"/>
  <c r="I13" i="1"/>
  <c r="H13" i="1"/>
  <c r="G13" i="1"/>
  <c r="F13" i="1"/>
  <c r="E13" i="1"/>
  <c r="D13" i="1"/>
  <c r="C13" i="1"/>
  <c r="L12" i="1"/>
  <c r="K12" i="1"/>
  <c r="J12" i="1"/>
  <c r="I12" i="1"/>
  <c r="H12" i="1"/>
  <c r="G12" i="1"/>
  <c r="F12" i="1"/>
  <c r="E12" i="1"/>
  <c r="D12" i="1"/>
  <c r="C12" i="1"/>
  <c r="L11" i="1"/>
  <c r="K11" i="1"/>
  <c r="J11" i="1"/>
  <c r="I11" i="1"/>
  <c r="H11" i="1"/>
  <c r="G11" i="1"/>
  <c r="F11" i="1"/>
  <c r="E11" i="1"/>
  <c r="D11" i="1"/>
  <c r="C11" i="1"/>
  <c r="L10" i="1"/>
  <c r="K10" i="1"/>
  <c r="J10" i="1"/>
  <c r="I10" i="1"/>
  <c r="H10" i="1"/>
  <c r="G10" i="1"/>
  <c r="F10" i="1"/>
  <c r="E10" i="1"/>
  <c r="D10" i="1"/>
  <c r="C10" i="1"/>
  <c r="L9" i="1"/>
  <c r="K9" i="1"/>
  <c r="J9" i="1"/>
  <c r="I9" i="1"/>
  <c r="H9" i="1"/>
  <c r="G9" i="1"/>
  <c r="F9" i="1"/>
  <c r="E9" i="1"/>
  <c r="D9" i="1"/>
  <c r="C9" i="1"/>
  <c r="L8" i="1"/>
  <c r="K8" i="1"/>
  <c r="J8" i="1"/>
  <c r="I8" i="1"/>
  <c r="H8" i="1"/>
  <c r="G8" i="1"/>
  <c r="F8" i="1"/>
  <c r="E8" i="1"/>
  <c r="D8" i="1"/>
  <c r="C8" i="1"/>
  <c r="L7" i="1"/>
  <c r="K7" i="1"/>
  <c r="J7" i="1"/>
  <c r="I7" i="1"/>
  <c r="H7" i="1"/>
  <c r="G7" i="1"/>
  <c r="F7" i="1"/>
  <c r="E7" i="1"/>
  <c r="D7" i="1"/>
  <c r="C7" i="1"/>
  <c r="L6" i="1"/>
  <c r="K6" i="1"/>
  <c r="J6" i="1"/>
  <c r="I6" i="1"/>
  <c r="H6" i="1"/>
  <c r="G6" i="1"/>
  <c r="F6" i="1"/>
  <c r="E6" i="1"/>
  <c r="D6" i="1"/>
  <c r="C6" i="1"/>
  <c r="L5" i="1"/>
  <c r="K5" i="1"/>
  <c r="J5" i="1"/>
  <c r="I5" i="1"/>
  <c r="H5" i="1"/>
  <c r="G5" i="1"/>
  <c r="F5" i="1"/>
  <c r="E5" i="1"/>
  <c r="D5" i="1"/>
  <c r="C5" i="1"/>
  <c r="L4" i="1"/>
  <c r="K4" i="1"/>
  <c r="J4" i="1"/>
  <c r="I4" i="1"/>
  <c r="H4" i="1"/>
  <c r="G4" i="1"/>
  <c r="F4" i="1"/>
  <c r="E4" i="1"/>
  <c r="D4" i="1"/>
  <c r="C4" i="1"/>
  <c r="L3" i="1"/>
  <c r="K3" i="1"/>
  <c r="J3" i="1"/>
  <c r="I3" i="1"/>
  <c r="H3" i="1"/>
  <c r="G3" i="1"/>
  <c r="F3" i="1"/>
  <c r="E3" i="1"/>
  <c r="D3" i="1"/>
  <c r="C3" i="1"/>
  <c r="S5" i="4" l="1"/>
  <c r="Z5" i="4" s="1"/>
  <c r="S13" i="4"/>
  <c r="Y99" i="4"/>
  <c r="Y69" i="4"/>
  <c r="Y85" i="4"/>
  <c r="Y56" i="4"/>
  <c r="Y8" i="4"/>
  <c r="S38" i="4"/>
  <c r="Z38" i="4" s="1"/>
  <c r="S48" i="4"/>
  <c r="S56" i="4"/>
  <c r="S7" i="4"/>
  <c r="S31" i="4"/>
  <c r="Y41" i="4"/>
  <c r="Y40" i="4"/>
  <c r="Y83" i="4"/>
  <c r="Y91" i="4"/>
  <c r="S99" i="4"/>
  <c r="T99" i="4" s="1"/>
  <c r="U99" i="4" s="1"/>
  <c r="W99" i="4" s="1"/>
  <c r="Y58" i="4"/>
  <c r="S79" i="4"/>
  <c r="Z79" i="4" s="1"/>
  <c r="S95" i="4"/>
  <c r="Z95" i="4" s="1"/>
  <c r="S98" i="4"/>
  <c r="Z98" i="4" s="1"/>
  <c r="S84" i="4"/>
  <c r="Y22" i="4"/>
  <c r="S83" i="4"/>
  <c r="T83" i="4" s="1"/>
  <c r="U83" i="4" s="1"/>
  <c r="W83" i="4" s="1"/>
  <c r="S91" i="4"/>
  <c r="T91" i="4" s="1"/>
  <c r="U91" i="4" s="1"/>
  <c r="W91" i="4" s="1"/>
  <c r="S42" i="4"/>
  <c r="T42" i="4" s="1"/>
  <c r="U42" i="4" s="1"/>
  <c r="W42" i="4" s="1"/>
  <c r="S82" i="4"/>
  <c r="T82" i="4" s="1"/>
  <c r="U82" i="4" s="1"/>
  <c r="W82" i="4" s="1"/>
  <c r="Y18" i="4"/>
  <c r="S23" i="4"/>
  <c r="S65" i="4"/>
  <c r="T65" i="4" s="1"/>
  <c r="U65" i="4" s="1"/>
  <c r="W65" i="4" s="1"/>
  <c r="S69" i="4"/>
  <c r="Z69" i="4" s="1"/>
  <c r="S77" i="4"/>
  <c r="Z77" i="4" s="1"/>
  <c r="Y104" i="4"/>
  <c r="S6" i="4"/>
  <c r="T6" i="4" s="1"/>
  <c r="U6" i="4" s="1"/>
  <c r="W6" i="4" s="1"/>
  <c r="Y13" i="4"/>
  <c r="Y21" i="4"/>
  <c r="Y30" i="4"/>
  <c r="S61" i="4"/>
  <c r="Z61" i="4" s="1"/>
  <c r="Y65" i="4"/>
  <c r="Y73" i="4"/>
  <c r="S76" i="4"/>
  <c r="S106" i="4"/>
  <c r="S59" i="4"/>
  <c r="Z59" i="4" s="1"/>
  <c r="S75" i="4"/>
  <c r="T75" i="4" s="1"/>
  <c r="U75" i="4" s="1"/>
  <c r="W75" i="4" s="1"/>
  <c r="S105" i="4"/>
  <c r="Z105" i="4" s="1"/>
  <c r="S39" i="4"/>
  <c r="T39" i="4" s="1"/>
  <c r="U39" i="4" s="1"/>
  <c r="W39" i="4" s="1"/>
  <c r="Y55" i="4"/>
  <c r="Y63" i="4"/>
  <c r="S66" i="4"/>
  <c r="T66" i="4" s="1"/>
  <c r="U66" i="4" s="1"/>
  <c r="W66" i="4" s="1"/>
  <c r="Y101" i="4"/>
  <c r="Y6" i="4"/>
  <c r="Y16" i="4"/>
  <c r="S19" i="4"/>
  <c r="Z19" i="4" s="1"/>
  <c r="S30" i="4"/>
  <c r="T30" i="4" s="1"/>
  <c r="U30" i="4" s="1"/>
  <c r="W30" i="4" s="1"/>
  <c r="S47" i="4"/>
  <c r="S55" i="4"/>
  <c r="Z55" i="4" s="1"/>
  <c r="S90" i="4"/>
  <c r="Z90" i="4" s="1"/>
  <c r="S109" i="4"/>
  <c r="S10" i="4"/>
  <c r="T10" i="4" s="1"/>
  <c r="U10" i="4" s="1"/>
  <c r="W10" i="4" s="1"/>
  <c r="Y15" i="4"/>
  <c r="S29" i="4"/>
  <c r="Z29" i="4" s="1"/>
  <c r="Y32" i="4"/>
  <c r="Y59" i="4"/>
  <c r="Y67" i="4"/>
  <c r="S70" i="4"/>
  <c r="Y75" i="4"/>
  <c r="S108" i="4"/>
  <c r="M83" i="1"/>
  <c r="O83" i="1" s="1"/>
  <c r="M99" i="1"/>
  <c r="O99" i="1" s="1"/>
  <c r="M8" i="1"/>
  <c r="O8" i="1" s="1"/>
  <c r="M12" i="1"/>
  <c r="O12" i="1" s="1"/>
  <c r="M95" i="1"/>
  <c r="O95" i="1" s="1"/>
  <c r="M5" i="1"/>
  <c r="O5" i="1" s="1"/>
  <c r="M33" i="1"/>
  <c r="O33" i="1" s="1"/>
  <c r="M49" i="1"/>
  <c r="O49" i="1" s="1"/>
  <c r="M69" i="1"/>
  <c r="O69" i="1" s="1"/>
  <c r="M84" i="1"/>
  <c r="O84" i="1" s="1"/>
  <c r="M102" i="1"/>
  <c r="O102" i="1" s="1"/>
  <c r="M35" i="1"/>
  <c r="O35" i="1" s="1"/>
  <c r="M51" i="1"/>
  <c r="O51" i="1" s="1"/>
  <c r="M108" i="1"/>
  <c r="O108" i="1" s="1"/>
  <c r="M46" i="1"/>
  <c r="O46" i="1" s="1"/>
  <c r="M81" i="1"/>
  <c r="O81" i="1" s="1"/>
  <c r="M101" i="1"/>
  <c r="O101" i="1" s="1"/>
  <c r="M105" i="1"/>
  <c r="O105" i="1" s="1"/>
  <c r="M73" i="1"/>
  <c r="O73" i="1" s="1"/>
  <c r="M90" i="1"/>
  <c r="O90" i="1" s="1"/>
  <c r="M106" i="1"/>
  <c r="O106" i="1" s="1"/>
  <c r="M17" i="1"/>
  <c r="O17" i="1" s="1"/>
  <c r="M67" i="1"/>
  <c r="O67" i="1" s="1"/>
  <c r="M71" i="1"/>
  <c r="O71" i="1" s="1"/>
  <c r="M74" i="1"/>
  <c r="O74" i="1" s="1"/>
  <c r="M75" i="1"/>
  <c r="O75" i="1" s="1"/>
  <c r="M56" i="1"/>
  <c r="O56" i="1" s="1"/>
  <c r="M70" i="1"/>
  <c r="O70" i="1" s="1"/>
  <c r="M107" i="1"/>
  <c r="O107" i="1" s="1"/>
  <c r="M30" i="1"/>
  <c r="O30" i="1" s="1"/>
  <c r="M60" i="1"/>
  <c r="O60" i="1" s="1"/>
  <c r="M93" i="1"/>
  <c r="O93" i="1" s="1"/>
  <c r="M4" i="1"/>
  <c r="O4" i="1" s="1"/>
  <c r="M9" i="1"/>
  <c r="O9" i="1" s="1"/>
  <c r="M13" i="1"/>
  <c r="O13" i="1" s="1"/>
  <c r="M34" i="1"/>
  <c r="O34" i="1" s="1"/>
  <c r="M39" i="1"/>
  <c r="O39" i="1" s="1"/>
  <c r="M43" i="1"/>
  <c r="O43" i="1" s="1"/>
  <c r="M47" i="1"/>
  <c r="O47" i="1" s="1"/>
  <c r="M64" i="1"/>
  <c r="O64" i="1" s="1"/>
  <c r="M80" i="1"/>
  <c r="O80" i="1" s="1"/>
  <c r="M87" i="1"/>
  <c r="O87" i="1" s="1"/>
  <c r="M94" i="1"/>
  <c r="O94" i="1" s="1"/>
  <c r="M29" i="1"/>
  <c r="O29" i="1" s="1"/>
  <c r="M55" i="1"/>
  <c r="O55" i="1" s="1"/>
  <c r="M59" i="1"/>
  <c r="O59" i="1" s="1"/>
  <c r="M63" i="1"/>
  <c r="O63" i="1" s="1"/>
  <c r="M68" i="1"/>
  <c r="O68" i="1" s="1"/>
  <c r="M86" i="1"/>
  <c r="O86" i="1" s="1"/>
  <c r="M91" i="1"/>
  <c r="O91" i="1" s="1"/>
  <c r="M98" i="1"/>
  <c r="O98" i="1" s="1"/>
  <c r="M20" i="1"/>
  <c r="O20" i="1" s="1"/>
  <c r="M25" i="1"/>
  <c r="O25" i="1" s="1"/>
  <c r="M50" i="1"/>
  <c r="O50" i="1" s="1"/>
  <c r="M3" i="1"/>
  <c r="O3" i="1" s="1"/>
  <c r="M24" i="1"/>
  <c r="O24" i="1" s="1"/>
  <c r="M28" i="1"/>
  <c r="O28" i="1" s="1"/>
  <c r="M78" i="1"/>
  <c r="O78" i="1" s="1"/>
  <c r="M104" i="1"/>
  <c r="O104" i="1" s="1"/>
  <c r="M7" i="1"/>
  <c r="O7" i="1" s="1"/>
  <c r="M11" i="1"/>
  <c r="O11" i="1" s="1"/>
  <c r="M15" i="1"/>
  <c r="O15" i="1" s="1"/>
  <c r="M36" i="1"/>
  <c r="O36" i="1" s="1"/>
  <c r="M41" i="1"/>
  <c r="O41" i="1" s="1"/>
  <c r="M45" i="1"/>
  <c r="O45" i="1" s="1"/>
  <c r="M62" i="1"/>
  <c r="O62" i="1" s="1"/>
  <c r="M66" i="1"/>
  <c r="O66" i="1" s="1"/>
  <c r="M72" i="1"/>
  <c r="O72" i="1" s="1"/>
  <c r="M85" i="1"/>
  <c r="O85" i="1" s="1"/>
  <c r="M89" i="1"/>
  <c r="O89" i="1" s="1"/>
  <c r="M92" i="1"/>
  <c r="O92" i="1" s="1"/>
  <c r="M14" i="1"/>
  <c r="O14" i="1" s="1"/>
  <c r="M19" i="1"/>
  <c r="O19" i="1" s="1"/>
  <c r="M40" i="1"/>
  <c r="O40" i="1" s="1"/>
  <c r="M44" i="1"/>
  <c r="O44" i="1" s="1"/>
  <c r="M82" i="1"/>
  <c r="O82" i="1" s="1"/>
  <c r="M96" i="1"/>
  <c r="O96" i="1" s="1"/>
  <c r="M103" i="1"/>
  <c r="O103" i="1" s="1"/>
  <c r="M18" i="1"/>
  <c r="O18" i="1" s="1"/>
  <c r="M23" i="1"/>
  <c r="O23" i="1" s="1"/>
  <c r="M27" i="1"/>
  <c r="O27" i="1" s="1"/>
  <c r="M31" i="1"/>
  <c r="O31" i="1" s="1"/>
  <c r="M52" i="1"/>
  <c r="O52" i="1" s="1"/>
  <c r="M57" i="1"/>
  <c r="O57" i="1" s="1"/>
  <c r="M61" i="1"/>
  <c r="O61" i="1" s="1"/>
  <c r="M65" i="1"/>
  <c r="O65" i="1" s="1"/>
  <c r="M76" i="1"/>
  <c r="O76" i="1" s="1"/>
  <c r="M88" i="1"/>
  <c r="O88" i="1" s="1"/>
  <c r="Y9" i="4"/>
  <c r="Y11" i="4"/>
  <c r="S15" i="4"/>
  <c r="Z15" i="4" s="1"/>
  <c r="S16" i="4"/>
  <c r="Z16" i="4" s="1"/>
  <c r="S49" i="4"/>
  <c r="Y54" i="4"/>
  <c r="Y64" i="4"/>
  <c r="S67" i="4"/>
  <c r="Z67" i="4" s="1"/>
  <c r="S68" i="4"/>
  <c r="S104" i="4"/>
  <c r="Z104" i="4" s="1"/>
  <c r="Y108" i="4"/>
  <c r="S34" i="4"/>
  <c r="T34" i="4" s="1"/>
  <c r="U34" i="4" s="1"/>
  <c r="W34" i="4" s="1"/>
  <c r="S87" i="4"/>
  <c r="Z87" i="4" s="1"/>
  <c r="S92" i="4"/>
  <c r="Y20" i="4"/>
  <c r="Y72" i="4"/>
  <c r="S101" i="4"/>
  <c r="T101" i="4" s="1"/>
  <c r="U101" i="4" s="1"/>
  <c r="W101" i="4" s="1"/>
  <c r="S102" i="4"/>
  <c r="Z102" i="4" s="1"/>
  <c r="Y107" i="4"/>
  <c r="S12" i="4"/>
  <c r="T12" i="4" s="1"/>
  <c r="U12" i="4" s="1"/>
  <c r="W12" i="4" s="1"/>
  <c r="Y19" i="4"/>
  <c r="S22" i="4"/>
  <c r="T22" i="4" s="1"/>
  <c r="U22" i="4" s="1"/>
  <c r="W22" i="4" s="1"/>
  <c r="Y38" i="4"/>
  <c r="Y39" i="4"/>
  <c r="S46" i="4"/>
  <c r="T46" i="4" s="1"/>
  <c r="U46" i="4" s="1"/>
  <c r="W46" i="4" s="1"/>
  <c r="Y51" i="4"/>
  <c r="S54" i="4"/>
  <c r="T54" i="4" s="1"/>
  <c r="U54" i="4" s="1"/>
  <c r="W54" i="4" s="1"/>
  <c r="Y71" i="4"/>
  <c r="S74" i="4"/>
  <c r="Z74" i="4" s="1"/>
  <c r="Y92" i="4"/>
  <c r="Y93" i="4"/>
  <c r="S100" i="4"/>
  <c r="Y31" i="4"/>
  <c r="Y33" i="4"/>
  <c r="S45" i="4"/>
  <c r="Z45" i="4" s="1"/>
  <c r="Y50" i="4"/>
  <c r="S53" i="4"/>
  <c r="T53" i="4" s="1"/>
  <c r="U53" i="4" s="1"/>
  <c r="W53" i="4" s="1"/>
  <c r="S73" i="4"/>
  <c r="T73" i="4" s="1"/>
  <c r="U73" i="4" s="1"/>
  <c r="W73" i="4" s="1"/>
  <c r="Y84" i="4"/>
  <c r="S52" i="4"/>
  <c r="T52" i="4" s="1"/>
  <c r="U52" i="4" s="1"/>
  <c r="W52" i="4" s="1"/>
  <c r="S62" i="4"/>
  <c r="S107" i="4"/>
  <c r="Z107" i="4" s="1"/>
  <c r="Y14" i="4"/>
  <c r="Y26" i="4"/>
  <c r="Y66" i="4"/>
  <c r="Y77" i="4"/>
  <c r="Y61" i="4"/>
  <c r="S8" i="4"/>
  <c r="Z8" i="4" s="1"/>
  <c r="S11" i="4"/>
  <c r="Z11" i="4" s="1"/>
  <c r="S33" i="4"/>
  <c r="S40" i="4"/>
  <c r="S43" i="4"/>
  <c r="Z43" i="4" s="1"/>
  <c r="Y57" i="4"/>
  <c r="Y68" i="4"/>
  <c r="S86" i="4"/>
  <c r="Z86" i="4" s="1"/>
  <c r="S93" i="4"/>
  <c r="T93" i="4" s="1"/>
  <c r="U93" i="4" s="1"/>
  <c r="W93" i="4" s="1"/>
  <c r="Y28" i="4"/>
  <c r="Y17" i="4"/>
  <c r="Y23" i="4"/>
  <c r="Y24" i="4"/>
  <c r="Y25" i="4"/>
  <c r="S44" i="4"/>
  <c r="T44" i="4" s="1"/>
  <c r="U44" i="4" s="1"/>
  <c r="W44" i="4" s="1"/>
  <c r="Y62" i="4"/>
  <c r="Y70" i="4"/>
  <c r="Y74" i="4"/>
  <c r="Y76" i="4"/>
  <c r="S94" i="4"/>
  <c r="Z94" i="4" s="1"/>
  <c r="S96" i="4"/>
  <c r="Z96" i="4" s="1"/>
  <c r="S97" i="4"/>
  <c r="T97" i="4" s="1"/>
  <c r="U97" i="4" s="1"/>
  <c r="W97" i="4" s="1"/>
  <c r="Y105" i="4"/>
  <c r="Y106" i="4"/>
  <c r="Y109" i="4"/>
  <c r="Y29" i="4"/>
  <c r="Y78" i="4"/>
  <c r="Y79" i="4"/>
  <c r="Y80" i="4"/>
  <c r="Y81" i="4"/>
  <c r="Y82" i="4"/>
  <c r="S14" i="4"/>
  <c r="T14" i="4" s="1"/>
  <c r="U14" i="4" s="1"/>
  <c r="W14" i="4" s="1"/>
  <c r="Y34" i="4"/>
  <c r="Y35" i="4"/>
  <c r="Y36" i="4"/>
  <c r="Y37" i="4"/>
  <c r="Y42" i="4"/>
  <c r="S50" i="4"/>
  <c r="T50" i="4" s="1"/>
  <c r="U50" i="4" s="1"/>
  <c r="W50" i="4" s="1"/>
  <c r="Y87" i="4"/>
  <c r="Y88" i="4"/>
  <c r="Y89" i="4"/>
  <c r="Y90" i="4"/>
  <c r="S103" i="4"/>
  <c r="T103" i="4" s="1"/>
  <c r="U103" i="4" s="1"/>
  <c r="W103" i="4" s="1"/>
  <c r="Y4" i="4"/>
  <c r="Y27" i="4"/>
  <c r="Y60" i="4"/>
  <c r="Y7" i="4"/>
  <c r="Y10" i="4"/>
  <c r="S20" i="4"/>
  <c r="T20" i="4" s="1"/>
  <c r="U20" i="4" s="1"/>
  <c r="W20" i="4" s="1"/>
  <c r="S21" i="4"/>
  <c r="Z21" i="4" s="1"/>
  <c r="S24" i="4"/>
  <c r="S25" i="4"/>
  <c r="Z42" i="4"/>
  <c r="Y43" i="4"/>
  <c r="Y86" i="4"/>
  <c r="Y95" i="4"/>
  <c r="Y5" i="4"/>
  <c r="S4" i="4"/>
  <c r="T4" i="4" s="1"/>
  <c r="U4" i="4" s="1"/>
  <c r="W4" i="4" s="1"/>
  <c r="Z13" i="4"/>
  <c r="S18" i="4"/>
  <c r="Z18" i="4" s="1"/>
  <c r="S26" i="4"/>
  <c r="T26" i="4" s="1"/>
  <c r="U26" i="4" s="1"/>
  <c r="W26" i="4" s="1"/>
  <c r="S28" i="4"/>
  <c r="T28" i="4" s="1"/>
  <c r="U28" i="4" s="1"/>
  <c r="W28" i="4" s="1"/>
  <c r="Y44" i="4"/>
  <c r="Y45" i="4"/>
  <c r="Y47" i="4"/>
  <c r="Y48" i="4"/>
  <c r="Y49" i="4"/>
  <c r="S58" i="4"/>
  <c r="T58" i="4" s="1"/>
  <c r="U58" i="4" s="1"/>
  <c r="W58" i="4" s="1"/>
  <c r="S60" i="4"/>
  <c r="Z60" i="4" s="1"/>
  <c r="S63" i="4"/>
  <c r="Z63" i="4" s="1"/>
  <c r="S71" i="4"/>
  <c r="Z71" i="4" s="1"/>
  <c r="S78" i="4"/>
  <c r="T78" i="4" s="1"/>
  <c r="U78" i="4" s="1"/>
  <c r="W78" i="4" s="1"/>
  <c r="S81" i="4"/>
  <c r="T81" i="4" s="1"/>
  <c r="U81" i="4" s="1"/>
  <c r="W81" i="4" s="1"/>
  <c r="Y96" i="4"/>
  <c r="Y97" i="4"/>
  <c r="Y98" i="4"/>
  <c r="Y100" i="4"/>
  <c r="S32" i="4"/>
  <c r="Z32" i="4" s="1"/>
  <c r="S35" i="4"/>
  <c r="Z35" i="4" s="1"/>
  <c r="S36" i="4"/>
  <c r="Z36" i="4" s="1"/>
  <c r="S37" i="4"/>
  <c r="Z37" i="4" s="1"/>
  <c r="Y46" i="4"/>
  <c r="Y52" i="4"/>
  <c r="Y53" i="4"/>
  <c r="S85" i="4"/>
  <c r="Z85" i="4" s="1"/>
  <c r="S89" i="4"/>
  <c r="T89" i="4" s="1"/>
  <c r="U89" i="4" s="1"/>
  <c r="W89" i="4" s="1"/>
  <c r="Y103" i="4"/>
  <c r="Q40" i="4"/>
  <c r="Z10" i="4"/>
  <c r="M6" i="1"/>
  <c r="O6" i="1" s="1"/>
  <c r="M22" i="1"/>
  <c r="O22" i="1" s="1"/>
  <c r="M38" i="1"/>
  <c r="O38" i="1" s="1"/>
  <c r="M54" i="1"/>
  <c r="O54" i="1" s="1"/>
  <c r="Z56" i="4"/>
  <c r="T56" i="4"/>
  <c r="U56" i="4" s="1"/>
  <c r="W56" i="4" s="1"/>
  <c r="Z7" i="4"/>
  <c r="T7" i="4"/>
  <c r="U7" i="4" s="1"/>
  <c r="W7" i="4" s="1"/>
  <c r="M32" i="1"/>
  <c r="O32" i="1" s="1"/>
  <c r="M48" i="1"/>
  <c r="O48" i="1" s="1"/>
  <c r="Q70" i="4"/>
  <c r="Q23" i="4"/>
  <c r="M16" i="1"/>
  <c r="O16" i="1" s="1"/>
  <c r="M10" i="1"/>
  <c r="O10" i="1" s="1"/>
  <c r="M26" i="1"/>
  <c r="O26" i="1" s="1"/>
  <c r="M42" i="1"/>
  <c r="O42" i="1" s="1"/>
  <c r="M58" i="1"/>
  <c r="O58" i="1" s="1"/>
  <c r="Q33" i="4"/>
  <c r="Q9" i="4"/>
  <c r="Z99" i="4"/>
  <c r="T13" i="4"/>
  <c r="U13" i="4" s="1"/>
  <c r="W13" i="4" s="1"/>
  <c r="Q17" i="4"/>
  <c r="Q24" i="4"/>
  <c r="Q57" i="4"/>
  <c r="T79" i="4"/>
  <c r="U79" i="4" s="1"/>
  <c r="W79" i="4" s="1"/>
  <c r="Q100" i="4"/>
  <c r="Z109" i="4"/>
  <c r="T109" i="4"/>
  <c r="U109" i="4" s="1"/>
  <c r="W109" i="4" s="1"/>
  <c r="Y12" i="4"/>
  <c r="Q47" i="4"/>
  <c r="Z82" i="4"/>
  <c r="Z6" i="4"/>
  <c r="Q76" i="4"/>
  <c r="Q84" i="4"/>
  <c r="Q31" i="4"/>
  <c r="Q41" i="4"/>
  <c r="Q48" i="4"/>
  <c r="Q92" i="4"/>
  <c r="S9" i="4"/>
  <c r="Q25" i="4"/>
  <c r="S27" i="4"/>
  <c r="Z27" i="4" s="1"/>
  <c r="Q68" i="4"/>
  <c r="S88" i="4"/>
  <c r="Z88" i="4" s="1"/>
  <c r="T11" i="4"/>
  <c r="U11" i="4" s="1"/>
  <c r="W11" i="4" s="1"/>
  <c r="S17" i="4"/>
  <c r="Q49" i="4"/>
  <c r="S57" i="4"/>
  <c r="S72" i="4"/>
  <c r="T72" i="4" s="1"/>
  <c r="U72" i="4" s="1"/>
  <c r="W72" i="4" s="1"/>
  <c r="S80" i="4"/>
  <c r="T80" i="4" s="1"/>
  <c r="U80" i="4" s="1"/>
  <c r="W80" i="4" s="1"/>
  <c r="Y102" i="4"/>
  <c r="R10" i="8"/>
  <c r="Q108" i="4"/>
  <c r="S41" i="4"/>
  <c r="S51" i="4"/>
  <c r="T51" i="4" s="1"/>
  <c r="U51" i="4" s="1"/>
  <c r="W51" i="4" s="1"/>
  <c r="T59" i="4"/>
  <c r="U59" i="4" s="1"/>
  <c r="W59" i="4" s="1"/>
  <c r="Q62" i="4"/>
  <c r="S64" i="4"/>
  <c r="T64" i="4" s="1"/>
  <c r="U64" i="4" s="1"/>
  <c r="W64" i="4" s="1"/>
  <c r="Y94" i="4"/>
  <c r="R3" i="8"/>
  <c r="R11" i="8"/>
  <c r="Z106" i="4"/>
  <c r="T106" i="4"/>
  <c r="U106" i="4" s="1"/>
  <c r="W106" i="4" s="1"/>
  <c r="R4" i="8"/>
  <c r="R12" i="8"/>
  <c r="R2" i="8"/>
  <c r="Z52" i="4" l="1"/>
  <c r="T90" i="4"/>
  <c r="U90" i="4" s="1"/>
  <c r="W90" i="4" s="1"/>
  <c r="T5" i="4"/>
  <c r="U5" i="4" s="1"/>
  <c r="Z28" i="4"/>
  <c r="T105" i="4"/>
  <c r="U105" i="4" s="1"/>
  <c r="W105" i="4" s="1"/>
  <c r="Z93" i="4"/>
  <c r="T45" i="4"/>
  <c r="U45" i="4" s="1"/>
  <c r="W45" i="4" s="1"/>
  <c r="T55" i="4"/>
  <c r="U55" i="4" s="1"/>
  <c r="W55" i="4" s="1"/>
  <c r="T69" i="4"/>
  <c r="U69" i="4" s="1"/>
  <c r="W69" i="4" s="1"/>
  <c r="T15" i="4"/>
  <c r="U15" i="4" s="1"/>
  <c r="W15" i="4" s="1"/>
  <c r="T60" i="4"/>
  <c r="U60" i="4" s="1"/>
  <c r="W60" i="4" s="1"/>
  <c r="T85" i="4"/>
  <c r="U85" i="4" s="1"/>
  <c r="W85" i="4" s="1"/>
  <c r="T87" i="4"/>
  <c r="U87" i="4" s="1"/>
  <c r="W87" i="4" s="1"/>
  <c r="T38" i="4"/>
  <c r="U38" i="4" s="1"/>
  <c r="W38" i="4" s="1"/>
  <c r="Z91" i="4"/>
  <c r="Z66" i="4"/>
  <c r="T77" i="4"/>
  <c r="U77" i="4" s="1"/>
  <c r="W77" i="4" s="1"/>
  <c r="Z53" i="4"/>
  <c r="Z83" i="4"/>
  <c r="T61" i="4"/>
  <c r="U61" i="4" s="1"/>
  <c r="W61" i="4" s="1"/>
  <c r="Z103" i="4"/>
  <c r="Z12" i="4"/>
  <c r="Z4" i="4"/>
  <c r="T16" i="4"/>
  <c r="U16" i="4" s="1"/>
  <c r="W16" i="4" s="1"/>
  <c r="Z101" i="4"/>
  <c r="T95" i="4"/>
  <c r="U95" i="4" s="1"/>
  <c r="W95" i="4" s="1"/>
  <c r="Z30" i="4"/>
  <c r="Z46" i="4"/>
  <c r="Z20" i="4"/>
  <c r="Z81" i="4"/>
  <c r="T36" i="4"/>
  <c r="U36" i="4" s="1"/>
  <c r="W36" i="4" s="1"/>
  <c r="Z65" i="4"/>
  <c r="Z44" i="4"/>
  <c r="T104" i="4"/>
  <c r="U104" i="4" s="1"/>
  <c r="W104" i="4" s="1"/>
  <c r="T67" i="4"/>
  <c r="U67" i="4" s="1"/>
  <c r="W67" i="4" s="1"/>
  <c r="T86" i="4"/>
  <c r="U86" i="4" s="1"/>
  <c r="W86" i="4" s="1"/>
  <c r="T19" i="4"/>
  <c r="U19" i="4" s="1"/>
  <c r="W19" i="4" s="1"/>
  <c r="Z34" i="4"/>
  <c r="T71" i="4"/>
  <c r="U71" i="4" s="1"/>
  <c r="W71" i="4" s="1"/>
  <c r="T96" i="4"/>
  <c r="U96" i="4" s="1"/>
  <c r="W96" i="4" s="1"/>
  <c r="T102" i="4"/>
  <c r="U102" i="4" s="1"/>
  <c r="W102" i="4" s="1"/>
  <c r="Z73" i="4"/>
  <c r="T29" i="4"/>
  <c r="U29" i="4" s="1"/>
  <c r="W29" i="4" s="1"/>
  <c r="T98" i="4"/>
  <c r="U98" i="4" s="1"/>
  <c r="W98" i="4" s="1"/>
  <c r="T18" i="4"/>
  <c r="U18" i="4" s="1"/>
  <c r="W18" i="4" s="1"/>
  <c r="Z14" i="4"/>
  <c r="Z39" i="4"/>
  <c r="T63" i="4"/>
  <c r="U63" i="4" s="1"/>
  <c r="W63" i="4" s="1"/>
  <c r="Z22" i="4"/>
  <c r="Z75" i="4"/>
  <c r="T27" i="4"/>
  <c r="U27" i="4" s="1"/>
  <c r="W27" i="4" s="1"/>
  <c r="Z50" i="4"/>
  <c r="T74" i="4"/>
  <c r="U74" i="4" s="1"/>
  <c r="W74" i="4" s="1"/>
  <c r="Z58" i="4"/>
  <c r="T107" i="4"/>
  <c r="U107" i="4" s="1"/>
  <c r="W107" i="4" s="1"/>
  <c r="T37" i="4"/>
  <c r="U37" i="4" s="1"/>
  <c r="W37" i="4" s="1"/>
  <c r="Z97" i="4"/>
  <c r="T21" i="4"/>
  <c r="U21" i="4" s="1"/>
  <c r="W21" i="4" s="1"/>
  <c r="Z54" i="4"/>
  <c r="Z51" i="4"/>
  <c r="Z72" i="4"/>
  <c r="T8" i="4"/>
  <c r="U8" i="4" s="1"/>
  <c r="W8" i="4" s="1"/>
  <c r="T94" i="4"/>
  <c r="U94" i="4" s="1"/>
  <c r="W94" i="4" s="1"/>
  <c r="Z78" i="4"/>
  <c r="T43" i="4"/>
  <c r="U43" i="4" s="1"/>
  <c r="W43" i="4" s="1"/>
  <c r="T88" i="4"/>
  <c r="U88" i="4" s="1"/>
  <c r="W88" i="4" s="1"/>
  <c r="T35" i="4"/>
  <c r="U35" i="4" s="1"/>
  <c r="W35" i="4" s="1"/>
  <c r="Z89" i="4"/>
  <c r="Z26" i="4"/>
  <c r="Z80" i="4"/>
  <c r="T32" i="4"/>
  <c r="U32" i="4" s="1"/>
  <c r="W32" i="4" s="1"/>
  <c r="Z68" i="4"/>
  <c r="T68" i="4"/>
  <c r="U68" i="4" s="1"/>
  <c r="W68" i="4" s="1"/>
  <c r="Z57" i="4"/>
  <c r="T57" i="4"/>
  <c r="U57" i="4" s="1"/>
  <c r="W57" i="4" s="1"/>
  <c r="T70" i="4"/>
  <c r="U70" i="4" s="1"/>
  <c r="W70" i="4" s="1"/>
  <c r="Z70" i="4"/>
  <c r="T25" i="4"/>
  <c r="U25" i="4" s="1"/>
  <c r="W25" i="4" s="1"/>
  <c r="Z25" i="4"/>
  <c r="Z76" i="4"/>
  <c r="T76" i="4"/>
  <c r="U76" i="4" s="1"/>
  <c r="W76" i="4" s="1"/>
  <c r="Z41" i="4"/>
  <c r="T41" i="4"/>
  <c r="U41" i="4" s="1"/>
  <c r="W41" i="4" s="1"/>
  <c r="Z9" i="4"/>
  <c r="T9" i="4"/>
  <c r="U9" i="4" s="1"/>
  <c r="W9" i="4" s="1"/>
  <c r="Z49" i="4"/>
  <c r="T49" i="4"/>
  <c r="U49" i="4" s="1"/>
  <c r="W49" i="4" s="1"/>
  <c r="Z92" i="4"/>
  <c r="T92" i="4"/>
  <c r="U92" i="4" s="1"/>
  <c r="W92" i="4" s="1"/>
  <c r="Z47" i="4"/>
  <c r="T47" i="4"/>
  <c r="U47" i="4" s="1"/>
  <c r="W47" i="4" s="1"/>
  <c r="Z33" i="4"/>
  <c r="T33" i="4"/>
  <c r="U33" i="4" s="1"/>
  <c r="W33" i="4" s="1"/>
  <c r="Z24" i="4"/>
  <c r="T24" i="4"/>
  <c r="U24" i="4" s="1"/>
  <c r="W24" i="4" s="1"/>
  <c r="Z17" i="4"/>
  <c r="T17" i="4"/>
  <c r="U17" i="4" s="1"/>
  <c r="W17" i="4" s="1"/>
  <c r="Z48" i="4"/>
  <c r="T48" i="4"/>
  <c r="U48" i="4" s="1"/>
  <c r="W48" i="4" s="1"/>
  <c r="Z31" i="4"/>
  <c r="T31" i="4"/>
  <c r="U31" i="4" s="1"/>
  <c r="W31" i="4" s="1"/>
  <c r="Z100" i="4"/>
  <c r="T100" i="4"/>
  <c r="U100" i="4" s="1"/>
  <c r="W100" i="4" s="1"/>
  <c r="Z23" i="4"/>
  <c r="T23" i="4"/>
  <c r="U23" i="4" s="1"/>
  <c r="W23" i="4" s="1"/>
  <c r="Z84" i="4"/>
  <c r="T84" i="4"/>
  <c r="U84" i="4" s="1"/>
  <c r="W84" i="4" s="1"/>
  <c r="Z64" i="4"/>
  <c r="Z62" i="4"/>
  <c r="T62" i="4"/>
  <c r="U62" i="4" s="1"/>
  <c r="W62" i="4" s="1"/>
  <c r="Z40" i="4"/>
  <c r="T40" i="4"/>
  <c r="U40" i="4" s="1"/>
  <c r="W40" i="4" s="1"/>
  <c r="Z108" i="4"/>
  <c r="T108" i="4"/>
  <c r="U108" i="4" s="1"/>
  <c r="W108" i="4" s="1"/>
</calcChain>
</file>

<file path=xl/sharedStrings.xml><?xml version="1.0" encoding="utf-8"?>
<sst xmlns="http://schemas.openxmlformats.org/spreadsheetml/2006/main" count="1065" uniqueCount="242">
  <si>
    <t>Return Code = 0 normal,                                                                      1 Runtime Error or File Does Not Exist,                                                2 Can not found your script,                                                                -999 Timeout, your script take &gt;20min to run for one single filtering task</t>
  </si>
  <si>
    <t>NCC- Results</t>
  </si>
  <si>
    <t>UBIT</t>
  </si>
  <si>
    <t>UB#</t>
  </si>
  <si>
    <t>'prewitt' - Return Code</t>
  </si>
  <si>
    <t>'prewitt' - Status</t>
  </si>
  <si>
    <t>'sobel' - Return Code</t>
  </si>
  <si>
    <t>'sobel' - Status</t>
  </si>
  <si>
    <t>'prewitt' - x</t>
  </si>
  <si>
    <t>'prewitt' - y</t>
  </si>
  <si>
    <t>'prewitt' - edge</t>
  </si>
  <si>
    <t>'sobel' - x</t>
  </si>
  <si>
    <t>'sobel' - y</t>
  </si>
  <si>
    <t>'sobel' - edge</t>
  </si>
  <si>
    <t>Auto NCC</t>
  </si>
  <si>
    <t>Overwrite</t>
  </si>
  <si>
    <t>Final Score</t>
  </si>
  <si>
    <t>Note</t>
  </si>
  <si>
    <t>prajitkr</t>
  </si>
  <si>
    <t>vlekkala</t>
  </si>
  <si>
    <t>Runtime Error</t>
  </si>
  <si>
    <t>vinaykem</t>
  </si>
  <si>
    <t>juihsian</t>
  </si>
  <si>
    <t>imageSubPart() FUNCTION is not defined , RE</t>
  </si>
  <si>
    <t>nikhilar</t>
  </si>
  <si>
    <t>nikitago</t>
  </si>
  <si>
    <t>zheyuanm</t>
  </si>
  <si>
    <t>agupta35</t>
  </si>
  <si>
    <t>gautamja</t>
  </si>
  <si>
    <t>apallamr</t>
  </si>
  <si>
    <t>rliu25</t>
  </si>
  <si>
    <t>alihamze</t>
  </si>
  <si>
    <t>moddiraj</t>
  </si>
  <si>
    <t>mamincon</t>
  </si>
  <si>
    <t>iankamin</t>
  </si>
  <si>
    <t>jfwilson</t>
  </si>
  <si>
    <t>rajkalpe</t>
  </si>
  <si>
    <t>uneethak</t>
  </si>
  <si>
    <t>makarand</t>
  </si>
  <si>
    <t>vishalde</t>
  </si>
  <si>
    <t>hdtran</t>
  </si>
  <si>
    <t>snehashi</t>
  </si>
  <si>
    <t>jasonniu</t>
  </si>
  <si>
    <t>yuyangba</t>
  </si>
  <si>
    <t>nikhilte</t>
  </si>
  <si>
    <t>ashishav</t>
  </si>
  <si>
    <t>surajash</t>
  </si>
  <si>
    <t>mjszymko</t>
  </si>
  <si>
    <t>abustos</t>
  </si>
  <si>
    <t>keyanguo</t>
  </si>
  <si>
    <t>preethit</t>
  </si>
  <si>
    <t>bipulkum</t>
  </si>
  <si>
    <t>pwalia</t>
  </si>
  <si>
    <t>neelvija</t>
  </si>
  <si>
    <t>kavithac</t>
  </si>
  <si>
    <t>sthammin</t>
  </si>
  <si>
    <t>rohithsu</t>
  </si>
  <si>
    <t>krushang</t>
  </si>
  <si>
    <t>twperiso</t>
  </si>
  <si>
    <t>aidanrob</t>
  </si>
  <si>
    <t>imgs generated are all black, also inconsistent with submitted results</t>
  </si>
  <si>
    <t>tjvalkav</t>
  </si>
  <si>
    <t>spampatt</t>
  </si>
  <si>
    <t>xzhang97</t>
  </si>
  <si>
    <t>srikarch</t>
  </si>
  <si>
    <t>aghatge</t>
  </si>
  <si>
    <t>jfnaro</t>
  </si>
  <si>
    <t>nileshsi</t>
  </si>
  <si>
    <t>nitinvis</t>
  </si>
  <si>
    <t>ngupta8</t>
  </si>
  <si>
    <t>not working</t>
  </si>
  <si>
    <t>akhilsat</t>
  </si>
  <si>
    <t>rabirajb</t>
  </si>
  <si>
    <t>isaaclu</t>
  </si>
  <si>
    <t>zhijieli</t>
  </si>
  <si>
    <t>rammyaar</t>
  </si>
  <si>
    <t>crgnam</t>
  </si>
  <si>
    <t>nshantha</t>
  </si>
  <si>
    <t>line 41 of the code has been changed by you, causing RE, also y-direction filter is flipped from expected</t>
  </si>
  <si>
    <t>payamfar</t>
  </si>
  <si>
    <t>mingrong</t>
  </si>
  <si>
    <t>aosaliu</t>
  </si>
  <si>
    <t>kashyapc</t>
  </si>
  <si>
    <t>suhelbee</t>
  </si>
  <si>
    <t>mananaji</t>
  </si>
  <si>
    <t>adeplatp</t>
  </si>
  <si>
    <t>aracherl</t>
  </si>
  <si>
    <t>xuanyudo</t>
  </si>
  <si>
    <t>maruthir</t>
  </si>
  <si>
    <t>nihardil</t>
  </si>
  <si>
    <t>jmromero</t>
  </si>
  <si>
    <t>pinlyu</t>
  </si>
  <si>
    <t>wansongl</t>
  </si>
  <si>
    <t>kwang44</t>
  </si>
  <si>
    <t>ronaksha</t>
  </si>
  <si>
    <t>ahe2</t>
  </si>
  <si>
    <t>aselvara</t>
  </si>
  <si>
    <t>yanju</t>
  </si>
  <si>
    <t>echiu2</t>
  </si>
  <si>
    <t>mirenpat</t>
  </si>
  <si>
    <t>jaylligu</t>
  </si>
  <si>
    <t>ushukla</t>
  </si>
  <si>
    <t>pavithru</t>
  </si>
  <si>
    <t>jzhuang3</t>
  </si>
  <si>
    <t>cjperez4</t>
  </si>
  <si>
    <t>yli288</t>
  </si>
  <si>
    <t>hemantko</t>
  </si>
  <si>
    <t>mm549</t>
  </si>
  <si>
    <t>bhavinja</t>
  </si>
  <si>
    <t>goktugge</t>
  </si>
  <si>
    <t>ziyiliu</t>
  </si>
  <si>
    <t>vimalkum</t>
  </si>
  <si>
    <t>kshao2</t>
  </si>
  <si>
    <t>hoanglan</t>
  </si>
  <si>
    <t>vchappar</t>
  </si>
  <si>
    <t>tbchase</t>
  </si>
  <si>
    <t>adearauj</t>
  </si>
  <si>
    <t>results are flipped comparing to what we expected</t>
  </si>
  <si>
    <t>aidencox</t>
  </si>
  <si>
    <t>geraldka</t>
  </si>
  <si>
    <t>sahilkap</t>
  </si>
  <si>
    <t>mertatki</t>
  </si>
  <si>
    <t>nnandana</t>
  </si>
  <si>
    <t>ddelanne</t>
  </si>
  <si>
    <t>jmorrow2</t>
  </si>
  <si>
    <t>zatenenb</t>
  </si>
  <si>
    <t>deankuhn</t>
  </si>
  <si>
    <t>saravan3</t>
  </si>
  <si>
    <t>tylergel</t>
  </si>
  <si>
    <t>zoeherri</t>
  </si>
  <si>
    <t>The mark for whether they output the (row, col) as (col, row)</t>
  </si>
  <si>
    <t>Run Status                                                                  normal = 0</t>
  </si>
  <si>
    <t>Auto Grader</t>
  </si>
  <si>
    <t>from student</t>
  </si>
  <si>
    <t>Final</t>
  </si>
  <si>
    <t>mark for inconsistent submission</t>
  </si>
  <si>
    <t>a-RetCode</t>
  </si>
  <si>
    <t>a-Status</t>
  </si>
  <si>
    <t>b-RetCode</t>
  </si>
  <si>
    <t>b-Status</t>
  </si>
  <si>
    <t>c-RetCode</t>
  </si>
  <si>
    <t>c-Status</t>
  </si>
  <si>
    <t>F1_a1_Auto</t>
  </si>
  <si>
    <t>F1_a2_st</t>
  </si>
  <si>
    <t>F1_b1_Auto</t>
  </si>
  <si>
    <t>F1_b2_st</t>
  </si>
  <si>
    <t>F1_c11_Auto</t>
  </si>
  <si>
    <t>F1_c12_st</t>
  </si>
  <si>
    <t>F1_c21_Auto</t>
  </si>
  <si>
    <t>F1_c22_st</t>
  </si>
  <si>
    <t>F1-a-final</t>
  </si>
  <si>
    <t>F1-b-final</t>
  </si>
  <si>
    <t>F1-c1-final</t>
  </si>
  <si>
    <t>Flip Mark</t>
  </si>
  <si>
    <t>Inconsistent Submission</t>
  </si>
  <si>
    <t>max</t>
  </si>
  <si>
    <t>RE</t>
  </si>
  <si>
    <t>not implemented</t>
  </si>
  <si>
    <t>import np is incorrect!!!, so as progress module</t>
  </si>
  <si>
    <t>template file shall only be named as a.jpg, not a_template.jpg, otherwise autograder will fail, fixed for you</t>
  </si>
  <si>
    <t>The results you submitted differs from what the autograder runned, grade based on the version from autograder</t>
  </si>
  <si>
    <t>task 2 not submitted</t>
  </si>
  <si>
    <t>json file &gt; 30 Mb, too many points in the results</t>
  </si>
  <si>
    <t xml:space="preserve">no json file generated after runing the script  </t>
  </si>
  <si>
    <t>RE, sumitted json file corrupted</t>
  </si>
  <si>
    <t>Q1-T1-RetCode</t>
  </si>
  <si>
    <t>Q1-T1-Status</t>
  </si>
  <si>
    <t>Q1-T1-S1</t>
  </si>
  <si>
    <t>Q1-T1-S2</t>
  </si>
  <si>
    <t>Q1-T1-S3</t>
  </si>
  <si>
    <t>Q1-T2-RetCode</t>
  </si>
  <si>
    <t>Q1-T2-Status</t>
  </si>
  <si>
    <t>Q1-T2-S1</t>
  </si>
  <si>
    <t>Q1-T2-S2</t>
  </si>
  <si>
    <t>Q1-T2-S3</t>
  </si>
  <si>
    <t>Grade</t>
  </si>
  <si>
    <t>Weighted F1 Range</t>
  </si>
  <si>
    <t>Count</t>
  </si>
  <si>
    <t>Percentage%</t>
  </si>
  <si>
    <t>0 - 0.1</t>
  </si>
  <si>
    <t>0.1 - 0.2</t>
  </si>
  <si>
    <t>0.2 - 0.3</t>
  </si>
  <si>
    <t>0.3 - 0.4</t>
  </si>
  <si>
    <t>0.4 - 0.5</t>
  </si>
  <si>
    <t>0.5 - 0.6</t>
  </si>
  <si>
    <t>0.6 - 0.7</t>
  </si>
  <si>
    <t>0.7 - 0.8</t>
  </si>
  <si>
    <t>0.8 - 0.9</t>
  </si>
  <si>
    <t>0.9 - 1.0</t>
  </si>
  <si>
    <t>Ttoal</t>
  </si>
  <si>
    <t>F1</t>
  </si>
  <si>
    <t>&gt;0.6</t>
  </si>
  <si>
    <t>&gt;0.5</t>
  </si>
  <si>
    <t>&gt;0.4</t>
  </si>
  <si>
    <t>&gt;0.1</t>
  </si>
  <si>
    <t>0-0.1</t>
  </si>
  <si>
    <t>No RE - poor results</t>
  </si>
  <si>
    <t>not implemented (10)</t>
  </si>
  <si>
    <t>Final Scoring</t>
  </si>
  <si>
    <t>Score</t>
  </si>
  <si>
    <t>Final Grade</t>
  </si>
  <si>
    <t>b, c, RE</t>
  </si>
  <si>
    <t>output note</t>
  </si>
  <si>
    <t>RE, flip2d not implemented</t>
  </si>
  <si>
    <t>Username</t>
  </si>
  <si>
    <t>javiaire</t>
  </si>
  <si>
    <t>kbasu2</t>
  </si>
  <si>
    <t>djbrior</t>
  </si>
  <si>
    <t>vchhajed</t>
  </si>
  <si>
    <t>dgahlawa</t>
  </si>
  <si>
    <t>liamgeor</t>
  </si>
  <si>
    <t>kgood</t>
  </si>
  <si>
    <t>johnnygu</t>
  </si>
  <si>
    <t>thharian</t>
  </si>
  <si>
    <t>rugvedra</t>
  </si>
  <si>
    <t>chungmoo</t>
  </si>
  <si>
    <t>yaodongl</t>
  </si>
  <si>
    <t>markng</t>
  </si>
  <si>
    <t>hanabash</t>
  </si>
  <si>
    <t>karunpar</t>
  </si>
  <si>
    <t>dhruvsur</t>
  </si>
  <si>
    <t>anprimos</t>
  </si>
  <si>
    <t>jahleelp</t>
  </si>
  <si>
    <t>rachithr</t>
  </si>
  <si>
    <t>arameshb</t>
  </si>
  <si>
    <t>gsilver</t>
  </si>
  <si>
    <t>csingh9</t>
  </si>
  <si>
    <t>zhijiexu</t>
  </si>
  <si>
    <t>Task1</t>
  </si>
  <si>
    <t>Task2</t>
  </si>
  <si>
    <t>Weighted</t>
  </si>
  <si>
    <t>Task 1</t>
  </si>
  <si>
    <t>Task 2</t>
  </si>
  <si>
    <t>F1 (a)</t>
  </si>
  <si>
    <t>F1 (b)</t>
  </si>
  <si>
    <t>Weighted F1</t>
  </si>
  <si>
    <t>Task2 Rubric Range</t>
  </si>
  <si>
    <t>Note:</t>
  </si>
  <si>
    <t xml:space="preserve">    - RE means runtime error</t>
  </si>
  <si>
    <t>F1 (c)</t>
  </si>
  <si>
    <r>
      <rPr>
        <sz val="11"/>
        <color theme="1"/>
        <rFont val="Symbol"/>
        <family val="1"/>
        <charset val="2"/>
      </rPr>
      <t>¯</t>
    </r>
    <r>
      <rPr>
        <sz val="11"/>
        <color theme="1"/>
        <rFont val="Calibri"/>
        <family val="2"/>
      </rPr>
      <t xml:space="preserve">  </t>
    </r>
    <r>
      <rPr>
        <sz val="11"/>
        <color theme="1"/>
        <rFont val="Calibri"/>
        <family val="2"/>
        <scheme val="minor"/>
      </rPr>
      <t>Enter UBIT:</t>
    </r>
  </si>
  <si>
    <t>No RE - normal 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</si>
</sst>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_ "/>
    <numFmt numFmtId="165" formatCode="0.0000_ "/>
    <numFmt numFmtId="166" formatCode="0.000_ "/>
    <numFmt numFmtId="167" formatCode="0.0%"/>
    <numFmt numFmtId="168" formatCode="0_ "/>
  </numFmts>
  <fonts count="11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charset val="134"/>
      <scheme val="minor"/>
    </font>
    <font>
      <sz val="11"/>
      <color theme="0" tint="-0.249977111117893"/>
      <name val="Calibri"/>
      <charset val="134"/>
      <scheme val="minor"/>
    </font>
    <font>
      <b/>
      <sz val="2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sz val="11"/>
      <color theme="1"/>
      <name val="Calibri"/>
      <family val="2"/>
    </font>
    <font>
      <sz val="11"/>
      <color theme="1"/>
      <name val="Calibri"/>
      <family val="1"/>
      <charset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9" fontId="6" fillId="0" borderId="0" applyFont="0" applyFill="0" applyBorder="0" applyAlignment="0" applyProtection="0">
      <alignment vertical="center"/>
    </xf>
  </cellStyleXfs>
  <cellXfs count="8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>
      <alignment vertical="center"/>
    </xf>
    <xf numFmtId="167" fontId="0" fillId="0" borderId="1" xfId="1" applyNumberFormat="1" applyFont="1" applyBorder="1" applyAlignment="1">
      <alignment horizontal="center" vertical="center"/>
    </xf>
    <xf numFmtId="0" fontId="0" fillId="0" borderId="0" xfId="0" applyFill="1" applyAlignment="1">
      <alignment vertical="center"/>
    </xf>
    <xf numFmtId="11" fontId="0" fillId="0" borderId="0" xfId="0" applyNumberFormat="1" applyFill="1" applyAlignment="1">
      <alignment vertical="center"/>
    </xf>
    <xf numFmtId="0" fontId="0" fillId="0" borderId="0" xfId="0" applyAlignment="1">
      <alignment vertical="center" wrapText="1"/>
    </xf>
    <xf numFmtId="0" fontId="4" fillId="0" borderId="0" xfId="0" applyFont="1">
      <alignment vertical="center"/>
    </xf>
    <xf numFmtId="0" fontId="0" fillId="2" borderId="2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166" fontId="0" fillId="4" borderId="0" xfId="0" applyNumberFormat="1" applyFill="1">
      <alignment vertical="center"/>
    </xf>
    <xf numFmtId="166" fontId="0" fillId="5" borderId="0" xfId="0" applyNumberFormat="1" applyFill="1">
      <alignment vertical="center"/>
    </xf>
    <xf numFmtId="0" fontId="0" fillId="3" borderId="4" xfId="0" applyFill="1" applyBorder="1" applyAlignment="1">
      <alignment horizontal="center" vertical="center" wrapText="1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166" fontId="0" fillId="6" borderId="0" xfId="0" applyNumberFormat="1" applyFill="1">
      <alignment vertical="center"/>
    </xf>
    <xf numFmtId="166" fontId="0" fillId="7" borderId="0" xfId="0" applyNumberFormat="1" applyFill="1">
      <alignment vertical="center"/>
    </xf>
    <xf numFmtId="0" fontId="5" fillId="8" borderId="1" xfId="0" applyFont="1" applyFill="1" applyBorder="1" applyAlignment="1">
      <alignment horizontal="center" vertical="center" wrapText="1"/>
    </xf>
    <xf numFmtId="0" fontId="0" fillId="9" borderId="0" xfId="0" applyFill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0" fontId="0" fillId="4" borderId="0" xfId="0" applyFill="1" applyAlignment="1">
      <alignment horizontal="left" vertical="center" wrapText="1"/>
    </xf>
    <xf numFmtId="168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6" fontId="0" fillId="0" borderId="0" xfId="0" applyNumberFormat="1">
      <alignment vertical="center"/>
    </xf>
    <xf numFmtId="0" fontId="3" fillId="0" borderId="0" xfId="0" applyFont="1">
      <alignment vertical="center"/>
    </xf>
    <xf numFmtId="166" fontId="0" fillId="0" borderId="0" xfId="0" applyNumberFormat="1" applyAlignment="1">
      <alignment vertical="center" wrapText="1"/>
    </xf>
    <xf numFmtId="0" fontId="0" fillId="2" borderId="0" xfId="0" applyFill="1" applyAlignment="1">
      <alignment horizontal="center" vertical="center" wrapText="1"/>
    </xf>
    <xf numFmtId="164" fontId="0" fillId="0" borderId="0" xfId="0" applyNumberFormat="1" applyAlignment="1">
      <alignment vertical="center" wrapText="1"/>
    </xf>
    <xf numFmtId="0" fontId="0" fillId="0" borderId="1" xfId="0" quotePrefix="1" applyBorder="1" applyAlignment="1">
      <alignment vertical="center" wrapText="1"/>
    </xf>
    <xf numFmtId="0" fontId="5" fillId="8" borderId="0" xfId="0" applyFont="1" applyFill="1" applyBorder="1" applyAlignment="1">
      <alignment horizontal="center" vertical="center" wrapText="1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9" fontId="0" fillId="0" borderId="0" xfId="0" applyNumberFormat="1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7" fillId="0" borderId="5" xfId="0" applyFont="1" applyBorder="1">
      <alignment vertical="center"/>
    </xf>
    <xf numFmtId="0" fontId="0" fillId="11" borderId="13" xfId="0" applyFill="1" applyBorder="1" applyAlignment="1">
      <alignment horizontal="right" vertical="center"/>
    </xf>
    <xf numFmtId="0" fontId="0" fillId="11" borderId="14" xfId="0" applyFill="1" applyBorder="1" applyAlignment="1">
      <alignment horizontal="center" vertical="center"/>
    </xf>
    <xf numFmtId="0" fontId="0" fillId="11" borderId="15" xfId="0" applyFill="1" applyBorder="1">
      <alignment vertical="center"/>
    </xf>
    <xf numFmtId="0" fontId="0" fillId="11" borderId="16" xfId="0" applyFill="1" applyBorder="1">
      <alignment vertical="center"/>
    </xf>
    <xf numFmtId="0" fontId="0" fillId="11" borderId="17" xfId="0" applyFill="1" applyBorder="1">
      <alignment vertical="center"/>
    </xf>
    <xf numFmtId="0" fontId="0" fillId="11" borderId="18" xfId="0" applyFill="1" applyBorder="1">
      <alignment vertical="center"/>
    </xf>
    <xf numFmtId="0" fontId="0" fillId="0" borderId="0" xfId="0" applyAlignment="1"/>
    <xf numFmtId="0" fontId="0" fillId="0" borderId="1" xfId="0" applyBorder="1" applyAlignment="1" applyProtection="1">
      <alignment horizontal="center" vertical="center"/>
      <protection hidden="1"/>
    </xf>
    <xf numFmtId="0" fontId="2" fillId="0" borderId="1" xfId="0" applyFont="1" applyBorder="1" applyAlignment="1" applyProtection="1">
      <alignment horizontal="center" vertical="center"/>
      <protection hidden="1"/>
    </xf>
    <xf numFmtId="0" fontId="2" fillId="0" borderId="0" xfId="0" applyFont="1" applyProtection="1">
      <alignment vertical="center"/>
      <protection hidden="1"/>
    </xf>
    <xf numFmtId="0" fontId="2" fillId="0" borderId="0" xfId="0" quotePrefix="1" applyFont="1" applyProtection="1">
      <alignment vertical="center"/>
      <protection hidden="1"/>
    </xf>
    <xf numFmtId="0" fontId="0" fillId="0" borderId="0" xfId="0" applyProtection="1">
      <alignment vertical="center"/>
      <protection hidden="1"/>
    </xf>
    <xf numFmtId="0" fontId="2" fillId="0" borderId="0" xfId="0" applyFont="1" applyBorder="1" applyAlignment="1" applyProtection="1">
      <alignment horizontal="right" vertical="center"/>
      <protection hidden="1"/>
    </xf>
    <xf numFmtId="0" fontId="0" fillId="0" borderId="0" xfId="0" applyAlignment="1" applyProtection="1">
      <alignment horizontal="center" vertical="center"/>
      <protection hidden="1"/>
    </xf>
    <xf numFmtId="0" fontId="0" fillId="0" borderId="0" xfId="0" applyBorder="1" applyAlignment="1" applyProtection="1">
      <alignment horizontal="center" vertical="center"/>
      <protection hidden="1"/>
    </xf>
    <xf numFmtId="0" fontId="0" fillId="12" borderId="1" xfId="0" applyFill="1" applyBorder="1" applyAlignment="1" applyProtection="1">
      <alignment horizontal="center" vertical="center"/>
      <protection hidden="1"/>
    </xf>
    <xf numFmtId="0" fontId="0" fillId="12" borderId="1" xfId="0" applyFill="1" applyBorder="1" applyAlignment="1" applyProtection="1">
      <alignment horizontal="center" vertical="center" wrapText="1"/>
      <protection hidden="1"/>
    </xf>
    <xf numFmtId="0" fontId="0" fillId="10" borderId="1" xfId="0" applyFill="1" applyBorder="1" applyAlignment="1" applyProtection="1">
      <alignment horizontal="center" vertical="center"/>
      <protection hidden="1"/>
    </xf>
    <xf numFmtId="0" fontId="2" fillId="10" borderId="1" xfId="0" applyFont="1" applyFill="1" applyBorder="1" applyAlignment="1" applyProtection="1">
      <alignment horizontal="center" vertical="center"/>
      <protection hidden="1"/>
    </xf>
    <xf numFmtId="2" fontId="0" fillId="10" borderId="1" xfId="0" applyNumberFormat="1" applyFill="1" applyBorder="1" applyAlignment="1" applyProtection="1">
      <alignment horizontal="center" vertical="center"/>
      <protection hidden="1"/>
    </xf>
    <xf numFmtId="0" fontId="0" fillId="10" borderId="1" xfId="0" applyFill="1" applyBorder="1" applyAlignment="1" applyProtection="1">
      <alignment horizontal="center" vertical="center" wrapText="1"/>
      <protection hidden="1"/>
    </xf>
    <xf numFmtId="0" fontId="0" fillId="14" borderId="1" xfId="0" applyFill="1" applyBorder="1" applyAlignment="1" applyProtection="1">
      <alignment horizontal="center" vertical="center"/>
      <protection hidden="1"/>
    </xf>
    <xf numFmtId="0" fontId="8" fillId="0" borderId="0" xfId="0" applyFont="1" applyProtection="1">
      <alignment vertical="center"/>
      <protection hidden="1"/>
    </xf>
    <xf numFmtId="0" fontId="2" fillId="11" borderId="1" xfId="0" applyFont="1" applyFill="1" applyBorder="1" applyAlignment="1" applyProtection="1">
      <alignment horizontal="center" vertical="center" wrapText="1"/>
      <protection locked="0"/>
    </xf>
    <xf numFmtId="0" fontId="0" fillId="0" borderId="1" xfId="0" applyBorder="1" applyAlignment="1" applyProtection="1">
      <alignment horizontal="left" vertical="center"/>
      <protection hidden="1"/>
    </xf>
    <xf numFmtId="0" fontId="2" fillId="0" borderId="1" xfId="0" applyFont="1" applyBorder="1" applyAlignment="1" applyProtection="1">
      <alignment horizontal="left" vertical="center"/>
      <protection hidden="1"/>
    </xf>
    <xf numFmtId="0" fontId="0" fillId="10" borderId="1" xfId="0" applyFill="1" applyBorder="1" applyAlignment="1" applyProtection="1">
      <alignment horizontal="center" vertical="center" wrapText="1"/>
      <protection hidden="1"/>
    </xf>
    <xf numFmtId="0" fontId="0" fillId="12" borderId="1" xfId="0" applyFill="1" applyBorder="1" applyAlignment="1" applyProtection="1">
      <alignment horizontal="center" vertical="center" wrapText="1"/>
      <protection hidden="1"/>
    </xf>
    <xf numFmtId="0" fontId="10" fillId="13" borderId="1" xfId="0" applyFont="1" applyFill="1" applyBorder="1" applyAlignment="1" applyProtection="1">
      <alignment horizontal="center" vertical="center"/>
      <protection hidden="1"/>
    </xf>
    <xf numFmtId="0" fontId="0" fillId="13" borderId="1" xfId="0" applyFill="1" applyBorder="1" applyAlignment="1" applyProtection="1">
      <alignment horizontal="center" vertical="center"/>
      <protection hidden="1"/>
    </xf>
    <xf numFmtId="0" fontId="2" fillId="14" borderId="1" xfId="0" applyFont="1" applyFill="1" applyBorder="1" applyAlignment="1" applyProtection="1">
      <alignment horizontal="center" vertical="center" wrapText="1"/>
      <protection hidden="1"/>
    </xf>
    <xf numFmtId="0" fontId="0" fillId="14" borderId="1" xfId="0" applyFill="1" applyBorder="1" applyAlignment="1" applyProtection="1">
      <alignment horizontal="center" vertical="center" wrapText="1"/>
      <protection hidden="1"/>
    </xf>
    <xf numFmtId="0" fontId="0" fillId="0" borderId="0" xfId="0" applyAlignment="1" applyProtection="1">
      <alignment horizontal="center" vertical="center"/>
      <protection hidden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4" borderId="0" xfId="0" applyFill="1" applyAlignment="1">
      <alignment horizontal="left" vertical="center" wrapText="1"/>
    </xf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AA8E2-9DF3-47EF-B58E-5A70A0D43F2D}">
  <sheetPr>
    <tabColor rgb="FFFF0000"/>
  </sheetPr>
  <dimension ref="C3:L18"/>
  <sheetViews>
    <sheetView showGridLines="0" tabSelected="1" zoomScaleNormal="100" workbookViewId="0">
      <selection activeCell="C5" sqref="C5"/>
    </sheetView>
  </sheetViews>
  <sheetFormatPr defaultRowHeight="15"/>
  <cols>
    <col min="1" max="2" width="9.140625" style="54"/>
    <col min="3" max="3" width="19.140625" style="54" customWidth="1"/>
    <col min="4" max="4" width="17.28515625" style="54" customWidth="1"/>
    <col min="5" max="5" width="42.85546875" style="54" customWidth="1"/>
    <col min="6" max="6" width="14.7109375" style="54" customWidth="1"/>
    <col min="7" max="7" width="13.28515625" style="54" customWidth="1"/>
    <col min="8" max="8" width="15.28515625" style="54" customWidth="1"/>
    <col min="9" max="9" width="14.42578125" style="54" customWidth="1"/>
    <col min="10" max="10" width="14.7109375" style="54" customWidth="1"/>
    <col min="11" max="11" width="54" style="54" customWidth="1"/>
    <col min="12" max="12" width="13.140625" style="54" customWidth="1"/>
    <col min="13" max="16384" width="9.140625" style="54"/>
  </cols>
  <sheetData>
    <row r="3" spans="3:12">
      <c r="C3" s="71" t="s">
        <v>240</v>
      </c>
      <c r="D3" s="70" t="s">
        <v>231</v>
      </c>
      <c r="E3" s="70"/>
      <c r="F3" s="69" t="s">
        <v>232</v>
      </c>
      <c r="G3" s="69"/>
      <c r="H3" s="69"/>
      <c r="I3" s="69"/>
      <c r="J3" s="69"/>
      <c r="K3" s="69"/>
      <c r="L3" s="73" t="s">
        <v>16</v>
      </c>
    </row>
    <row r="4" spans="3:12">
      <c r="C4" s="72"/>
      <c r="D4" s="58" t="s">
        <v>199</v>
      </c>
      <c r="E4" s="58" t="s">
        <v>17</v>
      </c>
      <c r="F4" s="60" t="s">
        <v>233</v>
      </c>
      <c r="G4" s="60" t="s">
        <v>234</v>
      </c>
      <c r="H4" s="61" t="s">
        <v>239</v>
      </c>
      <c r="I4" s="60" t="s">
        <v>235</v>
      </c>
      <c r="J4" s="60" t="s">
        <v>199</v>
      </c>
      <c r="K4" s="61" t="s">
        <v>17</v>
      </c>
      <c r="L4" s="74"/>
    </row>
    <row r="5" spans="3:12" ht="54.75" customHeight="1">
      <c r="C5" s="66">
        <v>50338178</v>
      </c>
      <c r="D5" s="58" t="str">
        <f>IFERROR(VLOOKUP(C5,final!A:D,2,FALSE),"")</f>
        <v/>
      </c>
      <c r="E5" s="59" t="str">
        <f>IFERROR(IF(LEN(VLOOKUP(C5,'q1-all'!A:P,16,FALSE))=0, "None", VLOOKUP(C5,'q1-all'!A:P,16,FALSE)),"")</f>
        <v/>
      </c>
      <c r="F5" s="62" t="str">
        <f>IFERROR(VLOOKUP(C5, 'q2-all'!A:S,17,FALSE),"")</f>
        <v/>
      </c>
      <c r="G5" s="62" t="str">
        <f>IFERROR(VLOOKUP(C5, 'q2-all'!A:S,18,FALSE),"")</f>
        <v/>
      </c>
      <c r="H5" s="62" t="str">
        <f>IFERROR(VLOOKUP(C5, 'q2-all'!A:S,19,FALSE),"")</f>
        <v/>
      </c>
      <c r="I5" s="62" t="str">
        <f>IFERROR(VLOOKUP(C5,'q2-all'!A:T,20,FALSE),"")</f>
        <v/>
      </c>
      <c r="J5" s="60" t="str">
        <f>IFERROR(VLOOKUP(C5,final!A:D,3,FALSE),"")</f>
        <v/>
      </c>
      <c r="K5" s="63" t="str">
        <f>IFERROR(IF(LEN(VLOOKUP(C5,'q2-all'!A:AA,27,FALSE))=0, "None", VLOOKUP(C5,'q2-all'!A:AA,27,FALSE)),"")</f>
        <v/>
      </c>
      <c r="L5" s="64" t="str">
        <f>IFERROR(VLOOKUP(C5,final!A:D,4,FALSE),"")</f>
        <v/>
      </c>
    </row>
    <row r="7" spans="3:12">
      <c r="C7" s="65"/>
    </row>
    <row r="9" spans="3:12">
      <c r="G9" s="75"/>
      <c r="H9" s="75"/>
      <c r="I9" s="75"/>
    </row>
    <row r="10" spans="3:12">
      <c r="E10" s="55"/>
      <c r="F10" s="68" t="s">
        <v>236</v>
      </c>
      <c r="G10" s="68"/>
      <c r="H10" s="68"/>
      <c r="I10" s="51" t="s">
        <v>199</v>
      </c>
    </row>
    <row r="11" spans="3:12">
      <c r="F11" s="67" t="s">
        <v>191</v>
      </c>
      <c r="G11" s="67"/>
      <c r="H11" s="67"/>
      <c r="I11" s="50">
        <v>100</v>
      </c>
    </row>
    <row r="12" spans="3:12">
      <c r="F12" s="67" t="s">
        <v>192</v>
      </c>
      <c r="G12" s="67"/>
      <c r="H12" s="67"/>
      <c r="I12" s="50">
        <v>90</v>
      </c>
    </row>
    <row r="13" spans="3:12">
      <c r="F13" s="67" t="s">
        <v>193</v>
      </c>
      <c r="G13" s="67"/>
      <c r="H13" s="67"/>
      <c r="I13" s="50">
        <v>80</v>
      </c>
    </row>
    <row r="14" spans="3:12">
      <c r="F14" s="67" t="s">
        <v>194</v>
      </c>
      <c r="G14" s="67"/>
      <c r="H14" s="67"/>
      <c r="I14" s="50">
        <v>70</v>
      </c>
      <c r="K14" s="52" t="s">
        <v>237</v>
      </c>
    </row>
    <row r="15" spans="3:12">
      <c r="F15" s="67" t="s">
        <v>195</v>
      </c>
      <c r="G15" s="68" t="s">
        <v>157</v>
      </c>
      <c r="H15" s="67"/>
      <c r="I15" s="50">
        <v>25</v>
      </c>
      <c r="K15" s="53" t="s">
        <v>238</v>
      </c>
    </row>
    <row r="16" spans="3:12">
      <c r="F16" s="67"/>
      <c r="G16" s="67" t="s">
        <v>156</v>
      </c>
      <c r="H16" s="67"/>
      <c r="I16" s="50">
        <v>40</v>
      </c>
    </row>
    <row r="17" spans="6:9">
      <c r="F17" s="67"/>
      <c r="G17" s="68" t="s">
        <v>241</v>
      </c>
      <c r="H17" s="67"/>
      <c r="I17" s="50">
        <v>55</v>
      </c>
    </row>
    <row r="18" spans="6:9">
      <c r="F18" s="56"/>
      <c r="G18" s="57"/>
    </row>
  </sheetData>
  <sheetProtection algorithmName="SHA-512" hashValue="HpQaONpYG0FEBpOXsFnkHfAMF6R3TscBUveu/KRcbXj96+RwUfCvptLSQKamMTJjUp2zeBGid8HdLRiPhuVJ3w==" saltValue="vlpQKQEA3jAwXFLydfEqVA==" spinCount="100000" sheet="1" scenarios="1" selectLockedCells="1"/>
  <protectedRanges>
    <protectedRange algorithmName="SHA-512" hashValue="JjY90jC3mHw91ctssTYYkQlhTbdCj+7ouDJX2BORo+N9OwyArbQOic22nsTMEaIn7HUsKkXwt0b2p2bJM30EGg==" saltValue="Z0j8fwFa2exlyEVdYozL6A==" spinCount="100000" sqref="C5" name="Range1"/>
  </protectedRanges>
  <mergeCells count="14">
    <mergeCell ref="D3:E3"/>
    <mergeCell ref="C3:C4"/>
    <mergeCell ref="L3:L4"/>
    <mergeCell ref="G9:I9"/>
    <mergeCell ref="F15:F17"/>
    <mergeCell ref="G15:H15"/>
    <mergeCell ref="G16:H16"/>
    <mergeCell ref="G17:H17"/>
    <mergeCell ref="F11:H11"/>
    <mergeCell ref="F12:H12"/>
    <mergeCell ref="F13:H13"/>
    <mergeCell ref="F14:H14"/>
    <mergeCell ref="F10:H10"/>
    <mergeCell ref="F3:K3"/>
  </mergeCells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EB7E6-9DEC-4882-A5FF-5DED80D5BF40}">
  <dimension ref="A1:D130"/>
  <sheetViews>
    <sheetView workbookViewId="0">
      <selection activeCell="G26" sqref="G26"/>
    </sheetView>
  </sheetViews>
  <sheetFormatPr defaultRowHeight="15"/>
  <cols>
    <col min="1" max="1" width="10.28515625" style="49" bestFit="1" customWidth="1"/>
    <col min="4" max="4" width="10.5703125" customWidth="1"/>
  </cols>
  <sheetData>
    <row r="1" spans="1:4">
      <c r="A1" s="49" t="s">
        <v>204</v>
      </c>
      <c r="B1" t="s">
        <v>228</v>
      </c>
      <c r="C1" t="s">
        <v>229</v>
      </c>
      <c r="D1" t="s">
        <v>230</v>
      </c>
    </row>
    <row r="2" spans="1:4">
      <c r="A2" s="49" t="s">
        <v>71</v>
      </c>
      <c r="B2">
        <f>IFERROR(VLOOKUP(A2,'q1-all'!A:O,15,FALSE),0)*100</f>
        <v>100</v>
      </c>
      <c r="C2">
        <f>IFERROR(VLOOKUP(A2,'q2-all'!A:W,23,FALSE),0)</f>
        <v>55</v>
      </c>
      <c r="D2">
        <f>0.35*B2+0.65*C2</f>
        <v>70.75</v>
      </c>
    </row>
    <row r="3" spans="1:4">
      <c r="A3" s="49" t="s">
        <v>37</v>
      </c>
      <c r="B3">
        <f>IFERROR(VLOOKUP(A3,'q1-all'!A:O,15,FALSE),0)*100</f>
        <v>100</v>
      </c>
      <c r="C3">
        <f>IFERROR(VLOOKUP(A3,'q2-all'!A:W,23,FALSE),0)</f>
        <v>100</v>
      </c>
      <c r="D3">
        <f t="shared" ref="D3:D66" si="0">0.35*B3+0.65*C3</f>
        <v>100</v>
      </c>
    </row>
    <row r="4" spans="1:4">
      <c r="A4" s="49" t="s">
        <v>88</v>
      </c>
      <c r="B4">
        <f>IFERROR(VLOOKUP(A4,'q1-all'!A:O,15,FALSE),0)*100</f>
        <v>100</v>
      </c>
      <c r="C4">
        <f>IFERROR(VLOOKUP(A4,'q2-all'!A:W,23,FALSE),0)</f>
        <v>100</v>
      </c>
      <c r="D4">
        <f t="shared" si="0"/>
        <v>100</v>
      </c>
    </row>
    <row r="5" spans="1:4">
      <c r="A5" s="49" t="s">
        <v>24</v>
      </c>
      <c r="B5">
        <f>IFERROR(VLOOKUP(A5,'q1-all'!A:O,15,FALSE),0)*100</f>
        <v>100</v>
      </c>
      <c r="C5">
        <f>IFERROR(VLOOKUP(A5,'q2-all'!A:W,23,FALSE),0)</f>
        <v>70</v>
      </c>
      <c r="D5">
        <f t="shared" si="0"/>
        <v>80.5</v>
      </c>
    </row>
    <row r="6" spans="1:4">
      <c r="A6" s="49" t="s">
        <v>121</v>
      </c>
      <c r="B6">
        <f>IFERROR(VLOOKUP(A6,'q1-all'!A:O,15,FALSE),0)*100</f>
        <v>100</v>
      </c>
      <c r="C6">
        <f>IFERROR(VLOOKUP(A6,'q2-all'!A:W,23,FALSE),0)</f>
        <v>100</v>
      </c>
      <c r="D6">
        <f t="shared" si="0"/>
        <v>100</v>
      </c>
    </row>
    <row r="7" spans="1:4">
      <c r="A7" s="49" t="s">
        <v>43</v>
      </c>
      <c r="B7">
        <f>IFERROR(VLOOKUP(A7,'q1-all'!A:O,15,FALSE),0)*100</f>
        <v>100</v>
      </c>
      <c r="C7">
        <f>IFERROR(VLOOKUP(A7,'q2-all'!A:W,23,FALSE),0)</f>
        <v>55</v>
      </c>
      <c r="D7">
        <f t="shared" si="0"/>
        <v>70.75</v>
      </c>
    </row>
    <row r="8" spans="1:4">
      <c r="A8" s="49" t="s">
        <v>72</v>
      </c>
      <c r="B8">
        <f>IFERROR(VLOOKUP(A8,'q1-all'!A:O,15,FALSE),0)*100</f>
        <v>100</v>
      </c>
      <c r="C8">
        <f>IFERROR(VLOOKUP(A8,'q2-all'!A:W,23,FALSE),0)</f>
        <v>70</v>
      </c>
      <c r="D8">
        <f t="shared" si="0"/>
        <v>80.5</v>
      </c>
    </row>
    <row r="9" spans="1:4">
      <c r="A9" s="49" t="s">
        <v>205</v>
      </c>
      <c r="B9">
        <f>IFERROR(VLOOKUP(A9,'q1-all'!A:O,15,FALSE),0)*100</f>
        <v>0</v>
      </c>
      <c r="C9">
        <f>IFERROR(VLOOKUP(A9,'q2-all'!A:W,23,FALSE),0)</f>
        <v>0</v>
      </c>
      <c r="D9">
        <f t="shared" si="0"/>
        <v>0</v>
      </c>
    </row>
    <row r="10" spans="1:4">
      <c r="A10" s="49" t="s">
        <v>206</v>
      </c>
      <c r="B10">
        <f>IFERROR(VLOOKUP(A10,'q1-all'!A:O,15,FALSE),0)*100</f>
        <v>0</v>
      </c>
      <c r="C10">
        <f>IFERROR(VLOOKUP(A10,'q2-all'!A:W,23,FALSE),0)</f>
        <v>0</v>
      </c>
      <c r="D10">
        <f t="shared" si="0"/>
        <v>0</v>
      </c>
    </row>
    <row r="11" spans="1:4">
      <c r="A11" s="49" t="s">
        <v>207</v>
      </c>
      <c r="B11">
        <f>IFERROR(VLOOKUP(A11,'q1-all'!A:O,15,FALSE),0)*100</f>
        <v>0</v>
      </c>
      <c r="C11">
        <f>IFERROR(VLOOKUP(A11,'q2-all'!A:W,23,FALSE),0)</f>
        <v>0</v>
      </c>
      <c r="D11">
        <f t="shared" si="0"/>
        <v>0</v>
      </c>
    </row>
    <row r="12" spans="1:4">
      <c r="A12" s="49" t="s">
        <v>48</v>
      </c>
      <c r="B12">
        <f>IFERROR(VLOOKUP(A12,'q1-all'!A:O,15,FALSE),0)*100</f>
        <v>25</v>
      </c>
      <c r="C12">
        <f>IFERROR(VLOOKUP(A12,'q2-all'!A:W,23,FALSE),0)</f>
        <v>25</v>
      </c>
      <c r="D12">
        <f t="shared" si="0"/>
        <v>25</v>
      </c>
    </row>
    <row r="13" spans="1:4">
      <c r="A13" s="49" t="s">
        <v>64</v>
      </c>
      <c r="B13">
        <f>IFERROR(VLOOKUP(A13,'q1-all'!A:O,15,FALSE),0)*100</f>
        <v>100</v>
      </c>
      <c r="C13">
        <f>IFERROR(VLOOKUP(A13,'q2-all'!A:W,23,FALSE),0)</f>
        <v>100</v>
      </c>
      <c r="D13">
        <f t="shared" si="0"/>
        <v>100</v>
      </c>
    </row>
    <row r="14" spans="1:4">
      <c r="A14" s="49" t="s">
        <v>114</v>
      </c>
      <c r="B14">
        <f>IFERROR(VLOOKUP(A14,'q1-all'!A:O,15,FALSE),0)*100</f>
        <v>100</v>
      </c>
      <c r="C14">
        <f>IFERROR(VLOOKUP(A14,'q2-all'!A:W,23,FALSE),0)</f>
        <v>100</v>
      </c>
      <c r="D14">
        <f t="shared" si="0"/>
        <v>100</v>
      </c>
    </row>
    <row r="15" spans="1:4">
      <c r="A15" s="49" t="s">
        <v>115</v>
      </c>
      <c r="B15">
        <f>IFERROR(VLOOKUP(A15,'q1-all'!A:O,15,FALSE),0)*100</f>
        <v>100</v>
      </c>
      <c r="C15">
        <f>IFERROR(VLOOKUP(A15,'q2-all'!A:W,23,FALSE),0)</f>
        <v>100</v>
      </c>
      <c r="D15">
        <f t="shared" si="0"/>
        <v>100</v>
      </c>
    </row>
    <row r="16" spans="1:4">
      <c r="A16" s="49" t="s">
        <v>22</v>
      </c>
      <c r="B16">
        <f>IFERROR(VLOOKUP(A16,'q1-all'!A:O,15,FALSE),0)*100</f>
        <v>0</v>
      </c>
      <c r="C16">
        <f>IFERROR(VLOOKUP(A16,'q2-all'!A:W,23,FALSE),0)</f>
        <v>25</v>
      </c>
      <c r="D16">
        <f t="shared" si="0"/>
        <v>16.25</v>
      </c>
    </row>
    <row r="17" spans="1:4">
      <c r="A17" s="49" t="s">
        <v>208</v>
      </c>
      <c r="B17">
        <f>IFERROR(VLOOKUP(A17,'q1-all'!A:O,15,FALSE),0)*100</f>
        <v>0</v>
      </c>
      <c r="C17">
        <f>IFERROR(VLOOKUP(A17,'q2-all'!A:W,23,FALSE),0)</f>
        <v>0</v>
      </c>
      <c r="D17">
        <f t="shared" si="0"/>
        <v>0</v>
      </c>
    </row>
    <row r="18" spans="1:4">
      <c r="A18" s="49" t="s">
        <v>82</v>
      </c>
      <c r="B18">
        <f>IFERROR(VLOOKUP(A18,'q1-all'!A:O,15,FALSE),0)*100</f>
        <v>100</v>
      </c>
      <c r="C18">
        <f>IFERROR(VLOOKUP(A18,'q2-all'!A:W,23,FALSE),0)</f>
        <v>80</v>
      </c>
      <c r="D18">
        <f t="shared" si="0"/>
        <v>87</v>
      </c>
    </row>
    <row r="19" spans="1:4">
      <c r="A19" s="49" t="s">
        <v>98</v>
      </c>
      <c r="B19">
        <f>IFERROR(VLOOKUP(A19,'q1-all'!A:O,15,FALSE),0)*100</f>
        <v>100</v>
      </c>
      <c r="C19">
        <f>IFERROR(VLOOKUP(A19,'q2-all'!A:W,23,FALSE),0)</f>
        <v>25</v>
      </c>
      <c r="D19">
        <f t="shared" si="0"/>
        <v>51.25</v>
      </c>
    </row>
    <row r="20" spans="1:4">
      <c r="A20" s="49" t="s">
        <v>54</v>
      </c>
      <c r="B20">
        <f>IFERROR(VLOOKUP(A20,'q1-all'!A:O,15,FALSE),0)*100</f>
        <v>100</v>
      </c>
      <c r="C20">
        <f>IFERROR(VLOOKUP(A20,'q2-all'!A:W,23,FALSE),0)</f>
        <v>100</v>
      </c>
      <c r="D20">
        <f t="shared" si="0"/>
        <v>100</v>
      </c>
    </row>
    <row r="21" spans="1:4">
      <c r="A21" s="49" t="s">
        <v>118</v>
      </c>
      <c r="B21">
        <f>IFERROR(VLOOKUP(A21,'q1-all'!A:O,15,FALSE),0)*100</f>
        <v>100</v>
      </c>
      <c r="C21">
        <f>IFERROR(VLOOKUP(A21,'q2-all'!A:W,23,FALSE),0)</f>
        <v>70</v>
      </c>
      <c r="D21">
        <f t="shared" si="0"/>
        <v>80.5</v>
      </c>
    </row>
    <row r="22" spans="1:4">
      <c r="A22" s="49" t="s">
        <v>116</v>
      </c>
      <c r="B22">
        <f>IFERROR(VLOOKUP(A22,'q1-all'!A:O,15,FALSE),0)*100</f>
        <v>90</v>
      </c>
      <c r="C22">
        <f>IFERROR(VLOOKUP(A22,'q2-all'!A:W,23,FALSE),0)</f>
        <v>100</v>
      </c>
      <c r="D22">
        <f t="shared" si="0"/>
        <v>96.5</v>
      </c>
    </row>
    <row r="23" spans="1:4">
      <c r="A23" s="49" t="s">
        <v>123</v>
      </c>
      <c r="B23">
        <f>IFERROR(VLOOKUP(A23,'q1-all'!A:O,15,FALSE),0)*100</f>
        <v>100</v>
      </c>
      <c r="C23">
        <f>IFERROR(VLOOKUP(A23,'q2-all'!A:W,23,FALSE),0)</f>
        <v>70</v>
      </c>
      <c r="D23">
        <f t="shared" si="0"/>
        <v>80.5</v>
      </c>
    </row>
    <row r="24" spans="1:4">
      <c r="A24" s="49" t="s">
        <v>85</v>
      </c>
      <c r="B24">
        <f>IFERROR(VLOOKUP(A24,'q1-all'!A:O,15,FALSE),0)*100</f>
        <v>100</v>
      </c>
      <c r="C24">
        <f>IFERROR(VLOOKUP(A24,'q2-all'!A:W,23,FALSE),0)</f>
        <v>55</v>
      </c>
      <c r="D24">
        <f t="shared" si="0"/>
        <v>70.75</v>
      </c>
    </row>
    <row r="25" spans="1:4">
      <c r="A25" s="49" t="s">
        <v>102</v>
      </c>
      <c r="B25">
        <f>IFERROR(VLOOKUP(A25,'q1-all'!A:O,15,FALSE),0)*100</f>
        <v>100</v>
      </c>
      <c r="C25">
        <f>IFERROR(VLOOKUP(A25,'q2-all'!A:W,23,FALSE),0)</f>
        <v>100</v>
      </c>
      <c r="D25">
        <f t="shared" si="0"/>
        <v>100</v>
      </c>
    </row>
    <row r="26" spans="1:4">
      <c r="A26" s="49" t="s">
        <v>87</v>
      </c>
      <c r="B26">
        <f>IFERROR(VLOOKUP(A26,'q1-all'!A:O,15,FALSE),0)*100</f>
        <v>100</v>
      </c>
      <c r="C26">
        <f>IFERROR(VLOOKUP(A26,'q2-all'!A:W,23,FALSE),0)</f>
        <v>90</v>
      </c>
      <c r="D26">
        <f t="shared" si="0"/>
        <v>93.5</v>
      </c>
    </row>
    <row r="27" spans="1:4">
      <c r="A27" s="49" t="s">
        <v>53</v>
      </c>
      <c r="B27">
        <f>IFERROR(VLOOKUP(A27,'q1-all'!A:O,15,FALSE),0)*100</f>
        <v>100</v>
      </c>
      <c r="C27">
        <f>IFERROR(VLOOKUP(A27,'q2-all'!A:W,23,FALSE),0)</f>
        <v>100</v>
      </c>
      <c r="D27">
        <f t="shared" si="0"/>
        <v>100</v>
      </c>
    </row>
    <row r="28" spans="1:4">
      <c r="A28" s="49" t="s">
        <v>79</v>
      </c>
      <c r="B28">
        <f>IFERROR(VLOOKUP(A28,'q1-all'!A:O,15,FALSE),0)*100</f>
        <v>100</v>
      </c>
      <c r="C28">
        <f>IFERROR(VLOOKUP(A28,'q2-all'!A:W,23,FALSE),0)</f>
        <v>100</v>
      </c>
      <c r="D28">
        <f t="shared" si="0"/>
        <v>100</v>
      </c>
    </row>
    <row r="29" spans="1:4">
      <c r="A29" s="49" t="s">
        <v>57</v>
      </c>
      <c r="B29">
        <f>IFERROR(VLOOKUP(A29,'q1-all'!A:O,15,FALSE),0)*100</f>
        <v>100</v>
      </c>
      <c r="C29">
        <f>IFERROR(VLOOKUP(A29,'q2-all'!A:W,23,FALSE),0)</f>
        <v>55</v>
      </c>
      <c r="D29">
        <f t="shared" si="0"/>
        <v>70.75</v>
      </c>
    </row>
    <row r="30" spans="1:4">
      <c r="A30" s="49" t="s">
        <v>209</v>
      </c>
      <c r="B30">
        <f>IFERROR(VLOOKUP(A30,'q1-all'!A:O,15,FALSE),0)*100</f>
        <v>0</v>
      </c>
      <c r="C30">
        <f>IFERROR(VLOOKUP(A30,'q2-all'!A:W,23,FALSE),0)</f>
        <v>0</v>
      </c>
      <c r="D30">
        <f t="shared" si="0"/>
        <v>0</v>
      </c>
    </row>
    <row r="31" spans="1:4">
      <c r="A31" s="49" t="s">
        <v>128</v>
      </c>
      <c r="B31">
        <f>IFERROR(VLOOKUP(A31,'q1-all'!A:O,15,FALSE),0)*100</f>
        <v>100</v>
      </c>
      <c r="C31">
        <f>IFERROR(VLOOKUP(A31,'q2-all'!A:W,23,FALSE),0)</f>
        <v>55</v>
      </c>
      <c r="D31">
        <f t="shared" si="0"/>
        <v>70.75</v>
      </c>
    </row>
    <row r="32" spans="1:4">
      <c r="A32" s="49" t="s">
        <v>109</v>
      </c>
      <c r="B32">
        <f>IFERROR(VLOOKUP(A32,'q1-all'!A:O,15,FALSE),0)*100</f>
        <v>100</v>
      </c>
      <c r="C32">
        <f>IFERROR(VLOOKUP(A32,'q2-all'!A:W,23,FALSE),0)</f>
        <v>90</v>
      </c>
      <c r="D32">
        <f t="shared" si="0"/>
        <v>93.5</v>
      </c>
    </row>
    <row r="33" spans="1:4">
      <c r="A33" s="49" t="s">
        <v>210</v>
      </c>
      <c r="B33">
        <f>IFERROR(VLOOKUP(A33,'q1-all'!A:O,15,FALSE),0)*100</f>
        <v>0</v>
      </c>
      <c r="C33">
        <f>IFERROR(VLOOKUP(A33,'q2-all'!A:W,23,FALSE),0)</f>
        <v>0</v>
      </c>
      <c r="D33">
        <f t="shared" si="0"/>
        <v>0</v>
      </c>
    </row>
    <row r="34" spans="1:4">
      <c r="A34" s="49" t="s">
        <v>65</v>
      </c>
      <c r="B34">
        <f>IFERROR(VLOOKUP(A34,'q1-all'!A:O,15,FALSE),0)*100</f>
        <v>100</v>
      </c>
      <c r="C34">
        <f>IFERROR(VLOOKUP(A34,'q2-all'!A:W,23,FALSE),0)</f>
        <v>100</v>
      </c>
      <c r="D34">
        <f t="shared" si="0"/>
        <v>100</v>
      </c>
    </row>
    <row r="35" spans="1:4">
      <c r="A35" s="49" t="s">
        <v>76</v>
      </c>
      <c r="B35">
        <f>IFERROR(VLOOKUP(A35,'q1-all'!A:O,15,FALSE),0)*100</f>
        <v>100</v>
      </c>
      <c r="C35">
        <f>IFERROR(VLOOKUP(A35,'q2-all'!A:W,23,FALSE),0)</f>
        <v>100</v>
      </c>
      <c r="D35">
        <f t="shared" si="0"/>
        <v>100</v>
      </c>
    </row>
    <row r="36" spans="1:4">
      <c r="A36" s="49" t="s">
        <v>211</v>
      </c>
      <c r="B36">
        <f>IFERROR(VLOOKUP(A36,'q1-all'!A:O,15,FALSE),0)*100</f>
        <v>0</v>
      </c>
      <c r="C36">
        <f>IFERROR(VLOOKUP(A36,'q2-all'!A:W,23,FALSE),0)</f>
        <v>0</v>
      </c>
      <c r="D36">
        <f t="shared" si="0"/>
        <v>0</v>
      </c>
    </row>
    <row r="37" spans="1:4">
      <c r="A37" s="49" t="s">
        <v>25</v>
      </c>
      <c r="B37">
        <f>IFERROR(VLOOKUP(A37,'q1-all'!A:O,15,FALSE),0)*100</f>
        <v>100</v>
      </c>
      <c r="C37">
        <f>IFERROR(VLOOKUP(A37,'q2-all'!A:W,23,FALSE),0)</f>
        <v>55</v>
      </c>
      <c r="D37">
        <f t="shared" si="0"/>
        <v>70.75</v>
      </c>
    </row>
    <row r="38" spans="1:4">
      <c r="A38" s="49" t="s">
        <v>212</v>
      </c>
      <c r="B38">
        <f>IFERROR(VLOOKUP(A38,'q1-all'!A:O,15,FALSE),0)*100</f>
        <v>0</v>
      </c>
      <c r="C38">
        <f>IFERROR(VLOOKUP(A38,'q2-all'!A:W,23,FALSE),0)</f>
        <v>0</v>
      </c>
      <c r="D38">
        <f t="shared" si="0"/>
        <v>0</v>
      </c>
    </row>
    <row r="39" spans="1:4">
      <c r="A39" s="49" t="s">
        <v>49</v>
      </c>
      <c r="B39">
        <f>IFERROR(VLOOKUP(A39,'q1-all'!A:O,15,FALSE),0)*100</f>
        <v>100</v>
      </c>
      <c r="C39">
        <f>IFERROR(VLOOKUP(A39,'q2-all'!A:W,23,FALSE),0)</f>
        <v>100</v>
      </c>
      <c r="D39">
        <f t="shared" si="0"/>
        <v>100</v>
      </c>
    </row>
    <row r="40" spans="1:4">
      <c r="A40" s="49" t="s">
        <v>27</v>
      </c>
      <c r="B40">
        <f>IFERROR(VLOOKUP(A40,'q1-all'!A:O,15,FALSE),0)*100</f>
        <v>100</v>
      </c>
      <c r="C40">
        <f>IFERROR(VLOOKUP(A40,'q2-all'!A:W,23,FALSE),0)</f>
        <v>100</v>
      </c>
      <c r="D40">
        <f t="shared" si="0"/>
        <v>100</v>
      </c>
    </row>
    <row r="41" spans="1:4">
      <c r="A41" s="49" t="s">
        <v>69</v>
      </c>
      <c r="B41">
        <f>IFERROR(VLOOKUP(A41,'q1-all'!A:O,15,FALSE),0)*100</f>
        <v>25</v>
      </c>
      <c r="C41">
        <f>IFERROR(VLOOKUP(A41,'q2-all'!A:W,23,FALSE),0)</f>
        <v>25</v>
      </c>
      <c r="D41">
        <f t="shared" si="0"/>
        <v>25</v>
      </c>
    </row>
    <row r="42" spans="1:4">
      <c r="A42" s="49" t="s">
        <v>31</v>
      </c>
      <c r="B42">
        <f>IFERROR(VLOOKUP(A42,'q1-all'!A:O,15,FALSE),0)*100</f>
        <v>100</v>
      </c>
      <c r="C42">
        <f>IFERROR(VLOOKUP(A42,'q2-all'!A:W,23,FALSE),0)</f>
        <v>55</v>
      </c>
      <c r="D42">
        <f t="shared" si="0"/>
        <v>70.75</v>
      </c>
    </row>
    <row r="43" spans="1:4">
      <c r="A43" s="49" t="s">
        <v>213</v>
      </c>
      <c r="B43">
        <f>IFERROR(VLOOKUP(A43,'q1-all'!A:O,15,FALSE),0)*100</f>
        <v>0</v>
      </c>
      <c r="C43">
        <f>IFERROR(VLOOKUP(A43,'q2-all'!A:W,23,FALSE),0)</f>
        <v>0</v>
      </c>
      <c r="D43">
        <f t="shared" si="0"/>
        <v>0</v>
      </c>
    </row>
    <row r="44" spans="1:4">
      <c r="A44" s="49" t="s">
        <v>214</v>
      </c>
      <c r="B44">
        <f>IFERROR(VLOOKUP(A44,'q1-all'!A:O,15,FALSE),0)*100</f>
        <v>0</v>
      </c>
      <c r="C44">
        <f>IFERROR(VLOOKUP(A44,'q2-all'!A:W,23,FALSE),0)</f>
        <v>0</v>
      </c>
      <c r="D44">
        <f t="shared" si="0"/>
        <v>0</v>
      </c>
    </row>
    <row r="45" spans="1:4">
      <c r="A45" s="49" t="s">
        <v>95</v>
      </c>
      <c r="B45">
        <f>IFERROR(VLOOKUP(A45,'q1-all'!A:O,15,FALSE),0)*100</f>
        <v>100</v>
      </c>
      <c r="C45">
        <f>IFERROR(VLOOKUP(A45,'q2-all'!A:W,23,FALSE),0)</f>
        <v>55</v>
      </c>
      <c r="D45">
        <f t="shared" si="0"/>
        <v>70.75</v>
      </c>
    </row>
    <row r="46" spans="1:4">
      <c r="A46" s="49" t="s">
        <v>129</v>
      </c>
      <c r="B46">
        <f>IFERROR(VLOOKUP(A46,'q1-all'!A:O,15,FALSE),0)*100</f>
        <v>100</v>
      </c>
      <c r="C46">
        <f>IFERROR(VLOOKUP(A46,'q2-all'!A:W,23,FALSE),0)</f>
        <v>100</v>
      </c>
      <c r="D46">
        <f t="shared" si="0"/>
        <v>100</v>
      </c>
    </row>
    <row r="47" spans="1:4">
      <c r="A47" s="49" t="s">
        <v>75</v>
      </c>
      <c r="B47">
        <f>IFERROR(VLOOKUP(A47,'q1-all'!A:O,15,FALSE),0)*100</f>
        <v>25</v>
      </c>
      <c r="C47">
        <f>IFERROR(VLOOKUP(A47,'q2-all'!A:W,23,FALSE),0)</f>
        <v>55</v>
      </c>
      <c r="D47">
        <f t="shared" si="0"/>
        <v>44.5</v>
      </c>
    </row>
    <row r="48" spans="1:4">
      <c r="A48" s="49" t="s">
        <v>108</v>
      </c>
      <c r="B48">
        <f>IFERROR(VLOOKUP(A48,'q1-all'!A:O,15,FALSE),0)*100</f>
        <v>100</v>
      </c>
      <c r="C48">
        <f>IFERROR(VLOOKUP(A48,'q2-all'!A:W,23,FALSE),0)</f>
        <v>100</v>
      </c>
      <c r="D48">
        <f t="shared" si="0"/>
        <v>100</v>
      </c>
    </row>
    <row r="49" spans="1:4">
      <c r="A49" s="49" t="s">
        <v>97</v>
      </c>
      <c r="B49">
        <f>IFERROR(VLOOKUP(A49,'q1-all'!A:O,15,FALSE),0)*100</f>
        <v>100</v>
      </c>
      <c r="C49">
        <f>IFERROR(VLOOKUP(A49,'q2-all'!A:W,23,FALSE),0)</f>
        <v>100</v>
      </c>
      <c r="D49">
        <f t="shared" si="0"/>
        <v>100</v>
      </c>
    </row>
    <row r="50" spans="1:4">
      <c r="A50" s="49" t="s">
        <v>119</v>
      </c>
      <c r="B50">
        <f>IFERROR(VLOOKUP(A50,'q1-all'!A:O,15,FALSE),0)*100</f>
        <v>100</v>
      </c>
      <c r="C50">
        <f>IFERROR(VLOOKUP(A50,'q2-all'!A:W,23,FALSE),0)</f>
        <v>100</v>
      </c>
      <c r="D50">
        <f t="shared" si="0"/>
        <v>100</v>
      </c>
    </row>
    <row r="51" spans="1:4">
      <c r="A51" s="49" t="s">
        <v>34</v>
      </c>
      <c r="B51">
        <f>IFERROR(VLOOKUP(A51,'q1-all'!A:O,15,FALSE),0)*100</f>
        <v>100</v>
      </c>
      <c r="C51">
        <f>IFERROR(VLOOKUP(A51,'q2-all'!A:W,23,FALSE),0)</f>
        <v>90</v>
      </c>
      <c r="D51">
        <f t="shared" si="0"/>
        <v>93.5</v>
      </c>
    </row>
    <row r="52" spans="1:4">
      <c r="A52" s="49" t="s">
        <v>44</v>
      </c>
      <c r="B52">
        <f>IFERROR(VLOOKUP(A52,'q1-all'!A:O,15,FALSE),0)*100</f>
        <v>100</v>
      </c>
      <c r="C52">
        <f>IFERROR(VLOOKUP(A52,'q2-all'!A:W,23,FALSE),0)</f>
        <v>100</v>
      </c>
      <c r="D52">
        <f t="shared" si="0"/>
        <v>100</v>
      </c>
    </row>
    <row r="53" spans="1:4">
      <c r="A53" s="49" t="s">
        <v>120</v>
      </c>
      <c r="B53">
        <f>IFERROR(VLOOKUP(A53,'q1-all'!A:O,15,FALSE),0)*100</f>
        <v>100</v>
      </c>
      <c r="C53">
        <f>IFERROR(VLOOKUP(A53,'q2-all'!A:W,23,FALSE),0)</f>
        <v>100</v>
      </c>
      <c r="D53">
        <f t="shared" si="0"/>
        <v>100</v>
      </c>
    </row>
    <row r="54" spans="1:4">
      <c r="A54" s="49" t="s">
        <v>106</v>
      </c>
      <c r="B54">
        <f>IFERROR(VLOOKUP(A54,'q1-all'!A:O,15,FALSE),0)*100</f>
        <v>100</v>
      </c>
      <c r="C54">
        <f>IFERROR(VLOOKUP(A54,'q2-all'!A:W,23,FALSE),0)</f>
        <v>100</v>
      </c>
      <c r="D54">
        <f t="shared" si="0"/>
        <v>100</v>
      </c>
    </row>
    <row r="55" spans="1:4">
      <c r="A55" s="49" t="s">
        <v>18</v>
      </c>
      <c r="B55">
        <f>IFERROR(VLOOKUP(A55,'q1-all'!A:O,15,FALSE),0)*100</f>
        <v>100</v>
      </c>
      <c r="C55">
        <f>IFERROR(VLOOKUP(A55,'q2-all'!A:W,23,FALSE),0)</f>
        <v>100</v>
      </c>
      <c r="D55">
        <f t="shared" si="0"/>
        <v>100</v>
      </c>
    </row>
    <row r="56" spans="1:4">
      <c r="A56" s="49" t="s">
        <v>126</v>
      </c>
      <c r="B56">
        <f>IFERROR(VLOOKUP(A56,'q1-all'!A:O,15,FALSE),0)*100</f>
        <v>100</v>
      </c>
      <c r="C56">
        <f>IFERROR(VLOOKUP(A56,'q2-all'!A:W,23,FALSE),0)</f>
        <v>80</v>
      </c>
      <c r="D56">
        <f t="shared" si="0"/>
        <v>87</v>
      </c>
    </row>
    <row r="57" spans="1:4">
      <c r="A57" s="49" t="s">
        <v>68</v>
      </c>
      <c r="B57">
        <f>IFERROR(VLOOKUP(A57,'q1-all'!A:O,15,FALSE),0)*100</f>
        <v>100</v>
      </c>
      <c r="C57">
        <f>IFERROR(VLOOKUP(A57,'q2-all'!A:W,23,FALSE),0)</f>
        <v>100</v>
      </c>
      <c r="D57">
        <f t="shared" si="0"/>
        <v>100</v>
      </c>
    </row>
    <row r="58" spans="1:4">
      <c r="A58" s="49" t="s">
        <v>51</v>
      </c>
      <c r="B58">
        <f>IFERROR(VLOOKUP(A58,'q1-all'!A:O,15,FALSE),0)*100</f>
        <v>100</v>
      </c>
      <c r="C58">
        <f>IFERROR(VLOOKUP(A58,'q2-all'!A:W,23,FALSE),0)</f>
        <v>100</v>
      </c>
      <c r="D58">
        <f t="shared" si="0"/>
        <v>100</v>
      </c>
    </row>
    <row r="59" spans="1:4">
      <c r="A59" s="49" t="s">
        <v>111</v>
      </c>
      <c r="B59">
        <f>IFERROR(VLOOKUP(A59,'q1-all'!A:O,15,FALSE),0)*100</f>
        <v>100</v>
      </c>
      <c r="C59">
        <f>IFERROR(VLOOKUP(A59,'q2-all'!A:W,23,FALSE),0)</f>
        <v>100</v>
      </c>
      <c r="D59">
        <f t="shared" si="0"/>
        <v>100</v>
      </c>
    </row>
    <row r="60" spans="1:4">
      <c r="A60" s="49" t="s">
        <v>113</v>
      </c>
      <c r="B60">
        <f>IFERROR(VLOOKUP(A60,'q1-all'!A:O,15,FALSE),0)*100</f>
        <v>100</v>
      </c>
      <c r="C60">
        <f>IFERROR(VLOOKUP(A60,'q2-all'!A:W,23,FALSE),0)</f>
        <v>100</v>
      </c>
      <c r="D60">
        <f t="shared" si="0"/>
        <v>100</v>
      </c>
    </row>
    <row r="61" spans="1:4">
      <c r="A61" s="49" t="s">
        <v>215</v>
      </c>
      <c r="B61">
        <f>IFERROR(VLOOKUP(A61,'q1-all'!A:O,15,FALSE),0)*100</f>
        <v>0</v>
      </c>
      <c r="C61">
        <f>IFERROR(VLOOKUP(A61,'q2-all'!A:W,23,FALSE),0)</f>
        <v>0</v>
      </c>
      <c r="D61">
        <f t="shared" si="0"/>
        <v>0</v>
      </c>
    </row>
    <row r="62" spans="1:4">
      <c r="A62" s="49" t="s">
        <v>19</v>
      </c>
      <c r="B62">
        <f>IFERROR(VLOOKUP(A62,'q1-all'!A:O,15,FALSE),0)*100</f>
        <v>25</v>
      </c>
      <c r="C62">
        <f>IFERROR(VLOOKUP(A62,'q2-all'!A:W,23,FALSE),0)</f>
        <v>40</v>
      </c>
      <c r="D62">
        <f t="shared" si="0"/>
        <v>34.75</v>
      </c>
    </row>
    <row r="63" spans="1:4">
      <c r="A63" s="49" t="s">
        <v>105</v>
      </c>
      <c r="B63">
        <f>IFERROR(VLOOKUP(A63,'q1-all'!A:O,15,FALSE),0)*100</f>
        <v>100</v>
      </c>
      <c r="C63">
        <f>IFERROR(VLOOKUP(A63,'q2-all'!A:W,23,FALSE),0)</f>
        <v>100</v>
      </c>
      <c r="D63">
        <f t="shared" si="0"/>
        <v>100</v>
      </c>
    </row>
    <row r="64" spans="1:4">
      <c r="A64" s="49" t="s">
        <v>74</v>
      </c>
      <c r="B64">
        <f>IFERROR(VLOOKUP(A64,'q1-all'!A:O,15,FALSE),0)*100</f>
        <v>100</v>
      </c>
      <c r="C64">
        <f>IFERROR(VLOOKUP(A64,'q2-all'!A:W,23,FALSE),0)</f>
        <v>90</v>
      </c>
      <c r="D64">
        <f t="shared" si="0"/>
        <v>93.5</v>
      </c>
    </row>
    <row r="65" spans="1:4">
      <c r="A65" s="49" t="s">
        <v>30</v>
      </c>
      <c r="B65">
        <f>IFERROR(VLOOKUP(A65,'q1-all'!A:O,15,FALSE),0)*100</f>
        <v>100</v>
      </c>
      <c r="C65">
        <f>IFERROR(VLOOKUP(A65,'q2-all'!A:W,23,FALSE),0)</f>
        <v>100</v>
      </c>
      <c r="D65">
        <f t="shared" si="0"/>
        <v>100</v>
      </c>
    </row>
    <row r="66" spans="1:4">
      <c r="A66" s="49" t="s">
        <v>92</v>
      </c>
      <c r="B66">
        <f>IFERROR(VLOOKUP(A66,'q1-all'!A:O,15,FALSE),0)*100</f>
        <v>100</v>
      </c>
      <c r="C66">
        <f>IFERROR(VLOOKUP(A66,'q2-all'!A:W,23,FALSE),0)</f>
        <v>100</v>
      </c>
      <c r="D66">
        <f t="shared" si="0"/>
        <v>100</v>
      </c>
    </row>
    <row r="67" spans="1:4">
      <c r="A67" s="49" t="s">
        <v>216</v>
      </c>
      <c r="B67">
        <f>IFERROR(VLOOKUP(A67,'q1-all'!A:O,15,FALSE),0)*100</f>
        <v>0</v>
      </c>
      <c r="C67">
        <f>IFERROR(VLOOKUP(A67,'q2-all'!A:W,23,FALSE),0)</f>
        <v>0</v>
      </c>
      <c r="D67">
        <f t="shared" ref="D67:D130" si="1">0.35*B67+0.65*C67</f>
        <v>0</v>
      </c>
    </row>
    <row r="68" spans="1:4">
      <c r="A68" s="49" t="s">
        <v>110</v>
      </c>
      <c r="B68">
        <f>IFERROR(VLOOKUP(A68,'q1-all'!A:O,15,FALSE),0)*100</f>
        <v>100</v>
      </c>
      <c r="C68">
        <f>IFERROR(VLOOKUP(A68,'q2-all'!A:W,23,FALSE),0)</f>
        <v>100</v>
      </c>
      <c r="D68">
        <f t="shared" si="1"/>
        <v>100</v>
      </c>
    </row>
    <row r="69" spans="1:4">
      <c r="A69" s="49" t="s">
        <v>100</v>
      </c>
      <c r="B69">
        <f>IFERROR(VLOOKUP(A69,'q1-all'!A:O,15,FALSE),0)*100</f>
        <v>100</v>
      </c>
      <c r="C69">
        <f>IFERROR(VLOOKUP(A69,'q2-all'!A:W,23,FALSE),0)</f>
        <v>25</v>
      </c>
      <c r="D69">
        <f t="shared" si="1"/>
        <v>51.25</v>
      </c>
    </row>
    <row r="70" spans="1:4">
      <c r="A70" s="49" t="s">
        <v>73</v>
      </c>
      <c r="B70">
        <f>IFERROR(VLOOKUP(A70,'q1-all'!A:O,15,FALSE),0)*100</f>
        <v>100</v>
      </c>
      <c r="C70">
        <f>IFERROR(VLOOKUP(A70,'q2-all'!A:W,23,FALSE),0)</f>
        <v>25</v>
      </c>
      <c r="D70">
        <f t="shared" si="1"/>
        <v>51.25</v>
      </c>
    </row>
    <row r="71" spans="1:4">
      <c r="A71" s="49" t="s">
        <v>91</v>
      </c>
      <c r="B71">
        <f>IFERROR(VLOOKUP(A71,'q1-all'!A:O,15,FALSE),0)*100</f>
        <v>100</v>
      </c>
      <c r="C71">
        <f>IFERROR(VLOOKUP(A71,'q2-all'!A:W,23,FALSE),0)</f>
        <v>100</v>
      </c>
      <c r="D71">
        <f t="shared" si="1"/>
        <v>100</v>
      </c>
    </row>
    <row r="72" spans="1:4">
      <c r="A72" s="49" t="s">
        <v>26</v>
      </c>
      <c r="B72">
        <f>IFERROR(VLOOKUP(A72,'q1-all'!A:O,15,FALSE),0)*100</f>
        <v>100</v>
      </c>
      <c r="C72">
        <f>IFERROR(VLOOKUP(A72,'q2-all'!A:W,23,FALSE),0)</f>
        <v>100</v>
      </c>
      <c r="D72">
        <f t="shared" si="1"/>
        <v>100</v>
      </c>
    </row>
    <row r="73" spans="1:4">
      <c r="A73" s="49" t="s">
        <v>41</v>
      </c>
      <c r="B73">
        <f>IFERROR(VLOOKUP(A73,'q1-all'!A:O,15,FALSE),0)*100</f>
        <v>100</v>
      </c>
      <c r="C73">
        <f>IFERROR(VLOOKUP(A73,'q2-all'!A:W,23,FALSE),0)</f>
        <v>100</v>
      </c>
      <c r="D73">
        <f t="shared" si="1"/>
        <v>100</v>
      </c>
    </row>
    <row r="74" spans="1:4">
      <c r="A74" s="49" t="s">
        <v>38</v>
      </c>
      <c r="B74">
        <f>IFERROR(VLOOKUP(A74,'q1-all'!A:O,15,FALSE),0)*100</f>
        <v>100</v>
      </c>
      <c r="C74">
        <f>IFERROR(VLOOKUP(A74,'q2-all'!A:W,23,FALSE),0)</f>
        <v>100</v>
      </c>
      <c r="D74">
        <f t="shared" si="1"/>
        <v>100</v>
      </c>
    </row>
    <row r="75" spans="1:4">
      <c r="A75" s="49" t="s">
        <v>33</v>
      </c>
      <c r="B75">
        <f>IFERROR(VLOOKUP(A75,'q1-all'!A:O,15,FALSE),0)*100</f>
        <v>100</v>
      </c>
      <c r="C75">
        <f>IFERROR(VLOOKUP(A75,'q2-all'!A:W,23,FALSE),0)</f>
        <v>55</v>
      </c>
      <c r="D75">
        <f t="shared" si="1"/>
        <v>70.75</v>
      </c>
    </row>
    <row r="76" spans="1:4">
      <c r="A76" s="49" t="s">
        <v>107</v>
      </c>
      <c r="B76">
        <f>IFERROR(VLOOKUP(A76,'q1-all'!A:O,15,FALSE),0)*100</f>
        <v>100</v>
      </c>
      <c r="C76">
        <f>IFERROR(VLOOKUP(A76,'q2-all'!A:W,23,FALSE),0)</f>
        <v>55</v>
      </c>
      <c r="D76">
        <f t="shared" si="1"/>
        <v>70.75</v>
      </c>
    </row>
    <row r="77" spans="1:4">
      <c r="A77" s="49" t="s">
        <v>124</v>
      </c>
      <c r="B77">
        <f>IFERROR(VLOOKUP(A77,'q1-all'!A:O,15,FALSE),0)*100</f>
        <v>100</v>
      </c>
      <c r="C77">
        <f>IFERROR(VLOOKUP(A77,'q2-all'!A:W,23,FALSE),0)</f>
        <v>100</v>
      </c>
      <c r="D77">
        <f t="shared" si="1"/>
        <v>100</v>
      </c>
    </row>
    <row r="78" spans="1:4">
      <c r="A78" s="49" t="s">
        <v>21</v>
      </c>
      <c r="B78">
        <f>IFERROR(VLOOKUP(A78,'q1-all'!A:O,15,FALSE),0)*100</f>
        <v>100</v>
      </c>
      <c r="C78">
        <f>IFERROR(VLOOKUP(A78,'q2-all'!A:W,23,FALSE),0)</f>
        <v>90</v>
      </c>
      <c r="D78">
        <f t="shared" si="1"/>
        <v>93.5</v>
      </c>
    </row>
    <row r="79" spans="1:4">
      <c r="A79" s="49" t="s">
        <v>122</v>
      </c>
      <c r="B79">
        <f>IFERROR(VLOOKUP(A79,'q1-all'!A:O,15,FALSE),0)*100</f>
        <v>100</v>
      </c>
      <c r="C79">
        <f>IFERROR(VLOOKUP(A79,'q2-all'!A:W,23,FALSE),0)</f>
        <v>55</v>
      </c>
      <c r="D79">
        <f t="shared" si="1"/>
        <v>70.75</v>
      </c>
    </row>
    <row r="80" spans="1:4">
      <c r="A80" s="49" t="s">
        <v>66</v>
      </c>
      <c r="B80">
        <f>IFERROR(VLOOKUP(A80,'q1-all'!A:O,15,FALSE),0)*100</f>
        <v>100</v>
      </c>
      <c r="C80">
        <f>IFERROR(VLOOKUP(A80,'q2-all'!A:W,23,FALSE),0)</f>
        <v>100</v>
      </c>
      <c r="D80">
        <f t="shared" si="1"/>
        <v>100</v>
      </c>
    </row>
    <row r="81" spans="1:4">
      <c r="A81" s="49" t="s">
        <v>45</v>
      </c>
      <c r="B81">
        <f>IFERROR(VLOOKUP(A81,'q1-all'!A:O,15,FALSE),0)*100</f>
        <v>100</v>
      </c>
      <c r="C81">
        <f>IFERROR(VLOOKUP(A81,'q2-all'!A:W,23,FALSE),0)</f>
        <v>100</v>
      </c>
      <c r="D81">
        <f t="shared" si="1"/>
        <v>100</v>
      </c>
    </row>
    <row r="82" spans="1:4">
      <c r="A82" s="49" t="s">
        <v>217</v>
      </c>
      <c r="B82">
        <f>IFERROR(VLOOKUP(A82,'q1-all'!A:O,15,FALSE),0)*100</f>
        <v>0</v>
      </c>
      <c r="C82">
        <f>IFERROR(VLOOKUP(A82,'q2-all'!A:W,23,FALSE),0)</f>
        <v>0</v>
      </c>
      <c r="D82">
        <f t="shared" si="1"/>
        <v>0</v>
      </c>
    </row>
    <row r="83" spans="1:4">
      <c r="A83" s="49" t="s">
        <v>42</v>
      </c>
      <c r="B83">
        <f>IFERROR(VLOOKUP(A83,'q1-all'!A:O,15,FALSE),0)*100</f>
        <v>100</v>
      </c>
      <c r="C83">
        <f>IFERROR(VLOOKUP(A83,'q2-all'!A:W,23,FALSE),0)</f>
        <v>70</v>
      </c>
      <c r="D83">
        <f t="shared" si="1"/>
        <v>80.5</v>
      </c>
    </row>
    <row r="84" spans="1:4">
      <c r="A84" s="49" t="s">
        <v>32</v>
      </c>
      <c r="B84">
        <f>IFERROR(VLOOKUP(A84,'q1-all'!A:O,15,FALSE),0)*100</f>
        <v>100</v>
      </c>
      <c r="C84">
        <f>IFERROR(VLOOKUP(A84,'q2-all'!A:W,23,FALSE),0)</f>
        <v>100</v>
      </c>
      <c r="D84">
        <f t="shared" si="1"/>
        <v>100</v>
      </c>
    </row>
    <row r="85" spans="1:4">
      <c r="A85" s="49" t="s">
        <v>84</v>
      </c>
      <c r="B85">
        <f>IFERROR(VLOOKUP(A85,'q1-all'!A:O,15,FALSE),0)*100</f>
        <v>100</v>
      </c>
      <c r="C85">
        <f>IFERROR(VLOOKUP(A85,'q2-all'!A:W,23,FALSE),0)</f>
        <v>70</v>
      </c>
      <c r="D85">
        <f t="shared" si="1"/>
        <v>80.5</v>
      </c>
    </row>
    <row r="86" spans="1:4">
      <c r="A86" s="49" t="s">
        <v>29</v>
      </c>
      <c r="B86">
        <f>IFERROR(VLOOKUP(A86,'q1-all'!A:O,15,FALSE),0)*100</f>
        <v>100</v>
      </c>
      <c r="C86">
        <f>IFERROR(VLOOKUP(A86,'q2-all'!A:W,23,FALSE),0)</f>
        <v>100</v>
      </c>
      <c r="D86">
        <f t="shared" si="1"/>
        <v>100</v>
      </c>
    </row>
    <row r="87" spans="1:4">
      <c r="A87" s="49" t="s">
        <v>218</v>
      </c>
      <c r="B87">
        <f>IFERROR(VLOOKUP(A87,'q1-all'!A:O,15,FALSE),0)*100</f>
        <v>0</v>
      </c>
      <c r="C87">
        <f>IFERROR(VLOOKUP(A87,'q2-all'!A:W,23,FALSE),0)</f>
        <v>0</v>
      </c>
      <c r="D87">
        <f t="shared" si="1"/>
        <v>0</v>
      </c>
    </row>
    <row r="88" spans="1:4">
      <c r="A88" s="49" t="s">
        <v>62</v>
      </c>
      <c r="B88">
        <f>IFERROR(VLOOKUP(A88,'q1-all'!A:O,15,FALSE),0)*100</f>
        <v>100</v>
      </c>
      <c r="C88">
        <f>IFERROR(VLOOKUP(A88,'q2-all'!A:W,23,FALSE),0)</f>
        <v>55</v>
      </c>
      <c r="D88">
        <f t="shared" si="1"/>
        <v>70.75</v>
      </c>
    </row>
    <row r="89" spans="1:4">
      <c r="A89" s="49" t="s">
        <v>219</v>
      </c>
      <c r="B89">
        <f>IFERROR(VLOOKUP(A89,'q1-all'!A:O,15,FALSE),0)*100</f>
        <v>0</v>
      </c>
      <c r="C89">
        <f>IFERROR(VLOOKUP(A89,'q2-all'!A:W,23,FALSE),0)</f>
        <v>0</v>
      </c>
      <c r="D89">
        <f t="shared" si="1"/>
        <v>0</v>
      </c>
    </row>
    <row r="90" spans="1:4">
      <c r="A90" s="49" t="s">
        <v>220</v>
      </c>
      <c r="B90">
        <f>IFERROR(VLOOKUP(A90,'q1-all'!A:O,15,FALSE),0)*100</f>
        <v>0</v>
      </c>
      <c r="C90">
        <f>IFERROR(VLOOKUP(A90,'q2-all'!A:W,23,FALSE),0)</f>
        <v>0</v>
      </c>
      <c r="D90">
        <f t="shared" si="1"/>
        <v>0</v>
      </c>
    </row>
    <row r="91" spans="1:4">
      <c r="A91" s="49" t="s">
        <v>99</v>
      </c>
      <c r="B91">
        <f>IFERROR(VLOOKUP(A91,'q1-all'!A:O,15,FALSE),0)*100</f>
        <v>100</v>
      </c>
      <c r="C91">
        <f>IFERROR(VLOOKUP(A91,'q2-all'!A:W,23,FALSE),0)</f>
        <v>55</v>
      </c>
      <c r="D91">
        <f t="shared" si="1"/>
        <v>70.75</v>
      </c>
    </row>
    <row r="92" spans="1:4">
      <c r="A92" s="49" t="s">
        <v>89</v>
      </c>
      <c r="B92">
        <f>IFERROR(VLOOKUP(A92,'q1-all'!A:O,15,FALSE),0)*100</f>
        <v>100</v>
      </c>
      <c r="C92">
        <f>IFERROR(VLOOKUP(A92,'q2-all'!A:W,23,FALSE),0)</f>
        <v>100</v>
      </c>
      <c r="D92">
        <f t="shared" si="1"/>
        <v>100</v>
      </c>
    </row>
    <row r="93" spans="1:4">
      <c r="A93" s="49" t="s">
        <v>104</v>
      </c>
      <c r="B93">
        <f>IFERROR(VLOOKUP(A93,'q1-all'!A:O,15,FALSE),0)*100</f>
        <v>100</v>
      </c>
      <c r="C93">
        <f>IFERROR(VLOOKUP(A93,'q2-all'!A:W,23,FALSE),0)</f>
        <v>55</v>
      </c>
      <c r="D93">
        <f t="shared" si="1"/>
        <v>70.75</v>
      </c>
    </row>
    <row r="94" spans="1:4">
      <c r="A94" s="49" t="s">
        <v>58</v>
      </c>
      <c r="B94">
        <f>IFERROR(VLOOKUP(A94,'q1-all'!A:O,15,FALSE),0)*100</f>
        <v>25</v>
      </c>
      <c r="C94">
        <f>IFERROR(VLOOKUP(A94,'q2-all'!A:W,23,FALSE),0)</f>
        <v>55</v>
      </c>
      <c r="D94">
        <f t="shared" si="1"/>
        <v>44.5</v>
      </c>
    </row>
    <row r="95" spans="1:4">
      <c r="A95" s="49" t="s">
        <v>221</v>
      </c>
      <c r="B95">
        <f>IFERROR(VLOOKUP(A95,'q1-all'!A:O,15,FALSE),0)*100</f>
        <v>0</v>
      </c>
      <c r="C95">
        <f>IFERROR(VLOOKUP(A95,'q2-all'!A:W,23,FALSE),0)</f>
        <v>0</v>
      </c>
      <c r="D95">
        <f t="shared" si="1"/>
        <v>0</v>
      </c>
    </row>
    <row r="96" spans="1:4">
      <c r="A96" s="49" t="s">
        <v>222</v>
      </c>
      <c r="B96">
        <f>IFERROR(VLOOKUP(A96,'q1-all'!A:O,15,FALSE),0)*100</f>
        <v>0</v>
      </c>
      <c r="C96">
        <f>IFERROR(VLOOKUP(A96,'q2-all'!A:W,23,FALSE),0)</f>
        <v>0</v>
      </c>
      <c r="D96">
        <f t="shared" si="1"/>
        <v>0</v>
      </c>
    </row>
    <row r="97" spans="1:4">
      <c r="A97" s="49" t="s">
        <v>86</v>
      </c>
      <c r="B97">
        <f>IFERROR(VLOOKUP(A97,'q1-all'!A:O,15,FALSE),0)*100</f>
        <v>100</v>
      </c>
      <c r="C97">
        <f>IFERROR(VLOOKUP(A97,'q2-all'!A:W,23,FALSE),0)</f>
        <v>100</v>
      </c>
      <c r="D97">
        <f t="shared" si="1"/>
        <v>100</v>
      </c>
    </row>
    <row r="98" spans="1:4">
      <c r="A98" s="49" t="s">
        <v>223</v>
      </c>
      <c r="B98">
        <f>IFERROR(VLOOKUP(A98,'q1-all'!A:O,15,FALSE),0)*100</f>
        <v>0</v>
      </c>
      <c r="C98">
        <f>IFERROR(VLOOKUP(A98,'q2-all'!A:W,23,FALSE),0)</f>
        <v>0</v>
      </c>
      <c r="D98">
        <f t="shared" si="1"/>
        <v>0</v>
      </c>
    </row>
    <row r="99" spans="1:4">
      <c r="A99" s="49" t="s">
        <v>224</v>
      </c>
      <c r="B99">
        <f>IFERROR(VLOOKUP(A99,'q1-all'!A:O,15,FALSE),0)*100</f>
        <v>0</v>
      </c>
      <c r="C99">
        <f>IFERROR(VLOOKUP(A99,'q2-all'!A:W,23,FALSE),0)</f>
        <v>0</v>
      </c>
      <c r="D99">
        <f t="shared" si="1"/>
        <v>0</v>
      </c>
    </row>
    <row r="100" spans="1:4">
      <c r="A100" s="49" t="s">
        <v>59</v>
      </c>
      <c r="B100">
        <f>IFERROR(VLOOKUP(A100,'q1-all'!A:O,15,FALSE),0)*100</f>
        <v>50</v>
      </c>
      <c r="C100">
        <f>IFERROR(VLOOKUP(A100,'q2-all'!A:W,23,FALSE),0)</f>
        <v>25</v>
      </c>
      <c r="D100">
        <f t="shared" si="1"/>
        <v>33.75</v>
      </c>
    </row>
    <row r="101" spans="1:4">
      <c r="A101" s="49" t="s">
        <v>90</v>
      </c>
      <c r="B101">
        <f>IFERROR(VLOOKUP(A101,'q1-all'!A:O,15,FALSE),0)*100</f>
        <v>100</v>
      </c>
      <c r="C101">
        <f>IFERROR(VLOOKUP(A101,'q2-all'!A:W,23,FALSE),0)</f>
        <v>40</v>
      </c>
      <c r="D101">
        <f t="shared" si="1"/>
        <v>61</v>
      </c>
    </row>
    <row r="102" spans="1:4">
      <c r="A102" s="49" t="s">
        <v>39</v>
      </c>
      <c r="B102">
        <f>IFERROR(VLOOKUP(A102,'q1-all'!A:O,15,FALSE),0)*100</f>
        <v>100</v>
      </c>
      <c r="C102">
        <f>IFERROR(VLOOKUP(A102,'q2-all'!A:W,23,FALSE),0)</f>
        <v>100</v>
      </c>
      <c r="D102">
        <f t="shared" si="1"/>
        <v>100</v>
      </c>
    </row>
    <row r="103" spans="1:4">
      <c r="A103" s="49" t="s">
        <v>81</v>
      </c>
      <c r="B103">
        <f>IFERROR(VLOOKUP(A103,'q1-all'!A:O,15,FALSE),0)*100</f>
        <v>25</v>
      </c>
      <c r="C103">
        <f>IFERROR(VLOOKUP(A103,'q2-all'!A:W,23,FALSE),0)</f>
        <v>25</v>
      </c>
      <c r="D103">
        <f t="shared" si="1"/>
        <v>25</v>
      </c>
    </row>
    <row r="104" spans="1:4">
      <c r="A104" s="49" t="s">
        <v>83</v>
      </c>
      <c r="B104">
        <f>IFERROR(VLOOKUP(A104,'q1-all'!A:O,15,FALSE),0)*100</f>
        <v>100</v>
      </c>
      <c r="C104">
        <f>IFERROR(VLOOKUP(A104,'q2-all'!A:W,23,FALSE),0)</f>
        <v>100</v>
      </c>
      <c r="D104">
        <f t="shared" si="1"/>
        <v>100</v>
      </c>
    </row>
    <row r="105" spans="1:4">
      <c r="A105" s="49" t="s">
        <v>127</v>
      </c>
      <c r="B105">
        <f>IFERROR(VLOOKUP(A105,'q1-all'!A:O,15,FALSE),0)*100</f>
        <v>100</v>
      </c>
      <c r="C105">
        <f>IFERROR(VLOOKUP(A105,'q2-all'!A:W,23,FALSE),0)</f>
        <v>100</v>
      </c>
      <c r="D105">
        <f t="shared" si="1"/>
        <v>100</v>
      </c>
    </row>
    <row r="106" spans="1:4">
      <c r="A106" s="49" t="s">
        <v>46</v>
      </c>
      <c r="B106">
        <f>IFERROR(VLOOKUP(A106,'q1-all'!A:O,15,FALSE),0)*100</f>
        <v>100</v>
      </c>
      <c r="C106">
        <f>IFERROR(VLOOKUP(A106,'q2-all'!A:W,23,FALSE),0)</f>
        <v>100</v>
      </c>
      <c r="D106">
        <f t="shared" si="1"/>
        <v>100</v>
      </c>
    </row>
    <row r="107" spans="1:4">
      <c r="A107" s="49" t="s">
        <v>96</v>
      </c>
      <c r="B107">
        <f>IFERROR(VLOOKUP(A107,'q1-all'!A:O,15,FALSE),0)*100</f>
        <v>100</v>
      </c>
      <c r="C107">
        <f>IFERROR(VLOOKUP(A107,'q2-all'!A:W,23,FALSE),0)</f>
        <v>40</v>
      </c>
      <c r="D107">
        <f t="shared" si="1"/>
        <v>61</v>
      </c>
    </row>
    <row r="108" spans="1:4">
      <c r="A108" s="49" t="s">
        <v>36</v>
      </c>
      <c r="B108">
        <f>IFERROR(VLOOKUP(A108,'q1-all'!A:O,15,FALSE),0)*100</f>
        <v>100</v>
      </c>
      <c r="C108">
        <f>IFERROR(VLOOKUP(A108,'q2-all'!A:W,23,FALSE),0)</f>
        <v>100</v>
      </c>
      <c r="D108">
        <f t="shared" si="1"/>
        <v>100</v>
      </c>
    </row>
    <row r="109" spans="1:4">
      <c r="A109" s="49" t="s">
        <v>77</v>
      </c>
      <c r="B109">
        <f>IFERROR(VLOOKUP(A109,'q1-all'!A:O,15,FALSE),0)*100</f>
        <v>80</v>
      </c>
      <c r="C109">
        <f>IFERROR(VLOOKUP(A109,'q2-all'!A:W,23,FALSE),0)</f>
        <v>100</v>
      </c>
      <c r="D109">
        <f t="shared" si="1"/>
        <v>93</v>
      </c>
    </row>
    <row r="110" spans="1:4">
      <c r="A110" s="49" t="s">
        <v>112</v>
      </c>
      <c r="B110">
        <f>IFERROR(VLOOKUP(A110,'q1-all'!A:O,15,FALSE),0)*100</f>
        <v>100</v>
      </c>
      <c r="C110">
        <f>IFERROR(VLOOKUP(A110,'q2-all'!A:W,23,FALSE),0)</f>
        <v>100</v>
      </c>
      <c r="D110">
        <f t="shared" si="1"/>
        <v>100</v>
      </c>
    </row>
    <row r="111" spans="1:4">
      <c r="A111" s="49" t="s">
        <v>94</v>
      </c>
      <c r="B111">
        <f>IFERROR(VLOOKUP(A111,'q1-all'!A:O,15,FALSE),0)*100</f>
        <v>100</v>
      </c>
      <c r="C111">
        <f>IFERROR(VLOOKUP(A111,'q2-all'!A:W,23,FALSE),0)</f>
        <v>40</v>
      </c>
      <c r="D111">
        <f t="shared" si="1"/>
        <v>61</v>
      </c>
    </row>
    <row r="112" spans="1:4">
      <c r="A112" s="49" t="s">
        <v>101</v>
      </c>
      <c r="B112">
        <f>IFERROR(VLOOKUP(A112,'q1-all'!A:O,15,FALSE),0)*100</f>
        <v>25</v>
      </c>
      <c r="C112">
        <f>IFERROR(VLOOKUP(A112,'q2-all'!A:W,23,FALSE),0)</f>
        <v>25</v>
      </c>
      <c r="D112">
        <f t="shared" si="1"/>
        <v>25</v>
      </c>
    </row>
    <row r="113" spans="1:4">
      <c r="A113" s="49" t="s">
        <v>225</v>
      </c>
      <c r="B113">
        <f>IFERROR(VLOOKUP(A113,'q1-all'!A:O,15,FALSE),0)*100</f>
        <v>0</v>
      </c>
      <c r="C113">
        <f>IFERROR(VLOOKUP(A113,'q2-all'!A:W,23,FALSE),0)</f>
        <v>0</v>
      </c>
      <c r="D113">
        <f t="shared" si="1"/>
        <v>0</v>
      </c>
    </row>
    <row r="114" spans="1:4">
      <c r="A114" s="49" t="s">
        <v>226</v>
      </c>
      <c r="B114">
        <f>IFERROR(VLOOKUP(A114,'q1-all'!A:O,15,FALSE),0)*100</f>
        <v>0</v>
      </c>
      <c r="C114">
        <f>IFERROR(VLOOKUP(A114,'q2-all'!A:W,23,FALSE),0)</f>
        <v>0</v>
      </c>
      <c r="D114">
        <f t="shared" si="1"/>
        <v>0</v>
      </c>
    </row>
    <row r="115" spans="1:4">
      <c r="A115" s="49" t="s">
        <v>67</v>
      </c>
      <c r="B115">
        <f>IFERROR(VLOOKUP(A115,'q1-all'!A:O,15,FALSE),0)*100</f>
        <v>100</v>
      </c>
      <c r="C115">
        <f>IFERROR(VLOOKUP(A115,'q2-all'!A:W,23,FALSE),0)</f>
        <v>25</v>
      </c>
      <c r="D115">
        <f t="shared" si="1"/>
        <v>51.25</v>
      </c>
    </row>
    <row r="116" spans="1:4">
      <c r="A116" s="49" t="s">
        <v>56</v>
      </c>
      <c r="B116">
        <f>IFERROR(VLOOKUP(A116,'q1-all'!A:O,15,FALSE),0)*100</f>
        <v>100</v>
      </c>
      <c r="C116">
        <f>IFERROR(VLOOKUP(A116,'q2-all'!A:W,23,FALSE),0)</f>
        <v>70</v>
      </c>
      <c r="D116">
        <f t="shared" si="1"/>
        <v>80.5</v>
      </c>
    </row>
    <row r="117" spans="1:4">
      <c r="A117" s="49" t="s">
        <v>28</v>
      </c>
      <c r="B117">
        <f>IFERROR(VLOOKUP(A117,'q1-all'!A:O,15,FALSE),0)*100</f>
        <v>100</v>
      </c>
      <c r="C117">
        <f>IFERROR(VLOOKUP(A117,'q2-all'!A:W,23,FALSE),0)</f>
        <v>100</v>
      </c>
      <c r="D117">
        <f t="shared" si="1"/>
        <v>100</v>
      </c>
    </row>
    <row r="118" spans="1:4">
      <c r="A118" s="49" t="s">
        <v>47</v>
      </c>
      <c r="B118">
        <f>IFERROR(VLOOKUP(A118,'q1-all'!A:O,15,FALSE),0)*100</f>
        <v>100</v>
      </c>
      <c r="C118">
        <f>IFERROR(VLOOKUP(A118,'q2-all'!A:W,23,FALSE),0)</f>
        <v>100</v>
      </c>
      <c r="D118">
        <f t="shared" si="1"/>
        <v>100</v>
      </c>
    </row>
    <row r="119" spans="1:4">
      <c r="A119" s="49" t="s">
        <v>125</v>
      </c>
      <c r="B119">
        <f>IFERROR(VLOOKUP(A119,'q1-all'!A:O,15,FALSE),0)*100</f>
        <v>100</v>
      </c>
      <c r="C119">
        <f>IFERROR(VLOOKUP(A119,'q2-all'!A:W,23,FALSE),0)</f>
        <v>70</v>
      </c>
      <c r="D119">
        <f t="shared" si="1"/>
        <v>80.5</v>
      </c>
    </row>
    <row r="120" spans="1:4">
      <c r="A120" s="49" t="s">
        <v>55</v>
      </c>
      <c r="B120">
        <f>IFERROR(VLOOKUP(A120,'q1-all'!A:O,15,FALSE),0)*100</f>
        <v>100</v>
      </c>
      <c r="C120">
        <f>IFERROR(VLOOKUP(A120,'q2-all'!A:W,23,FALSE),0)</f>
        <v>100</v>
      </c>
      <c r="D120">
        <f t="shared" si="1"/>
        <v>100</v>
      </c>
    </row>
    <row r="121" spans="1:4">
      <c r="A121" s="49" t="s">
        <v>50</v>
      </c>
      <c r="B121">
        <f>IFERROR(VLOOKUP(A121,'q1-all'!A:O,15,FALSE),0)*100</f>
        <v>100</v>
      </c>
      <c r="C121">
        <f>IFERROR(VLOOKUP(A121,'q2-all'!A:W,23,FALSE),0)</f>
        <v>100</v>
      </c>
      <c r="D121">
        <f t="shared" si="1"/>
        <v>100</v>
      </c>
    </row>
    <row r="122" spans="1:4">
      <c r="A122" s="49" t="s">
        <v>40</v>
      </c>
      <c r="B122">
        <f>IFERROR(VLOOKUP(A122,'q1-all'!A:O,15,FALSE),0)*100</f>
        <v>100</v>
      </c>
      <c r="C122">
        <f>IFERROR(VLOOKUP(A122,'q2-all'!A:W,23,FALSE),0)</f>
        <v>55</v>
      </c>
      <c r="D122">
        <f t="shared" si="1"/>
        <v>70.75</v>
      </c>
    </row>
    <row r="123" spans="1:4">
      <c r="A123" s="49" t="s">
        <v>61</v>
      </c>
      <c r="B123">
        <f>IFERROR(VLOOKUP(A123,'q1-all'!A:O,15,FALSE),0)*100</f>
        <v>100</v>
      </c>
      <c r="C123">
        <f>IFERROR(VLOOKUP(A123,'q2-all'!A:W,23,FALSE),0)</f>
        <v>90</v>
      </c>
      <c r="D123">
        <f t="shared" si="1"/>
        <v>93.5</v>
      </c>
    </row>
    <row r="124" spans="1:4">
      <c r="A124" s="49" t="s">
        <v>52</v>
      </c>
      <c r="B124">
        <f>IFERROR(VLOOKUP(A124,'q1-all'!A:O,15,FALSE),0)*100</f>
        <v>100</v>
      </c>
      <c r="C124">
        <f>IFERROR(VLOOKUP(A124,'q2-all'!A:W,23,FALSE),0)</f>
        <v>100</v>
      </c>
      <c r="D124">
        <f t="shared" si="1"/>
        <v>100</v>
      </c>
    </row>
    <row r="125" spans="1:4">
      <c r="A125" s="49" t="s">
        <v>93</v>
      </c>
      <c r="B125">
        <f>IFERROR(VLOOKUP(A125,'q1-all'!A:O,15,FALSE),0)*100</f>
        <v>100</v>
      </c>
      <c r="C125">
        <f>IFERROR(VLOOKUP(A125,'q2-all'!A:W,23,FALSE),0)</f>
        <v>100</v>
      </c>
      <c r="D125">
        <f t="shared" si="1"/>
        <v>100</v>
      </c>
    </row>
    <row r="126" spans="1:4">
      <c r="A126" s="49" t="s">
        <v>80</v>
      </c>
      <c r="B126">
        <f>IFERROR(VLOOKUP(A126,'q1-all'!A:O,15,FALSE),0)*100</f>
        <v>100</v>
      </c>
      <c r="C126">
        <f>IFERROR(VLOOKUP(A126,'q2-all'!A:W,23,FALSE),0)</f>
        <v>100</v>
      </c>
      <c r="D126">
        <f t="shared" si="1"/>
        <v>100</v>
      </c>
    </row>
    <row r="127" spans="1:4">
      <c r="A127" s="49" t="s">
        <v>35</v>
      </c>
      <c r="B127">
        <f>IFERROR(VLOOKUP(A127,'q1-all'!A:O,15,FALSE),0)*100</f>
        <v>100</v>
      </c>
      <c r="C127">
        <f>IFERROR(VLOOKUP(A127,'q2-all'!A:W,23,FALSE),0)</f>
        <v>70</v>
      </c>
      <c r="D127">
        <f t="shared" si="1"/>
        <v>80.5</v>
      </c>
    </row>
    <row r="128" spans="1:4">
      <c r="A128" s="49" t="s">
        <v>227</v>
      </c>
      <c r="B128">
        <f>IFERROR(VLOOKUP(A128,'q1-all'!A:O,15,FALSE),0)*100</f>
        <v>0</v>
      </c>
      <c r="C128">
        <f>IFERROR(VLOOKUP(A128,'q2-all'!A:W,23,FALSE),0)</f>
        <v>0</v>
      </c>
      <c r="D128">
        <f t="shared" si="1"/>
        <v>0</v>
      </c>
    </row>
    <row r="129" spans="1:4">
      <c r="A129" s="49" t="s">
        <v>63</v>
      </c>
      <c r="B129">
        <f>IFERROR(VLOOKUP(A129,'q1-all'!A:O,15,FALSE),0)*100</f>
        <v>100</v>
      </c>
      <c r="C129">
        <f>IFERROR(VLOOKUP(A129,'q2-all'!A:W,23,FALSE),0)</f>
        <v>100</v>
      </c>
      <c r="D129">
        <f t="shared" si="1"/>
        <v>100</v>
      </c>
    </row>
    <row r="130" spans="1:4">
      <c r="A130" s="49" t="s">
        <v>103</v>
      </c>
      <c r="B130">
        <f>IFERROR(VLOOKUP(A130,'q1-all'!A:O,15,FALSE),0)*100</f>
        <v>100</v>
      </c>
      <c r="C130">
        <f>IFERROR(VLOOKUP(A130,'q2-all'!A:W,23,FALSE),0)</f>
        <v>90</v>
      </c>
      <c r="D130">
        <f t="shared" si="1"/>
        <v>93.5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Q108"/>
  <sheetViews>
    <sheetView workbookViewId="0">
      <selection activeCell="G26" sqref="G26"/>
    </sheetView>
  </sheetViews>
  <sheetFormatPr defaultColWidth="9.140625" defaultRowHeight="15"/>
  <cols>
    <col min="1" max="1" width="16.28515625" style="7" customWidth="1"/>
    <col min="2" max="2" width="14.140625" style="7" customWidth="1"/>
    <col min="3" max="4" width="13.7109375" style="7" customWidth="1"/>
    <col min="5" max="5" width="12.28515625" style="7" customWidth="1"/>
    <col min="6" max="6" width="12.42578125" style="7" customWidth="1"/>
    <col min="7" max="8" width="10.7109375" style="7" customWidth="1"/>
    <col min="9" max="9" width="14.140625" style="7" customWidth="1"/>
    <col min="10" max="11" width="9" style="7" customWidth="1"/>
    <col min="12" max="12" width="12.42578125" style="7" customWidth="1"/>
    <col min="13" max="13" width="13" style="7" customWidth="1"/>
    <col min="14" max="14" width="9.7109375" style="7" customWidth="1"/>
    <col min="15" max="15" width="24.7109375" style="7" customWidth="1"/>
    <col min="16" max="16" width="93.140625" style="7" customWidth="1"/>
    <col min="17" max="17" width="49.5703125" style="7" customWidth="1"/>
    <col min="18" max="16384" width="9.140625" style="7"/>
  </cols>
  <sheetData>
    <row r="1" spans="1:17" ht="87.95" customHeight="1">
      <c r="C1" s="76" t="s">
        <v>0</v>
      </c>
      <c r="D1" s="77"/>
      <c r="E1" s="77"/>
      <c r="F1" s="78"/>
      <c r="G1" s="79" t="s">
        <v>1</v>
      </c>
      <c r="H1" s="80"/>
      <c r="I1" s="80"/>
      <c r="J1" s="80"/>
      <c r="K1" s="80"/>
      <c r="L1" s="81"/>
    </row>
    <row r="2" spans="1:17" ht="44.1" customHeight="1">
      <c r="A2" s="7" t="s">
        <v>2</v>
      </c>
      <c r="B2" s="7" t="s">
        <v>3</v>
      </c>
      <c r="C2" s="32" t="s">
        <v>4</v>
      </c>
      <c r="D2" s="32" t="s">
        <v>5</v>
      </c>
      <c r="E2" s="32" t="s">
        <v>6</v>
      </c>
      <c r="F2" s="32" t="s">
        <v>7</v>
      </c>
      <c r="G2" s="32" t="s">
        <v>8</v>
      </c>
      <c r="H2" s="32" t="s">
        <v>9</v>
      </c>
      <c r="I2" s="32" t="s">
        <v>10</v>
      </c>
      <c r="J2" s="32" t="s">
        <v>11</v>
      </c>
      <c r="K2" s="32" t="s">
        <v>12</v>
      </c>
      <c r="L2" s="32" t="s">
        <v>13</v>
      </c>
      <c r="M2" s="7" t="s">
        <v>14</v>
      </c>
      <c r="N2" s="7" t="s">
        <v>15</v>
      </c>
      <c r="O2" s="30" t="s">
        <v>16</v>
      </c>
      <c r="P2" s="7" t="s">
        <v>17</v>
      </c>
      <c r="Q2" s="7" t="s">
        <v>202</v>
      </c>
    </row>
    <row r="3" spans="1:17">
      <c r="A3" s="7" t="s">
        <v>18</v>
      </c>
      <c r="B3" s="7">
        <v>50338193</v>
      </c>
      <c r="C3" s="7">
        <f>VLOOKUP(A3,'q1-log'!A:F,3,FALSE)</f>
        <v>0</v>
      </c>
      <c r="D3" s="7" t="b">
        <f>VLOOKUP(A3,'q1-log'!A:F,4,FALSE)</f>
        <v>1</v>
      </c>
      <c r="E3" s="7">
        <f>VLOOKUP(A3,'q1-log'!A:F,5,FALSE)</f>
        <v>0</v>
      </c>
      <c r="F3" s="7" t="b">
        <f>VLOOKUP(A3,'q1-log'!A:F,6,FALSE)</f>
        <v>1</v>
      </c>
      <c r="G3" s="29">
        <f>VLOOKUP(A3,'q1-score'!A:L,5,FALSE)</f>
        <v>0.99999999999956002</v>
      </c>
      <c r="H3" s="29">
        <f>VLOOKUP(A3,'q1-score'!A:L,6,FALSE)</f>
        <v>0.99999999999954503</v>
      </c>
      <c r="I3" s="29">
        <f>VLOOKUP(A3,'q1-score'!A:L,7,FALSE)</f>
        <v>0.99931979079072897</v>
      </c>
      <c r="J3" s="29">
        <f>VLOOKUP(A3,'q1-score'!A:L,10,FALSE)</f>
        <v>1.0000000000000899</v>
      </c>
      <c r="K3" s="29">
        <f>VLOOKUP(A3,'q1-score'!A:L,11,FALSE)</f>
        <v>1.0000000000004701</v>
      </c>
      <c r="L3" s="29">
        <f>VLOOKUP(A3,'q1-score'!A:L,12,FALSE)</f>
        <v>0.99947347998602598</v>
      </c>
      <c r="M3" s="31">
        <f>AVERAGE(G3:L3)</f>
        <v>0.99979887846273663</v>
      </c>
      <c r="O3" s="7">
        <f>IF(M3&gt;0,1,N3)</f>
        <v>1</v>
      </c>
      <c r="Q3" s="7" t="str">
        <f>CONCATENATE("===Task1 Note=== ",IF(LEN(P3)=0,"None",P3))</f>
        <v>===Task1 Note=== None</v>
      </c>
    </row>
    <row r="4" spans="1:17">
      <c r="A4" s="7" t="s">
        <v>19</v>
      </c>
      <c r="B4" s="7">
        <v>0</v>
      </c>
      <c r="C4" s="7">
        <f>VLOOKUP(A4,'q1-log'!A:F,3,FALSE)</f>
        <v>-999</v>
      </c>
      <c r="D4" s="7" t="b">
        <f>VLOOKUP(A4,'q1-log'!A:F,4,FALSE)</f>
        <v>0</v>
      </c>
      <c r="E4" s="7">
        <f>VLOOKUP(A4,'q1-log'!A:F,5,FALSE)</f>
        <v>-999</v>
      </c>
      <c r="F4" s="7" t="b">
        <f>VLOOKUP(A4,'q1-log'!A:F,6,FALSE)</f>
        <v>0</v>
      </c>
      <c r="G4" s="29">
        <f>VLOOKUP(A4,'q1-score'!A:L,5,FALSE)</f>
        <v>0</v>
      </c>
      <c r="H4" s="29">
        <f>VLOOKUP(A4,'q1-score'!A:L,6,FALSE)</f>
        <v>0</v>
      </c>
      <c r="I4" s="29">
        <f>VLOOKUP(A4,'q1-score'!A:L,7,FALSE)</f>
        <v>0</v>
      </c>
      <c r="J4" s="29">
        <f>VLOOKUP(A4,'q1-score'!A:L,10,FALSE)</f>
        <v>0</v>
      </c>
      <c r="K4" s="29">
        <f>VLOOKUP(A4,'q1-score'!A:L,11,FALSE)</f>
        <v>0</v>
      </c>
      <c r="L4" s="29">
        <f>VLOOKUP(A4,'q1-score'!A:L,12,FALSE)</f>
        <v>0</v>
      </c>
      <c r="M4" s="31">
        <f t="shared" ref="M4:M35" si="0">AVERAGE(G4:L4)</f>
        <v>0</v>
      </c>
      <c r="N4" s="7">
        <v>0.25</v>
      </c>
      <c r="O4" s="7">
        <f t="shared" ref="O4:O35" si="1">IF(M4&gt;0,1,N4)</f>
        <v>0.25</v>
      </c>
      <c r="P4" s="7" t="s">
        <v>20</v>
      </c>
      <c r="Q4" s="7" t="str">
        <f t="shared" ref="Q4:Q67" si="2">CONCATENATE("===Task1 Note=== ",IF(LEN(P4)=0,"None",P4))</f>
        <v>===Task1 Note=== Runtime Error</v>
      </c>
    </row>
    <row r="5" spans="1:17">
      <c r="A5" s="7" t="s">
        <v>21</v>
      </c>
      <c r="B5" s="7">
        <v>50337043</v>
      </c>
      <c r="C5" s="7">
        <f>VLOOKUP(A5,'q1-log'!A:F,3,FALSE)</f>
        <v>0</v>
      </c>
      <c r="D5" s="7" t="b">
        <f>VLOOKUP(A5,'q1-log'!A:F,4,FALSE)</f>
        <v>1</v>
      </c>
      <c r="E5" s="7">
        <f>VLOOKUP(A5,'q1-log'!A:F,5,FALSE)</f>
        <v>0</v>
      </c>
      <c r="F5" s="7" t="b">
        <f>VLOOKUP(A5,'q1-log'!A:F,6,FALSE)</f>
        <v>1</v>
      </c>
      <c r="G5" s="29">
        <f>VLOOKUP(A5,'q1-score'!A:L,5,FALSE)</f>
        <v>0.99999999999956002</v>
      </c>
      <c r="H5" s="29">
        <f>VLOOKUP(A5,'q1-score'!A:L,6,FALSE)</f>
        <v>0.99999999999954503</v>
      </c>
      <c r="I5" s="29">
        <f>VLOOKUP(A5,'q1-score'!A:L,7,FALSE)</f>
        <v>0.99931979079072897</v>
      </c>
      <c r="J5" s="29">
        <f>VLOOKUP(A5,'q1-score'!A:L,10,FALSE)</f>
        <v>1.0000000000000899</v>
      </c>
      <c r="K5" s="29">
        <f>VLOOKUP(A5,'q1-score'!A:L,11,FALSE)</f>
        <v>1.0000000000004701</v>
      </c>
      <c r="L5" s="29">
        <f>VLOOKUP(A5,'q1-score'!A:L,12,FALSE)</f>
        <v>0.99947347998602598</v>
      </c>
      <c r="M5" s="31">
        <f t="shared" si="0"/>
        <v>0.99979887846273663</v>
      </c>
      <c r="O5" s="7">
        <f t="shared" si="1"/>
        <v>1</v>
      </c>
      <c r="Q5" s="7" t="str">
        <f t="shared" si="2"/>
        <v>===Task1 Note=== None</v>
      </c>
    </row>
    <row r="6" spans="1:17" ht="30">
      <c r="A6" s="7" t="s">
        <v>22</v>
      </c>
      <c r="B6" s="7">
        <v>50321658</v>
      </c>
      <c r="C6" s="7">
        <f>VLOOKUP(A6,'q1-log'!A:F,3,FALSE)</f>
        <v>1</v>
      </c>
      <c r="D6" s="7" t="b">
        <f>VLOOKUP(A6,'q1-log'!A:F,4,FALSE)</f>
        <v>0</v>
      </c>
      <c r="E6" s="7">
        <f>VLOOKUP(A6,'q1-log'!A:F,5,FALSE)</f>
        <v>1</v>
      </c>
      <c r="F6" s="7" t="b">
        <f>VLOOKUP(A6,'q1-log'!A:F,6,FALSE)</f>
        <v>0</v>
      </c>
      <c r="G6" s="29">
        <f>VLOOKUP(A6,'q1-score'!A:L,5,FALSE)</f>
        <v>0</v>
      </c>
      <c r="H6" s="29">
        <f>VLOOKUP(A6,'q1-score'!A:L,6,FALSE)</f>
        <v>0</v>
      </c>
      <c r="I6" s="29">
        <f>VLOOKUP(A6,'q1-score'!A:L,7,FALSE)</f>
        <v>0</v>
      </c>
      <c r="J6" s="29">
        <f>VLOOKUP(A6,'q1-score'!A:L,10,FALSE)</f>
        <v>0</v>
      </c>
      <c r="K6" s="29">
        <f>VLOOKUP(A6,'q1-score'!A:L,11,FALSE)</f>
        <v>0</v>
      </c>
      <c r="L6" s="29">
        <f>VLOOKUP(A6,'q1-score'!A:L,12,FALSE)</f>
        <v>0</v>
      </c>
      <c r="M6" s="31">
        <f t="shared" si="0"/>
        <v>0</v>
      </c>
      <c r="O6" s="7">
        <f t="shared" si="1"/>
        <v>0</v>
      </c>
      <c r="P6" s="7" t="s">
        <v>23</v>
      </c>
      <c r="Q6" s="7" t="str">
        <f t="shared" si="2"/>
        <v>===Task1 Note=== imageSubPart() FUNCTION is not defined , RE</v>
      </c>
    </row>
    <row r="7" spans="1:17">
      <c r="A7" s="7" t="s">
        <v>24</v>
      </c>
      <c r="B7" s="7">
        <v>50320282</v>
      </c>
      <c r="C7" s="7">
        <f>VLOOKUP(A7,'q1-log'!A:F,3,FALSE)</f>
        <v>0</v>
      </c>
      <c r="D7" s="7" t="b">
        <f>VLOOKUP(A7,'q1-log'!A:F,4,FALSE)</f>
        <v>1</v>
      </c>
      <c r="E7" s="7">
        <f>VLOOKUP(A7,'q1-log'!A:F,5,FALSE)</f>
        <v>0</v>
      </c>
      <c r="F7" s="7" t="b">
        <f>VLOOKUP(A7,'q1-log'!A:F,6,FALSE)</f>
        <v>1</v>
      </c>
      <c r="G7" s="29">
        <f>VLOOKUP(A7,'q1-score'!A:L,5,FALSE)</f>
        <v>0.18149643136603399</v>
      </c>
      <c r="H7" s="29">
        <f>VLOOKUP(A7,'q1-score'!A:L,6,FALSE)</f>
        <v>6.9623754044920994E-2</v>
      </c>
      <c r="I7" s="29">
        <f>VLOOKUP(A7,'q1-score'!A:L,7,FALSE)</f>
        <v>0.38785148051813401</v>
      </c>
      <c r="J7" s="29">
        <f>VLOOKUP(A7,'q1-score'!A:L,10,FALSE)</f>
        <v>0.180265639308758</v>
      </c>
      <c r="K7" s="29">
        <f>VLOOKUP(A7,'q1-score'!A:L,11,FALSE)</f>
        <v>7.24552307766963E-2</v>
      </c>
      <c r="L7" s="29">
        <f>VLOOKUP(A7,'q1-score'!A:L,12,FALSE)</f>
        <v>0.39009661334088702</v>
      </c>
      <c r="M7" s="31">
        <f t="shared" si="0"/>
        <v>0.21363152489257173</v>
      </c>
      <c r="O7" s="7">
        <f t="shared" si="1"/>
        <v>1</v>
      </c>
      <c r="Q7" s="7" t="str">
        <f t="shared" si="2"/>
        <v>===Task1 Note=== None</v>
      </c>
    </row>
    <row r="8" spans="1:17">
      <c r="A8" s="7" t="s">
        <v>25</v>
      </c>
      <c r="B8" s="7">
        <v>50320909</v>
      </c>
      <c r="C8" s="7">
        <f>VLOOKUP(A8,'q1-log'!A:F,3,FALSE)</f>
        <v>0</v>
      </c>
      <c r="D8" s="7" t="b">
        <f>VLOOKUP(A8,'q1-log'!A:F,4,FALSE)</f>
        <v>1</v>
      </c>
      <c r="E8" s="7">
        <f>VLOOKUP(A8,'q1-log'!A:F,5,FALSE)</f>
        <v>0</v>
      </c>
      <c r="F8" s="7" t="b">
        <f>VLOOKUP(A8,'q1-log'!A:F,6,FALSE)</f>
        <v>1</v>
      </c>
      <c r="G8" s="29">
        <f>VLOOKUP(A8,'q1-score'!A:L,5,FALSE)</f>
        <v>0.99999999999956002</v>
      </c>
      <c r="H8" s="29">
        <f>VLOOKUP(A8,'q1-score'!A:L,6,FALSE)</f>
        <v>0.99999999999954503</v>
      </c>
      <c r="I8" s="29">
        <f>VLOOKUP(A8,'q1-score'!A:L,7,FALSE)</f>
        <v>0.99999999999985301</v>
      </c>
      <c r="J8" s="29">
        <f>VLOOKUP(A8,'q1-score'!A:L,10,FALSE)</f>
        <v>1.0000000000000899</v>
      </c>
      <c r="K8" s="29">
        <f>VLOOKUP(A8,'q1-score'!A:L,11,FALSE)</f>
        <v>1.0000000000004701</v>
      </c>
      <c r="L8" s="29">
        <f>VLOOKUP(A8,'q1-score'!A:L,12,FALSE)</f>
        <v>0.99999999999994704</v>
      </c>
      <c r="M8" s="31">
        <f t="shared" si="0"/>
        <v>0.99999999999991074</v>
      </c>
      <c r="O8" s="7">
        <f t="shared" si="1"/>
        <v>1</v>
      </c>
      <c r="Q8" s="7" t="str">
        <f t="shared" si="2"/>
        <v>===Task1 Note=== None</v>
      </c>
    </row>
    <row r="9" spans="1:17">
      <c r="A9" s="7" t="s">
        <v>26</v>
      </c>
      <c r="B9" s="7">
        <v>50321597</v>
      </c>
      <c r="C9" s="7">
        <f>VLOOKUP(A9,'q1-log'!A:F,3,FALSE)</f>
        <v>0</v>
      </c>
      <c r="D9" s="7" t="b">
        <f>VLOOKUP(A9,'q1-log'!A:F,4,FALSE)</f>
        <v>1</v>
      </c>
      <c r="E9" s="7">
        <f>VLOOKUP(A9,'q1-log'!A:F,5,FALSE)</f>
        <v>0</v>
      </c>
      <c r="F9" s="7" t="b">
        <f>VLOOKUP(A9,'q1-log'!A:F,6,FALSE)</f>
        <v>1</v>
      </c>
      <c r="G9" s="29">
        <f>VLOOKUP(A9,'q1-score'!A:L,5,FALSE)</f>
        <v>0</v>
      </c>
      <c r="H9" s="29">
        <f>VLOOKUP(A9,'q1-score'!A:L,6,FALSE)</f>
        <v>0</v>
      </c>
      <c r="I9" s="29">
        <f>VLOOKUP(A9,'q1-score'!A:L,7,FALSE)</f>
        <v>0</v>
      </c>
      <c r="J9" s="29">
        <f>VLOOKUP(A9,'q1-score'!A:L,10,FALSE)</f>
        <v>0</v>
      </c>
      <c r="K9" s="29">
        <f>VLOOKUP(A9,'q1-score'!A:L,11,FALSE)</f>
        <v>0</v>
      </c>
      <c r="L9" s="29">
        <f>VLOOKUP(A9,'q1-score'!A:L,12,FALSE)</f>
        <v>0</v>
      </c>
      <c r="M9" s="31">
        <f t="shared" si="0"/>
        <v>0</v>
      </c>
      <c r="N9" s="7">
        <v>1</v>
      </c>
      <c r="O9" s="7">
        <f t="shared" si="1"/>
        <v>1</v>
      </c>
      <c r="Q9" s="7" t="str">
        <f t="shared" si="2"/>
        <v>===Task1 Note=== None</v>
      </c>
    </row>
    <row r="10" spans="1:17">
      <c r="A10" s="7" t="s">
        <v>27</v>
      </c>
      <c r="B10" s="7">
        <v>50192497</v>
      </c>
      <c r="C10" s="7">
        <f>VLOOKUP(A10,'q1-log'!A:F,3,FALSE)</f>
        <v>0</v>
      </c>
      <c r="D10" s="7" t="b">
        <f>VLOOKUP(A10,'q1-log'!A:F,4,FALSE)</f>
        <v>1</v>
      </c>
      <c r="E10" s="7">
        <f>VLOOKUP(A10,'q1-log'!A:F,5,FALSE)</f>
        <v>0</v>
      </c>
      <c r="F10" s="7" t="b">
        <f>VLOOKUP(A10,'q1-log'!A:F,6,FALSE)</f>
        <v>1</v>
      </c>
      <c r="G10" s="29">
        <f>VLOOKUP(A10,'q1-score'!A:L,5,FALSE)</f>
        <v>0</v>
      </c>
      <c r="H10" s="29">
        <f>VLOOKUP(A10,'q1-score'!A:L,6,FALSE)</f>
        <v>0</v>
      </c>
      <c r="I10" s="29">
        <f>VLOOKUP(A10,'q1-score'!A:L,7,FALSE)</f>
        <v>0</v>
      </c>
      <c r="J10" s="29">
        <f>VLOOKUP(A10,'q1-score'!A:L,10,FALSE)</f>
        <v>0</v>
      </c>
      <c r="K10" s="29">
        <f>VLOOKUP(A10,'q1-score'!A:L,11,FALSE)</f>
        <v>0</v>
      </c>
      <c r="L10" s="29">
        <f>VLOOKUP(A10,'q1-score'!A:L,12,FALSE)</f>
        <v>0</v>
      </c>
      <c r="M10" s="31">
        <f t="shared" si="0"/>
        <v>0</v>
      </c>
      <c r="N10" s="7">
        <v>1</v>
      </c>
      <c r="O10" s="7">
        <f t="shared" si="1"/>
        <v>1</v>
      </c>
      <c r="Q10" s="7" t="str">
        <f t="shared" si="2"/>
        <v>===Task1 Note=== None</v>
      </c>
    </row>
    <row r="11" spans="1:17">
      <c r="A11" s="7" t="s">
        <v>28</v>
      </c>
      <c r="B11" s="7">
        <v>50337017</v>
      </c>
      <c r="C11" s="7">
        <f>VLOOKUP(A11,'q1-log'!A:F,3,FALSE)</f>
        <v>0</v>
      </c>
      <c r="D11" s="7" t="b">
        <f>VLOOKUP(A11,'q1-log'!A:F,4,FALSE)</f>
        <v>1</v>
      </c>
      <c r="E11" s="7">
        <f>VLOOKUP(A11,'q1-log'!A:F,5,FALSE)</f>
        <v>0</v>
      </c>
      <c r="F11" s="7" t="b">
        <f>VLOOKUP(A11,'q1-log'!A:F,6,FALSE)</f>
        <v>1</v>
      </c>
      <c r="G11" s="29">
        <f>VLOOKUP(A11,'q1-score'!A:L,5,FALSE)</f>
        <v>0.99999999999956002</v>
      </c>
      <c r="H11" s="29">
        <f>VLOOKUP(A11,'q1-score'!A:L,6,FALSE)</f>
        <v>0.99999999999954503</v>
      </c>
      <c r="I11" s="29">
        <f>VLOOKUP(A11,'q1-score'!A:L,7,FALSE)</f>
        <v>0.99999999999985301</v>
      </c>
      <c r="J11" s="29">
        <f>VLOOKUP(A11,'q1-score'!A:L,10,FALSE)</f>
        <v>1.0000000000000899</v>
      </c>
      <c r="K11" s="29">
        <f>VLOOKUP(A11,'q1-score'!A:L,11,FALSE)</f>
        <v>1.0000000000004701</v>
      </c>
      <c r="L11" s="29">
        <f>VLOOKUP(A11,'q1-score'!A:L,12,FALSE)</f>
        <v>0.99999999999994704</v>
      </c>
      <c r="M11" s="31">
        <f t="shared" si="0"/>
        <v>0.99999999999991074</v>
      </c>
      <c r="O11" s="7">
        <f t="shared" si="1"/>
        <v>1</v>
      </c>
      <c r="Q11" s="7" t="str">
        <f t="shared" si="2"/>
        <v>===Task1 Note=== None</v>
      </c>
    </row>
    <row r="12" spans="1:17">
      <c r="A12" s="7" t="s">
        <v>29</v>
      </c>
      <c r="B12" s="7">
        <v>550335423</v>
      </c>
      <c r="C12" s="7">
        <f>VLOOKUP(A12,'q1-log'!A:F,3,FALSE)</f>
        <v>0</v>
      </c>
      <c r="D12" s="7" t="b">
        <f>VLOOKUP(A12,'q1-log'!A:F,4,FALSE)</f>
        <v>1</v>
      </c>
      <c r="E12" s="7">
        <f>VLOOKUP(A12,'q1-log'!A:F,5,FALSE)</f>
        <v>0</v>
      </c>
      <c r="F12" s="7" t="b">
        <f>VLOOKUP(A12,'q1-log'!A:F,6,FALSE)</f>
        <v>1</v>
      </c>
      <c r="G12" s="29">
        <f>VLOOKUP(A12,'q1-score'!A:L,5,FALSE)</f>
        <v>0</v>
      </c>
      <c r="H12" s="29">
        <f>VLOOKUP(A12,'q1-score'!A:L,6,FALSE)</f>
        <v>0</v>
      </c>
      <c r="I12" s="29">
        <f>VLOOKUP(A12,'q1-score'!A:L,7,FALSE)</f>
        <v>0</v>
      </c>
      <c r="J12" s="29">
        <f>VLOOKUP(A12,'q1-score'!A:L,10,FALSE)</f>
        <v>0</v>
      </c>
      <c r="K12" s="29">
        <f>VLOOKUP(A12,'q1-score'!A:L,11,FALSE)</f>
        <v>0</v>
      </c>
      <c r="L12" s="29">
        <f>VLOOKUP(A12,'q1-score'!A:L,12,FALSE)</f>
        <v>0</v>
      </c>
      <c r="M12" s="31">
        <f t="shared" si="0"/>
        <v>0</v>
      </c>
      <c r="N12" s="7">
        <v>1</v>
      </c>
      <c r="O12" s="7">
        <f t="shared" si="1"/>
        <v>1</v>
      </c>
      <c r="Q12" s="7" t="str">
        <f t="shared" si="2"/>
        <v>===Task1 Note=== None</v>
      </c>
    </row>
    <row r="13" spans="1:17">
      <c r="A13" s="7" t="s">
        <v>30</v>
      </c>
      <c r="B13" s="7">
        <v>0</v>
      </c>
      <c r="C13" s="7">
        <f>VLOOKUP(A13,'q1-log'!A:F,3,FALSE)</f>
        <v>0</v>
      </c>
      <c r="D13" s="7" t="b">
        <f>VLOOKUP(A13,'q1-log'!A:F,4,FALSE)</f>
        <v>1</v>
      </c>
      <c r="E13" s="7">
        <f>VLOOKUP(A13,'q1-log'!A:F,5,FALSE)</f>
        <v>0</v>
      </c>
      <c r="F13" s="7" t="b">
        <f>VLOOKUP(A13,'q1-log'!A:F,6,FALSE)</f>
        <v>1</v>
      </c>
      <c r="G13" s="29">
        <f>VLOOKUP(A13,'q1-score'!A:L,5,FALSE)</f>
        <v>0.99999999999956002</v>
      </c>
      <c r="H13" s="29">
        <f>VLOOKUP(A13,'q1-score'!A:L,6,FALSE)</f>
        <v>0.99999999999954503</v>
      </c>
      <c r="I13" s="29">
        <f>VLOOKUP(A13,'q1-score'!A:L,7,FALSE)</f>
        <v>0.99931979079072897</v>
      </c>
      <c r="J13" s="29">
        <f>VLOOKUP(A13,'q1-score'!A:L,10,FALSE)</f>
        <v>1.0000000000000899</v>
      </c>
      <c r="K13" s="29">
        <f>VLOOKUP(A13,'q1-score'!A:L,11,FALSE)</f>
        <v>1.0000000000004701</v>
      </c>
      <c r="L13" s="29">
        <f>VLOOKUP(A13,'q1-score'!A:L,12,FALSE)</f>
        <v>0.99947347998602598</v>
      </c>
      <c r="M13" s="31">
        <f t="shared" si="0"/>
        <v>0.99979887846273663</v>
      </c>
      <c r="O13" s="7">
        <f t="shared" si="1"/>
        <v>1</v>
      </c>
      <c r="Q13" s="7" t="str">
        <f t="shared" si="2"/>
        <v>===Task1 Note=== None</v>
      </c>
    </row>
    <row r="14" spans="1:17">
      <c r="A14" s="7" t="s">
        <v>31</v>
      </c>
      <c r="B14" s="7">
        <v>50256314</v>
      </c>
      <c r="C14" s="7">
        <f>VLOOKUP(A14,'q1-log'!A:F,3,FALSE)</f>
        <v>0</v>
      </c>
      <c r="D14" s="7" t="b">
        <f>VLOOKUP(A14,'q1-log'!A:F,4,FALSE)</f>
        <v>1</v>
      </c>
      <c r="E14" s="7">
        <f>VLOOKUP(A14,'q1-log'!A:F,5,FALSE)</f>
        <v>0</v>
      </c>
      <c r="F14" s="7" t="b">
        <f>VLOOKUP(A14,'q1-log'!A:F,6,FALSE)</f>
        <v>1</v>
      </c>
      <c r="G14" s="29">
        <f>VLOOKUP(A14,'q1-score'!A:L,5,FALSE)</f>
        <v>0.99999999999956002</v>
      </c>
      <c r="H14" s="29">
        <f>VLOOKUP(A14,'q1-score'!A:L,6,FALSE)</f>
        <v>0.99999999999954503</v>
      </c>
      <c r="I14" s="29">
        <f>VLOOKUP(A14,'q1-score'!A:L,7,FALSE)</f>
        <v>0.99999999999985301</v>
      </c>
      <c r="J14" s="29">
        <f>VLOOKUP(A14,'q1-score'!A:L,10,FALSE)</f>
        <v>1.0000000000000899</v>
      </c>
      <c r="K14" s="29">
        <f>VLOOKUP(A14,'q1-score'!A:L,11,FALSE)</f>
        <v>1.0000000000004701</v>
      </c>
      <c r="L14" s="29">
        <f>VLOOKUP(A14,'q1-score'!A:L,12,FALSE)</f>
        <v>0.99999999999994704</v>
      </c>
      <c r="M14" s="31">
        <f t="shared" si="0"/>
        <v>0.99999999999991074</v>
      </c>
      <c r="O14" s="7">
        <f t="shared" si="1"/>
        <v>1</v>
      </c>
      <c r="Q14" s="7" t="str">
        <f t="shared" si="2"/>
        <v>===Task1 Note=== None</v>
      </c>
    </row>
    <row r="15" spans="1:17">
      <c r="A15" s="7" t="s">
        <v>32</v>
      </c>
      <c r="B15" s="7">
        <v>550320725</v>
      </c>
      <c r="C15" s="7">
        <f>VLOOKUP(A15,'q1-log'!A:F,3,FALSE)</f>
        <v>0</v>
      </c>
      <c r="D15" s="7" t="b">
        <f>VLOOKUP(A15,'q1-log'!A:F,4,FALSE)</f>
        <v>1</v>
      </c>
      <c r="E15" s="7">
        <f>VLOOKUP(A15,'q1-log'!A:F,5,FALSE)</f>
        <v>0</v>
      </c>
      <c r="F15" s="7" t="b">
        <f>VLOOKUP(A15,'q1-log'!A:F,6,FALSE)</f>
        <v>1</v>
      </c>
      <c r="G15" s="29">
        <f>VLOOKUP(A15,'q1-score'!A:L,5,FALSE)</f>
        <v>0.65506334835413904</v>
      </c>
      <c r="H15" s="29">
        <f>VLOOKUP(A15,'q1-score'!A:L,6,FALSE)</f>
        <v>0.57900314573392897</v>
      </c>
      <c r="I15" s="29">
        <f>VLOOKUP(A15,'q1-score'!A:L,7,FALSE)</f>
        <v>0.67625434828491104</v>
      </c>
      <c r="J15" s="29">
        <f>VLOOKUP(A15,'q1-score'!A:L,10,FALSE)</f>
        <v>0.64746901016813196</v>
      </c>
      <c r="K15" s="29">
        <f>VLOOKUP(A15,'q1-score'!A:L,11,FALSE)</f>
        <v>0.57740149408646702</v>
      </c>
      <c r="L15" s="29">
        <f>VLOOKUP(A15,'q1-score'!A:L,12,FALSE)</f>
        <v>0.67508364341141702</v>
      </c>
      <c r="M15" s="31">
        <f t="shared" si="0"/>
        <v>0.63504583167316586</v>
      </c>
      <c r="O15" s="7">
        <f t="shared" si="1"/>
        <v>1</v>
      </c>
      <c r="Q15" s="7" t="str">
        <f t="shared" si="2"/>
        <v>===Task1 Note=== None</v>
      </c>
    </row>
    <row r="16" spans="1:17">
      <c r="A16" s="7" t="s">
        <v>33</v>
      </c>
      <c r="B16" s="7">
        <v>50174661</v>
      </c>
      <c r="C16" s="7">
        <f>VLOOKUP(A16,'q1-log'!A:F,3,FALSE)</f>
        <v>0</v>
      </c>
      <c r="D16" s="7" t="b">
        <f>VLOOKUP(A16,'q1-log'!A:F,4,FALSE)</f>
        <v>1</v>
      </c>
      <c r="E16" s="7">
        <f>VLOOKUP(A16,'q1-log'!A:F,5,FALSE)</f>
        <v>0</v>
      </c>
      <c r="F16" s="7" t="b">
        <f>VLOOKUP(A16,'q1-log'!A:F,6,FALSE)</f>
        <v>1</v>
      </c>
      <c r="G16" s="29">
        <f>VLOOKUP(A16,'q1-score'!A:L,5,FALSE)</f>
        <v>0.99999999999956002</v>
      </c>
      <c r="H16" s="29">
        <f>VLOOKUP(A16,'q1-score'!A:L,6,FALSE)</f>
        <v>0.99999999999954503</v>
      </c>
      <c r="I16" s="29">
        <f>VLOOKUP(A16,'q1-score'!A:L,7,FALSE)</f>
        <v>3.6145569749756197E-2</v>
      </c>
      <c r="J16" s="29">
        <f>VLOOKUP(A16,'q1-score'!A:L,10,FALSE)</f>
        <v>1.0000000000000899</v>
      </c>
      <c r="K16" s="29">
        <f>VLOOKUP(A16,'q1-score'!A:L,11,FALSE)</f>
        <v>1.0000000000004701</v>
      </c>
      <c r="L16" s="29">
        <f>VLOOKUP(A16,'q1-score'!A:L,12,FALSE)</f>
        <v>8.2642538441228902E-2</v>
      </c>
      <c r="M16" s="31">
        <f t="shared" si="0"/>
        <v>0.6864646846984418</v>
      </c>
      <c r="O16" s="7">
        <f t="shared" si="1"/>
        <v>1</v>
      </c>
      <c r="Q16" s="7" t="str">
        <f t="shared" si="2"/>
        <v>===Task1 Note=== None</v>
      </c>
    </row>
    <row r="17" spans="1:17">
      <c r="A17" s="7" t="s">
        <v>34</v>
      </c>
      <c r="B17" s="7">
        <v>0</v>
      </c>
      <c r="C17" s="7">
        <f>VLOOKUP(A17,'q1-log'!A:F,3,FALSE)</f>
        <v>0</v>
      </c>
      <c r="D17" s="7" t="b">
        <f>VLOOKUP(A17,'q1-log'!A:F,4,FALSE)</f>
        <v>1</v>
      </c>
      <c r="E17" s="7">
        <f>VLOOKUP(A17,'q1-log'!A:F,5,FALSE)</f>
        <v>0</v>
      </c>
      <c r="F17" s="7" t="b">
        <f>VLOOKUP(A17,'q1-log'!A:F,6,FALSE)</f>
        <v>1</v>
      </c>
      <c r="G17" s="29">
        <f>VLOOKUP(A17,'q1-score'!A:L,5,FALSE)</f>
        <v>0.99999999999956002</v>
      </c>
      <c r="H17" s="29">
        <f>VLOOKUP(A17,'q1-score'!A:L,6,FALSE)</f>
        <v>0.64873715378151398</v>
      </c>
      <c r="I17" s="29">
        <f>VLOOKUP(A17,'q1-score'!A:L,7,FALSE)</f>
        <v>0.82599514205004199</v>
      </c>
      <c r="J17" s="29">
        <f>VLOOKUP(A17,'q1-score'!A:L,10,FALSE)</f>
        <v>1.0000000000000899</v>
      </c>
      <c r="K17" s="29">
        <f>VLOOKUP(A17,'q1-score'!A:L,11,FALSE)</f>
        <v>0.64560369486579205</v>
      </c>
      <c r="L17" s="29">
        <f>VLOOKUP(A17,'q1-score'!A:L,12,FALSE)</f>
        <v>0.83057841936430299</v>
      </c>
      <c r="M17" s="31">
        <f t="shared" si="0"/>
        <v>0.82515240167688353</v>
      </c>
      <c r="O17" s="7">
        <f t="shared" si="1"/>
        <v>1</v>
      </c>
      <c r="Q17" s="7" t="str">
        <f t="shared" si="2"/>
        <v>===Task1 Note=== None</v>
      </c>
    </row>
    <row r="18" spans="1:17">
      <c r="A18" s="7" t="s">
        <v>35</v>
      </c>
      <c r="B18" s="7">
        <v>50138900</v>
      </c>
      <c r="C18" s="7">
        <f>VLOOKUP(A18,'q1-log'!A:F,3,FALSE)</f>
        <v>0</v>
      </c>
      <c r="D18" s="7" t="b">
        <f>VLOOKUP(A18,'q1-log'!A:F,4,FALSE)</f>
        <v>1</v>
      </c>
      <c r="E18" s="7">
        <f>VLOOKUP(A18,'q1-log'!A:F,5,FALSE)</f>
        <v>0</v>
      </c>
      <c r="F18" s="7" t="b">
        <f>VLOOKUP(A18,'q1-log'!A:F,6,FALSE)</f>
        <v>1</v>
      </c>
      <c r="G18" s="29">
        <f>VLOOKUP(A18,'q1-score'!A:L,5,FALSE)</f>
        <v>0.98406758275681805</v>
      </c>
      <c r="H18" s="29">
        <f>VLOOKUP(A18,'q1-score'!A:L,6,FALSE)</f>
        <v>0.87897012459537605</v>
      </c>
      <c r="I18" s="29">
        <f>VLOOKUP(A18,'q1-score'!A:L,7,FALSE)</f>
        <v>0.90959456406120098</v>
      </c>
      <c r="J18" s="29">
        <f>VLOOKUP(A18,'q1-score'!A:L,10,FALSE)</f>
        <v>0.98499756484399503</v>
      </c>
      <c r="K18" s="29">
        <f>VLOOKUP(A18,'q1-score'!A:L,11,FALSE)</f>
        <v>0.88286845256645896</v>
      </c>
      <c r="L18" s="29">
        <f>VLOOKUP(A18,'q1-score'!A:L,12,FALSE)</f>
        <v>0.913532293713197</v>
      </c>
      <c r="M18" s="31">
        <f t="shared" si="0"/>
        <v>0.92567176375617433</v>
      </c>
      <c r="O18" s="7">
        <f t="shared" si="1"/>
        <v>1</v>
      </c>
      <c r="Q18" s="7" t="str">
        <f t="shared" si="2"/>
        <v>===Task1 Note=== None</v>
      </c>
    </row>
    <row r="19" spans="1:17">
      <c r="A19" s="7" t="s">
        <v>36</v>
      </c>
      <c r="B19" s="7">
        <v>50321013</v>
      </c>
      <c r="C19" s="7">
        <f>VLOOKUP(A19,'q1-log'!A:F,3,FALSE)</f>
        <v>0</v>
      </c>
      <c r="D19" s="7" t="b">
        <f>VLOOKUP(A19,'q1-log'!A:F,4,FALSE)</f>
        <v>1</v>
      </c>
      <c r="E19" s="7">
        <f>VLOOKUP(A19,'q1-log'!A:F,5,FALSE)</f>
        <v>0</v>
      </c>
      <c r="F19" s="7" t="b">
        <f>VLOOKUP(A19,'q1-log'!A:F,6,FALSE)</f>
        <v>1</v>
      </c>
      <c r="G19" s="29">
        <f>VLOOKUP(A19,'q1-score'!A:L,5,FALSE)</f>
        <v>0</v>
      </c>
      <c r="H19" s="29">
        <f>VLOOKUP(A19,'q1-score'!A:L,6,FALSE)</f>
        <v>0</v>
      </c>
      <c r="I19" s="29">
        <f>VLOOKUP(A19,'q1-score'!A:L,7,FALSE)</f>
        <v>0</v>
      </c>
      <c r="J19" s="29">
        <f>VLOOKUP(A19,'q1-score'!A:L,10,FALSE)</f>
        <v>0</v>
      </c>
      <c r="K19" s="29">
        <f>VLOOKUP(A19,'q1-score'!A:L,11,FALSE)</f>
        <v>0</v>
      </c>
      <c r="L19" s="29">
        <f>VLOOKUP(A19,'q1-score'!A:L,12,FALSE)</f>
        <v>0</v>
      </c>
      <c r="M19" s="31">
        <f t="shared" si="0"/>
        <v>0</v>
      </c>
      <c r="N19" s="7">
        <v>1</v>
      </c>
      <c r="O19" s="7">
        <f t="shared" si="1"/>
        <v>1</v>
      </c>
      <c r="Q19" s="7" t="str">
        <f t="shared" si="2"/>
        <v>===Task1 Note=== None</v>
      </c>
    </row>
    <row r="20" spans="1:17">
      <c r="A20" s="7" t="s">
        <v>37</v>
      </c>
      <c r="B20" s="7">
        <v>50317480</v>
      </c>
      <c r="C20" s="7">
        <f>VLOOKUP(A20,'q1-log'!A:F,3,FALSE)</f>
        <v>0</v>
      </c>
      <c r="D20" s="7" t="b">
        <f>VLOOKUP(A20,'q1-log'!A:F,4,FALSE)</f>
        <v>1</v>
      </c>
      <c r="E20" s="7">
        <f>VLOOKUP(A20,'q1-log'!A:F,5,FALSE)</f>
        <v>0</v>
      </c>
      <c r="F20" s="7" t="b">
        <f>VLOOKUP(A20,'q1-log'!A:F,6,FALSE)</f>
        <v>1</v>
      </c>
      <c r="G20" s="29">
        <f>VLOOKUP(A20,'q1-score'!A:L,5,FALSE)</f>
        <v>0.99999999999956002</v>
      </c>
      <c r="H20" s="29">
        <f>VLOOKUP(A20,'q1-score'!A:L,6,FALSE)</f>
        <v>0.99999999999954503</v>
      </c>
      <c r="I20" s="29">
        <f>VLOOKUP(A20,'q1-score'!A:L,7,FALSE)</f>
        <v>0.99999999999985301</v>
      </c>
      <c r="J20" s="29">
        <f>VLOOKUP(A20,'q1-score'!A:L,10,FALSE)</f>
        <v>1.0000000000000899</v>
      </c>
      <c r="K20" s="29">
        <f>VLOOKUP(A20,'q1-score'!A:L,11,FALSE)</f>
        <v>1.0000000000004701</v>
      </c>
      <c r="L20" s="29">
        <f>VLOOKUP(A20,'q1-score'!A:L,12,FALSE)</f>
        <v>0.99999999999994704</v>
      </c>
      <c r="M20" s="31">
        <f t="shared" si="0"/>
        <v>0.99999999999991074</v>
      </c>
      <c r="O20" s="7">
        <f t="shared" si="1"/>
        <v>1</v>
      </c>
      <c r="Q20" s="7" t="str">
        <f t="shared" si="2"/>
        <v>===Task1 Note=== None</v>
      </c>
    </row>
    <row r="21" spans="1:17">
      <c r="A21" s="7" t="s">
        <v>38</v>
      </c>
      <c r="B21" s="7">
        <v>50321880</v>
      </c>
      <c r="C21" s="7">
        <f>VLOOKUP(A21,'q1-log'!A:F,3,FALSE)</f>
        <v>0</v>
      </c>
      <c r="D21" s="7" t="b">
        <f>VLOOKUP(A21,'q1-log'!A:F,4,FALSE)</f>
        <v>1</v>
      </c>
      <c r="E21" s="7">
        <f>VLOOKUP(A21,'q1-log'!A:F,5,FALSE)</f>
        <v>0</v>
      </c>
      <c r="F21" s="7" t="b">
        <f>VLOOKUP(A21,'q1-log'!A:F,6,FALSE)</f>
        <v>1</v>
      </c>
      <c r="G21" s="29">
        <f>VLOOKUP(A21,'q1-score'!A:L,5,FALSE)</f>
        <v>0.99999999999956002</v>
      </c>
      <c r="H21" s="29">
        <f>VLOOKUP(A21,'q1-score'!A:L,6,FALSE)</f>
        <v>0.99999999999954503</v>
      </c>
      <c r="I21" s="29">
        <f>VLOOKUP(A21,'q1-score'!A:L,7,FALSE)</f>
        <v>0.99931979079072897</v>
      </c>
      <c r="J21" s="29">
        <f>VLOOKUP(A21,'q1-score'!A:L,10,FALSE)</f>
        <v>1.0000000000000899</v>
      </c>
      <c r="K21" s="29">
        <f>VLOOKUP(A21,'q1-score'!A:L,11,FALSE)</f>
        <v>1.0000000000004701</v>
      </c>
      <c r="L21" s="29">
        <f>VLOOKUP(A21,'q1-score'!A:L,12,FALSE)</f>
        <v>0.99947347998602598</v>
      </c>
      <c r="M21" s="31">
        <f t="shared" si="0"/>
        <v>0.99979887846273663</v>
      </c>
      <c r="O21" s="7">
        <f t="shared" si="1"/>
        <v>1</v>
      </c>
      <c r="Q21" s="7" t="str">
        <f t="shared" si="2"/>
        <v>===Task1 Note=== None</v>
      </c>
    </row>
    <row r="22" spans="1:17">
      <c r="A22" s="7" t="s">
        <v>39</v>
      </c>
      <c r="B22" s="7">
        <v>50325387</v>
      </c>
      <c r="C22" s="7">
        <f>VLOOKUP(A22,'q1-log'!A:F,3,FALSE)</f>
        <v>0</v>
      </c>
      <c r="D22" s="7" t="b">
        <f>VLOOKUP(A22,'q1-log'!A:F,4,FALSE)</f>
        <v>1</v>
      </c>
      <c r="E22" s="7">
        <f>VLOOKUP(A22,'q1-log'!A:F,5,FALSE)</f>
        <v>0</v>
      </c>
      <c r="F22" s="7" t="b">
        <f>VLOOKUP(A22,'q1-log'!A:F,6,FALSE)</f>
        <v>1</v>
      </c>
      <c r="G22" s="29">
        <f>VLOOKUP(A22,'q1-score'!A:L,5,FALSE)</f>
        <v>0.99999999999956002</v>
      </c>
      <c r="H22" s="29">
        <f>VLOOKUP(A22,'q1-score'!A:L,6,FALSE)</f>
        <v>0.99999999999954503</v>
      </c>
      <c r="I22" s="29">
        <f>VLOOKUP(A22,'q1-score'!A:L,7,FALSE)</f>
        <v>0.99999999999985301</v>
      </c>
      <c r="J22" s="29">
        <f>VLOOKUP(A22,'q1-score'!A:L,10,FALSE)</f>
        <v>1.0000000000000899</v>
      </c>
      <c r="K22" s="29">
        <f>VLOOKUP(A22,'q1-score'!A:L,11,FALSE)</f>
        <v>1.0000000000004701</v>
      </c>
      <c r="L22" s="29">
        <f>VLOOKUP(A22,'q1-score'!A:L,12,FALSE)</f>
        <v>0.99999999999994704</v>
      </c>
      <c r="M22" s="31">
        <f t="shared" si="0"/>
        <v>0.99999999999991074</v>
      </c>
      <c r="O22" s="7">
        <f t="shared" si="1"/>
        <v>1</v>
      </c>
      <c r="Q22" s="7" t="str">
        <f t="shared" si="2"/>
        <v>===Task1 Note=== None</v>
      </c>
    </row>
    <row r="23" spans="1:17" ht="16.5" customHeight="1">
      <c r="A23" s="7" t="s">
        <v>40</v>
      </c>
      <c r="B23" s="7">
        <v>50179860</v>
      </c>
      <c r="C23" s="7">
        <f>VLOOKUP(A23,'q1-log'!A:F,3,FALSE)</f>
        <v>0</v>
      </c>
      <c r="D23" s="7" t="b">
        <f>VLOOKUP(A23,'q1-log'!A:F,4,FALSE)</f>
        <v>1</v>
      </c>
      <c r="E23" s="7">
        <f>VLOOKUP(A23,'q1-log'!A:F,5,FALSE)</f>
        <v>0</v>
      </c>
      <c r="F23" s="7" t="b">
        <f>VLOOKUP(A23,'q1-log'!A:F,6,FALSE)</f>
        <v>1</v>
      </c>
      <c r="G23" s="29">
        <f>VLOOKUP(A23,'q1-score'!A:L,5,FALSE)</f>
        <v>0.99999999999956002</v>
      </c>
      <c r="H23" s="29">
        <f>VLOOKUP(A23,'q1-score'!A:L,6,FALSE)</f>
        <v>0.99999999999954503</v>
      </c>
      <c r="I23" s="29">
        <f>VLOOKUP(A23,'q1-score'!A:L,7,FALSE)</f>
        <v>0.99999999999985301</v>
      </c>
      <c r="J23" s="29">
        <f>VLOOKUP(A23,'q1-score'!A:L,10,FALSE)</f>
        <v>1.0000000000000899</v>
      </c>
      <c r="K23" s="29">
        <f>VLOOKUP(A23,'q1-score'!A:L,11,FALSE)</f>
        <v>1.0000000000004701</v>
      </c>
      <c r="L23" s="29">
        <f>VLOOKUP(A23,'q1-score'!A:L,12,FALSE)</f>
        <v>0.99999999999994704</v>
      </c>
      <c r="M23" s="31">
        <f t="shared" si="0"/>
        <v>0.99999999999991074</v>
      </c>
      <c r="O23" s="7">
        <f t="shared" si="1"/>
        <v>1</v>
      </c>
      <c r="Q23" s="7" t="str">
        <f t="shared" si="2"/>
        <v>===Task1 Note=== None</v>
      </c>
    </row>
    <row r="24" spans="1:17">
      <c r="A24" s="7" t="s">
        <v>41</v>
      </c>
      <c r="B24" s="7">
        <v>50318502</v>
      </c>
      <c r="C24" s="7">
        <f>VLOOKUP(A24,'q1-log'!A:F,3,FALSE)</f>
        <v>0</v>
      </c>
      <c r="D24" s="7" t="b">
        <f>VLOOKUP(A24,'q1-log'!A:F,4,FALSE)</f>
        <v>1</v>
      </c>
      <c r="E24" s="7">
        <f>VLOOKUP(A24,'q1-log'!A:F,5,FALSE)</f>
        <v>0</v>
      </c>
      <c r="F24" s="7" t="b">
        <f>VLOOKUP(A24,'q1-log'!A:F,6,FALSE)</f>
        <v>1</v>
      </c>
      <c r="G24" s="29">
        <f>VLOOKUP(A24,'q1-score'!A:L,5,FALSE)</f>
        <v>0.99999999999956002</v>
      </c>
      <c r="H24" s="29">
        <f>VLOOKUP(A24,'q1-score'!A:L,6,FALSE)</f>
        <v>0.99999999999954503</v>
      </c>
      <c r="I24" s="29">
        <f>VLOOKUP(A24,'q1-score'!A:L,7,FALSE)</f>
        <v>0.99999999999985301</v>
      </c>
      <c r="J24" s="29">
        <f>VLOOKUP(A24,'q1-score'!A:L,10,FALSE)</f>
        <v>1.0000000000000899</v>
      </c>
      <c r="K24" s="29">
        <f>VLOOKUP(A24,'q1-score'!A:L,11,FALSE)</f>
        <v>1.0000000000004701</v>
      </c>
      <c r="L24" s="29">
        <f>VLOOKUP(A24,'q1-score'!A:L,12,FALSE)</f>
        <v>0.99999999999994704</v>
      </c>
      <c r="M24" s="31">
        <f t="shared" si="0"/>
        <v>0.99999999999991074</v>
      </c>
      <c r="O24" s="7">
        <f t="shared" si="1"/>
        <v>1</v>
      </c>
      <c r="Q24" s="7" t="str">
        <f t="shared" si="2"/>
        <v>===Task1 Note=== None</v>
      </c>
    </row>
    <row r="25" spans="1:17">
      <c r="A25" s="7" t="s">
        <v>42</v>
      </c>
      <c r="B25" s="7">
        <v>50224908</v>
      </c>
      <c r="C25" s="7">
        <f>VLOOKUP(A25,'q1-log'!A:F,3,FALSE)</f>
        <v>0</v>
      </c>
      <c r="D25" s="7" t="b">
        <f>VLOOKUP(A25,'q1-log'!A:F,4,FALSE)</f>
        <v>1</v>
      </c>
      <c r="E25" s="7">
        <f>VLOOKUP(A25,'q1-log'!A:F,5,FALSE)</f>
        <v>0</v>
      </c>
      <c r="F25" s="7" t="b">
        <f>VLOOKUP(A25,'q1-log'!A:F,6,FALSE)</f>
        <v>1</v>
      </c>
      <c r="G25" s="29">
        <f>VLOOKUP(A25,'q1-score'!A:L,5,FALSE)</f>
        <v>0.99999999999956002</v>
      </c>
      <c r="H25" s="29">
        <f>VLOOKUP(A25,'q1-score'!A:L,6,FALSE)</f>
        <v>0.99999999999954503</v>
      </c>
      <c r="I25" s="29">
        <f>VLOOKUP(A25,'q1-score'!A:L,7,FALSE)</f>
        <v>0.99999999999985301</v>
      </c>
      <c r="J25" s="29">
        <f>VLOOKUP(A25,'q1-score'!A:L,10,FALSE)</f>
        <v>0.97477421778887197</v>
      </c>
      <c r="K25" s="29">
        <f>VLOOKUP(A25,'q1-score'!A:L,11,FALSE)</f>
        <v>0.13409795872027999</v>
      </c>
      <c r="L25" s="29">
        <f>VLOOKUP(A25,'q1-score'!A:L,12,FALSE)</f>
        <v>0.31398726737222699</v>
      </c>
      <c r="M25" s="31">
        <f t="shared" si="0"/>
        <v>0.73714324064672276</v>
      </c>
      <c r="O25" s="7">
        <f t="shared" si="1"/>
        <v>1</v>
      </c>
      <c r="Q25" s="7" t="str">
        <f t="shared" si="2"/>
        <v>===Task1 Note=== None</v>
      </c>
    </row>
    <row r="26" spans="1:17">
      <c r="A26" s="7" t="s">
        <v>43</v>
      </c>
      <c r="B26" s="7">
        <v>0</v>
      </c>
      <c r="C26" s="7">
        <f>VLOOKUP(A26,'q1-log'!A:F,3,FALSE)</f>
        <v>0</v>
      </c>
      <c r="D26" s="7" t="b">
        <f>VLOOKUP(A26,'q1-log'!A:F,4,FALSE)</f>
        <v>1</v>
      </c>
      <c r="E26" s="7">
        <f>VLOOKUP(A26,'q1-log'!A:F,5,FALSE)</f>
        <v>0</v>
      </c>
      <c r="F26" s="7" t="b">
        <f>VLOOKUP(A26,'q1-log'!A:F,6,FALSE)</f>
        <v>1</v>
      </c>
      <c r="G26" s="29">
        <f>VLOOKUP(A26,'q1-score'!A:L,5,FALSE)</f>
        <v>0.99999999999956002</v>
      </c>
      <c r="H26" s="29">
        <f>VLOOKUP(A26,'q1-score'!A:L,6,FALSE)</f>
        <v>0.99992857105496602</v>
      </c>
      <c r="I26" s="29">
        <f>VLOOKUP(A26,'q1-score'!A:L,7,FALSE)</f>
        <v>0.99999999999985301</v>
      </c>
      <c r="J26" s="29">
        <f>VLOOKUP(A26,'q1-score'!A:L,10,FALSE)</f>
        <v>1.0000000000000899</v>
      </c>
      <c r="K26" s="29">
        <f>VLOOKUP(A26,'q1-score'!A:L,11,FALSE)</f>
        <v>0.99990351786397602</v>
      </c>
      <c r="L26" s="29">
        <f>VLOOKUP(A26,'q1-score'!A:L,12,FALSE)</f>
        <v>0.99999999999994704</v>
      </c>
      <c r="M26" s="31">
        <f t="shared" si="0"/>
        <v>0.99997201481973208</v>
      </c>
      <c r="O26" s="7">
        <f t="shared" si="1"/>
        <v>1</v>
      </c>
      <c r="Q26" s="7" t="str">
        <f t="shared" si="2"/>
        <v>===Task1 Note=== None</v>
      </c>
    </row>
    <row r="27" spans="1:17">
      <c r="A27" s="7" t="s">
        <v>44</v>
      </c>
      <c r="B27" s="7">
        <v>50336812</v>
      </c>
      <c r="C27" s="7">
        <f>VLOOKUP(A27,'q1-log'!A:F,3,FALSE)</f>
        <v>0</v>
      </c>
      <c r="D27" s="7" t="b">
        <f>VLOOKUP(A27,'q1-log'!A:F,4,FALSE)</f>
        <v>1</v>
      </c>
      <c r="E27" s="7">
        <f>VLOOKUP(A27,'q1-log'!A:F,5,FALSE)</f>
        <v>0</v>
      </c>
      <c r="F27" s="7" t="b">
        <f>VLOOKUP(A27,'q1-log'!A:F,6,FALSE)</f>
        <v>1</v>
      </c>
      <c r="G27" s="29">
        <f>VLOOKUP(A27,'q1-score'!A:L,5,FALSE)</f>
        <v>0.99999999999956002</v>
      </c>
      <c r="H27" s="29">
        <f>VLOOKUP(A27,'q1-score'!A:L,6,FALSE)</f>
        <v>0.99999999999954503</v>
      </c>
      <c r="I27" s="29">
        <f>VLOOKUP(A27,'q1-score'!A:L,7,FALSE)</f>
        <v>0.99999999999985301</v>
      </c>
      <c r="J27" s="29">
        <f>VLOOKUP(A27,'q1-score'!A:L,10,FALSE)</f>
        <v>1.0000000000000899</v>
      </c>
      <c r="K27" s="29">
        <f>VLOOKUP(A27,'q1-score'!A:L,11,FALSE)</f>
        <v>1.0000000000004701</v>
      </c>
      <c r="L27" s="29">
        <f>VLOOKUP(A27,'q1-score'!A:L,12,FALSE)</f>
        <v>0.99999999999994704</v>
      </c>
      <c r="M27" s="31">
        <f t="shared" si="0"/>
        <v>0.99999999999991074</v>
      </c>
      <c r="O27" s="7">
        <f t="shared" si="1"/>
        <v>1</v>
      </c>
      <c r="Q27" s="7" t="str">
        <f t="shared" si="2"/>
        <v>===Task1 Note=== None</v>
      </c>
    </row>
    <row r="28" spans="1:17">
      <c r="A28" s="7" t="s">
        <v>45</v>
      </c>
      <c r="B28" s="7">
        <v>50337024</v>
      </c>
      <c r="C28" s="7">
        <f>VLOOKUP(A28,'q1-log'!A:F,3,FALSE)</f>
        <v>0</v>
      </c>
      <c r="D28" s="7" t="b">
        <f>VLOOKUP(A28,'q1-log'!A:F,4,FALSE)</f>
        <v>1</v>
      </c>
      <c r="E28" s="7">
        <f>VLOOKUP(A28,'q1-log'!A:F,5,FALSE)</f>
        <v>0</v>
      </c>
      <c r="F28" s="7" t="b">
        <f>VLOOKUP(A28,'q1-log'!A:F,6,FALSE)</f>
        <v>1</v>
      </c>
      <c r="G28" s="29">
        <f>VLOOKUP(A28,'q1-score'!A:L,5,FALSE)</f>
        <v>0.30849010062905602</v>
      </c>
      <c r="H28" s="29">
        <f>VLOOKUP(A28,'q1-score'!A:L,6,FALSE)</f>
        <v>0.248959235471163</v>
      </c>
      <c r="I28" s="29">
        <f>VLOOKUP(A28,'q1-score'!A:L,7,FALSE)</f>
        <v>0.48297634065080802</v>
      </c>
      <c r="J28" s="29">
        <f>VLOOKUP(A28,'q1-score'!A:L,10,FALSE)</f>
        <v>0.31408402591329099</v>
      </c>
      <c r="K28" s="29">
        <f>VLOOKUP(A28,'q1-score'!A:L,11,FALSE)</f>
        <v>0.259012513434762</v>
      </c>
      <c r="L28" s="29">
        <f>VLOOKUP(A28,'q1-score'!A:L,12,FALSE)</f>
        <v>0.49229992981384701</v>
      </c>
      <c r="M28" s="31">
        <f t="shared" si="0"/>
        <v>0.35097035765215451</v>
      </c>
      <c r="O28" s="7">
        <f t="shared" si="1"/>
        <v>1</v>
      </c>
      <c r="Q28" s="7" t="str">
        <f t="shared" si="2"/>
        <v>===Task1 Note=== None</v>
      </c>
    </row>
    <row r="29" spans="1:17">
      <c r="A29" s="7" t="s">
        <v>46</v>
      </c>
      <c r="B29" s="7">
        <v>50340696</v>
      </c>
      <c r="C29" s="7">
        <f>VLOOKUP(A29,'q1-log'!A:F,3,FALSE)</f>
        <v>0</v>
      </c>
      <c r="D29" s="7" t="b">
        <f>VLOOKUP(A29,'q1-log'!A:F,4,FALSE)</f>
        <v>1</v>
      </c>
      <c r="E29" s="7">
        <f>VLOOKUP(A29,'q1-log'!A:F,5,FALSE)</f>
        <v>0</v>
      </c>
      <c r="F29" s="7" t="b">
        <f>VLOOKUP(A29,'q1-log'!A:F,6,FALSE)</f>
        <v>1</v>
      </c>
      <c r="G29" s="29">
        <f>VLOOKUP(A29,'q1-score'!A:L,5,FALSE)</f>
        <v>0.99999999999956002</v>
      </c>
      <c r="H29" s="29">
        <f>VLOOKUP(A29,'q1-score'!A:L,6,FALSE)</f>
        <v>0.99999999999954503</v>
      </c>
      <c r="I29" s="29">
        <f>VLOOKUP(A29,'q1-score'!A:L,7,FALSE)</f>
        <v>0.99931979079072897</v>
      </c>
      <c r="J29" s="29">
        <f>VLOOKUP(A29,'q1-score'!A:L,10,FALSE)</f>
        <v>1.0000000000000899</v>
      </c>
      <c r="K29" s="29">
        <f>VLOOKUP(A29,'q1-score'!A:L,11,FALSE)</f>
        <v>1.0000000000004701</v>
      </c>
      <c r="L29" s="29">
        <f>VLOOKUP(A29,'q1-score'!A:L,12,FALSE)</f>
        <v>0.99947347998602598</v>
      </c>
      <c r="M29" s="31">
        <f t="shared" si="0"/>
        <v>0.99979887846273663</v>
      </c>
      <c r="O29" s="7">
        <f t="shared" si="1"/>
        <v>1</v>
      </c>
      <c r="Q29" s="7" t="str">
        <f t="shared" si="2"/>
        <v>===Task1 Note=== None</v>
      </c>
    </row>
    <row r="30" spans="1:17">
      <c r="A30" s="7" t="s">
        <v>47</v>
      </c>
      <c r="B30" s="7">
        <v>50069717</v>
      </c>
      <c r="C30" s="7">
        <f>VLOOKUP(A30,'q1-log'!A:F,3,FALSE)</f>
        <v>0</v>
      </c>
      <c r="D30" s="7" t="b">
        <f>VLOOKUP(A30,'q1-log'!A:F,4,FALSE)</f>
        <v>1</v>
      </c>
      <c r="E30" s="7">
        <f>VLOOKUP(A30,'q1-log'!A:F,5,FALSE)</f>
        <v>0</v>
      </c>
      <c r="F30" s="7" t="b">
        <f>VLOOKUP(A30,'q1-log'!A:F,6,FALSE)</f>
        <v>1</v>
      </c>
      <c r="G30" s="29">
        <f>VLOOKUP(A30,'q1-score'!A:L,5,FALSE)</f>
        <v>0.99999999999956002</v>
      </c>
      <c r="H30" s="29">
        <f>VLOOKUP(A30,'q1-score'!A:L,6,FALSE)</f>
        <v>0.99999999999954503</v>
      </c>
      <c r="I30" s="29">
        <f>VLOOKUP(A30,'q1-score'!A:L,7,FALSE)</f>
        <v>0.99931979079072897</v>
      </c>
      <c r="J30" s="29">
        <f>VLOOKUP(A30,'q1-score'!A:L,10,FALSE)</f>
        <v>1.0000000000000899</v>
      </c>
      <c r="K30" s="29">
        <f>VLOOKUP(A30,'q1-score'!A:L,11,FALSE)</f>
        <v>1.0000000000004701</v>
      </c>
      <c r="L30" s="29">
        <f>VLOOKUP(A30,'q1-score'!A:L,12,FALSE)</f>
        <v>0.99947347998602598</v>
      </c>
      <c r="M30" s="31">
        <f t="shared" si="0"/>
        <v>0.99979887846273663</v>
      </c>
      <c r="O30" s="7">
        <f t="shared" si="1"/>
        <v>1</v>
      </c>
      <c r="Q30" s="7" t="str">
        <f t="shared" si="2"/>
        <v>===Task1 Note=== None</v>
      </c>
    </row>
    <row r="31" spans="1:17">
      <c r="A31" s="7" t="s">
        <v>48</v>
      </c>
      <c r="B31" s="7">
        <v>50204441</v>
      </c>
      <c r="C31" s="7">
        <f>VLOOKUP(A31,'q1-log'!A:F,3,FALSE)</f>
        <v>-999</v>
      </c>
      <c r="D31" s="7" t="b">
        <f>VLOOKUP(A31,'q1-log'!A:F,4,FALSE)</f>
        <v>0</v>
      </c>
      <c r="E31" s="7">
        <f>VLOOKUP(A31,'q1-log'!A:F,5,FALSE)</f>
        <v>-999</v>
      </c>
      <c r="F31" s="7" t="b">
        <f>VLOOKUP(A31,'q1-log'!A:F,6,FALSE)</f>
        <v>0</v>
      </c>
      <c r="G31" s="29">
        <f>VLOOKUP(A31,'q1-score'!A:L,5,FALSE)</f>
        <v>0</v>
      </c>
      <c r="H31" s="29">
        <f>VLOOKUP(A31,'q1-score'!A:L,6,FALSE)</f>
        <v>0</v>
      </c>
      <c r="I31" s="29">
        <f>VLOOKUP(A31,'q1-score'!A:L,7,FALSE)</f>
        <v>0</v>
      </c>
      <c r="J31" s="29">
        <f>VLOOKUP(A31,'q1-score'!A:L,10,FALSE)</f>
        <v>0</v>
      </c>
      <c r="K31" s="29">
        <f>VLOOKUP(A31,'q1-score'!A:L,11,FALSE)</f>
        <v>0</v>
      </c>
      <c r="L31" s="29">
        <f>VLOOKUP(A31,'q1-score'!A:L,12,FALSE)</f>
        <v>0</v>
      </c>
      <c r="M31" s="31">
        <f t="shared" si="0"/>
        <v>0</v>
      </c>
      <c r="N31" s="7">
        <v>0.25</v>
      </c>
      <c r="O31" s="7">
        <f t="shared" si="1"/>
        <v>0.25</v>
      </c>
      <c r="P31" s="7" t="s">
        <v>20</v>
      </c>
      <c r="Q31" s="7" t="str">
        <f t="shared" si="2"/>
        <v>===Task1 Note=== Runtime Error</v>
      </c>
    </row>
    <row r="32" spans="1:17">
      <c r="A32" s="7" t="s">
        <v>49</v>
      </c>
      <c r="B32" s="7">
        <v>50322198</v>
      </c>
      <c r="C32" s="7">
        <f>VLOOKUP(A32,'q1-log'!A:F,3,FALSE)</f>
        <v>0</v>
      </c>
      <c r="D32" s="7" t="b">
        <f>VLOOKUP(A32,'q1-log'!A:F,4,FALSE)</f>
        <v>1</v>
      </c>
      <c r="E32" s="7">
        <f>VLOOKUP(A32,'q1-log'!A:F,5,FALSE)</f>
        <v>0</v>
      </c>
      <c r="F32" s="7" t="b">
        <f>VLOOKUP(A32,'q1-log'!A:F,6,FALSE)</f>
        <v>1</v>
      </c>
      <c r="G32" s="29">
        <f>VLOOKUP(A32,'q1-score'!A:L,5,FALSE)</f>
        <v>0</v>
      </c>
      <c r="H32" s="29">
        <f>VLOOKUP(A32,'q1-score'!A:L,6,FALSE)</f>
        <v>0</v>
      </c>
      <c r="I32" s="29">
        <f>VLOOKUP(A32,'q1-score'!A:L,7,FALSE)</f>
        <v>0</v>
      </c>
      <c r="J32" s="29">
        <f>VLOOKUP(A32,'q1-score'!A:L,10,FALSE)</f>
        <v>0</v>
      </c>
      <c r="K32" s="29">
        <f>VLOOKUP(A32,'q1-score'!A:L,11,FALSE)</f>
        <v>0</v>
      </c>
      <c r="L32" s="29">
        <f>VLOOKUP(A32,'q1-score'!A:L,12,FALSE)</f>
        <v>0</v>
      </c>
      <c r="M32" s="31">
        <f t="shared" si="0"/>
        <v>0</v>
      </c>
      <c r="N32" s="7">
        <v>1</v>
      </c>
      <c r="O32" s="7">
        <f t="shared" si="1"/>
        <v>1</v>
      </c>
      <c r="Q32" s="7" t="str">
        <f t="shared" si="2"/>
        <v>===Task1 Note=== None</v>
      </c>
    </row>
    <row r="33" spans="1:17">
      <c r="A33" s="7" t="s">
        <v>50</v>
      </c>
      <c r="B33" s="7">
        <v>50336834</v>
      </c>
      <c r="C33" s="7">
        <f>VLOOKUP(A33,'q1-log'!A:F,3,FALSE)</f>
        <v>0</v>
      </c>
      <c r="D33" s="7" t="b">
        <f>VLOOKUP(A33,'q1-log'!A:F,4,FALSE)</f>
        <v>1</v>
      </c>
      <c r="E33" s="7">
        <f>VLOOKUP(A33,'q1-log'!A:F,5,FALSE)</f>
        <v>0</v>
      </c>
      <c r="F33" s="7" t="b">
        <f>VLOOKUP(A33,'q1-log'!A:F,6,FALSE)</f>
        <v>1</v>
      </c>
      <c r="G33" s="29">
        <f>VLOOKUP(A33,'q1-score'!A:L,5,FALSE)</f>
        <v>0.99999999999956002</v>
      </c>
      <c r="H33" s="29">
        <f>VLOOKUP(A33,'q1-score'!A:L,6,FALSE)</f>
        <v>0.99992857105496602</v>
      </c>
      <c r="I33" s="29">
        <f>VLOOKUP(A33,'q1-score'!A:L,7,FALSE)</f>
        <v>0.99999999999985301</v>
      </c>
      <c r="J33" s="29">
        <f>VLOOKUP(A33,'q1-score'!A:L,10,FALSE)</f>
        <v>1.0000000000000899</v>
      </c>
      <c r="K33" s="29">
        <f>VLOOKUP(A33,'q1-score'!A:L,11,FALSE)</f>
        <v>0.99990351786397602</v>
      </c>
      <c r="L33" s="29">
        <f>VLOOKUP(A33,'q1-score'!A:L,12,FALSE)</f>
        <v>0.99999999999994704</v>
      </c>
      <c r="M33" s="31">
        <f t="shared" si="0"/>
        <v>0.99997201481973208</v>
      </c>
      <c r="O33" s="7">
        <f t="shared" si="1"/>
        <v>1</v>
      </c>
      <c r="Q33" s="7" t="str">
        <f t="shared" si="2"/>
        <v>===Task1 Note=== None</v>
      </c>
    </row>
    <row r="34" spans="1:17">
      <c r="A34" s="7" t="s">
        <v>51</v>
      </c>
      <c r="B34" s="7">
        <v>50320998</v>
      </c>
      <c r="C34" s="7">
        <f>VLOOKUP(A34,'q1-log'!A:F,3,FALSE)</f>
        <v>0</v>
      </c>
      <c r="D34" s="7" t="b">
        <f>VLOOKUP(A34,'q1-log'!A:F,4,FALSE)</f>
        <v>1</v>
      </c>
      <c r="E34" s="7">
        <f>VLOOKUP(A34,'q1-log'!A:F,5,FALSE)</f>
        <v>0</v>
      </c>
      <c r="F34" s="7" t="b">
        <f>VLOOKUP(A34,'q1-log'!A:F,6,FALSE)</f>
        <v>1</v>
      </c>
      <c r="G34" s="29">
        <f>VLOOKUP(A34,'q1-score'!A:L,5,FALSE)</f>
        <v>0.99999999999956002</v>
      </c>
      <c r="H34" s="29">
        <f>VLOOKUP(A34,'q1-score'!A:L,6,FALSE)</f>
        <v>0.99999999999954503</v>
      </c>
      <c r="I34" s="29">
        <f>VLOOKUP(A34,'q1-score'!A:L,7,FALSE)</f>
        <v>0.99999999999985301</v>
      </c>
      <c r="J34" s="29">
        <f>VLOOKUP(A34,'q1-score'!A:L,10,FALSE)</f>
        <v>1.0000000000000899</v>
      </c>
      <c r="K34" s="29">
        <f>VLOOKUP(A34,'q1-score'!A:L,11,FALSE)</f>
        <v>1.0000000000004701</v>
      </c>
      <c r="L34" s="29">
        <f>VLOOKUP(A34,'q1-score'!A:L,12,FALSE)</f>
        <v>0.99999999999994704</v>
      </c>
      <c r="M34" s="31">
        <f t="shared" si="0"/>
        <v>0.99999999999991074</v>
      </c>
      <c r="O34" s="7">
        <f t="shared" si="1"/>
        <v>1</v>
      </c>
      <c r="Q34" s="7" t="str">
        <f t="shared" si="2"/>
        <v>===Task1 Note=== None</v>
      </c>
    </row>
    <row r="35" spans="1:17">
      <c r="A35" s="7" t="s">
        <v>52</v>
      </c>
      <c r="B35" s="7">
        <v>50318705</v>
      </c>
      <c r="C35" s="7">
        <f>VLOOKUP(A35,'q1-log'!A:F,3,FALSE)</f>
        <v>0</v>
      </c>
      <c r="D35" s="7" t="b">
        <f>VLOOKUP(A35,'q1-log'!A:F,4,FALSE)</f>
        <v>1</v>
      </c>
      <c r="E35" s="7">
        <f>VLOOKUP(A35,'q1-log'!A:F,5,FALSE)</f>
        <v>0</v>
      </c>
      <c r="F35" s="7" t="b">
        <f>VLOOKUP(A35,'q1-log'!A:F,6,FALSE)</f>
        <v>1</v>
      </c>
      <c r="G35" s="29">
        <f>VLOOKUP(A35,'q1-score'!A:L,5,FALSE)</f>
        <v>0.99999999999956002</v>
      </c>
      <c r="H35" s="29">
        <f>VLOOKUP(A35,'q1-score'!A:L,6,FALSE)</f>
        <v>0.99999999999954503</v>
      </c>
      <c r="I35" s="29">
        <f>VLOOKUP(A35,'q1-score'!A:L,7,FALSE)</f>
        <v>0.99999999999985301</v>
      </c>
      <c r="J35" s="29">
        <f>VLOOKUP(A35,'q1-score'!A:L,10,FALSE)</f>
        <v>1.0000000000000899</v>
      </c>
      <c r="K35" s="29">
        <f>VLOOKUP(A35,'q1-score'!A:L,11,FALSE)</f>
        <v>1.0000000000004701</v>
      </c>
      <c r="L35" s="29">
        <f>VLOOKUP(A35,'q1-score'!A:L,12,FALSE)</f>
        <v>0.99999999999994704</v>
      </c>
      <c r="M35" s="31">
        <f t="shared" si="0"/>
        <v>0.99999999999991074</v>
      </c>
      <c r="O35" s="7">
        <f t="shared" si="1"/>
        <v>1</v>
      </c>
      <c r="Q35" s="7" t="str">
        <f t="shared" si="2"/>
        <v>===Task1 Note=== None</v>
      </c>
    </row>
    <row r="36" spans="1:17">
      <c r="A36" s="7" t="s">
        <v>53</v>
      </c>
      <c r="B36" s="7">
        <v>55038201</v>
      </c>
      <c r="C36" s="7">
        <f>VLOOKUP(A36,'q1-log'!A:F,3,FALSE)</f>
        <v>0</v>
      </c>
      <c r="D36" s="7" t="b">
        <f>VLOOKUP(A36,'q1-log'!A:F,4,FALSE)</f>
        <v>1</v>
      </c>
      <c r="E36" s="7">
        <f>VLOOKUP(A36,'q1-log'!A:F,5,FALSE)</f>
        <v>0</v>
      </c>
      <c r="F36" s="7" t="b">
        <f>VLOOKUP(A36,'q1-log'!A:F,6,FALSE)</f>
        <v>1</v>
      </c>
      <c r="G36" s="29">
        <f>VLOOKUP(A36,'q1-score'!A:L,5,FALSE)</f>
        <v>0</v>
      </c>
      <c r="H36" s="29">
        <f>VLOOKUP(A36,'q1-score'!A:L,6,FALSE)</f>
        <v>0</v>
      </c>
      <c r="I36" s="29">
        <f>VLOOKUP(A36,'q1-score'!A:L,7,FALSE)</f>
        <v>0</v>
      </c>
      <c r="J36" s="29">
        <f>VLOOKUP(A36,'q1-score'!A:L,10,FALSE)</f>
        <v>0</v>
      </c>
      <c r="K36" s="29">
        <f>VLOOKUP(A36,'q1-score'!A:L,11,FALSE)</f>
        <v>0</v>
      </c>
      <c r="L36" s="29">
        <f>VLOOKUP(A36,'q1-score'!A:L,12,FALSE)</f>
        <v>0</v>
      </c>
      <c r="M36" s="31">
        <f t="shared" ref="M36:M61" si="3">AVERAGE(G36:L36)</f>
        <v>0</v>
      </c>
      <c r="N36" s="7">
        <v>1</v>
      </c>
      <c r="O36" s="7">
        <f t="shared" ref="O36:O67" si="4">IF(M36&gt;0,1,N36)</f>
        <v>1</v>
      </c>
      <c r="Q36" s="7" t="str">
        <f t="shared" si="2"/>
        <v>===Task1 Note=== None</v>
      </c>
    </row>
    <row r="37" spans="1:17">
      <c r="A37" s="7" t="s">
        <v>54</v>
      </c>
      <c r="B37" s="7">
        <v>50336816</v>
      </c>
      <c r="C37" s="7">
        <f>VLOOKUP(A37,'q1-log'!A:F,3,FALSE)</f>
        <v>0</v>
      </c>
      <c r="D37" s="7" t="b">
        <f>VLOOKUP(A37,'q1-log'!A:F,4,FALSE)</f>
        <v>1</v>
      </c>
      <c r="E37" s="7">
        <f>VLOOKUP(A37,'q1-log'!A:F,5,FALSE)</f>
        <v>0</v>
      </c>
      <c r="F37" s="7" t="b">
        <f>VLOOKUP(A37,'q1-log'!A:F,6,FALSE)</f>
        <v>1</v>
      </c>
      <c r="G37" s="29">
        <f>VLOOKUP(A37,'q1-score'!A:L,5,FALSE)</f>
        <v>0</v>
      </c>
      <c r="H37" s="29">
        <f>VLOOKUP(A37,'q1-score'!A:L,6,FALSE)</f>
        <v>0</v>
      </c>
      <c r="I37" s="29">
        <f>VLOOKUP(A37,'q1-score'!A:L,7,FALSE)</f>
        <v>0</v>
      </c>
      <c r="J37" s="29">
        <f>VLOOKUP(A37,'q1-score'!A:L,10,FALSE)</f>
        <v>0</v>
      </c>
      <c r="K37" s="29">
        <f>VLOOKUP(A37,'q1-score'!A:L,11,FALSE)</f>
        <v>0</v>
      </c>
      <c r="L37" s="29">
        <f>VLOOKUP(A37,'q1-score'!A:L,12,FALSE)</f>
        <v>0</v>
      </c>
      <c r="M37" s="31">
        <f t="shared" si="3"/>
        <v>0</v>
      </c>
      <c r="N37" s="7">
        <v>1</v>
      </c>
      <c r="O37" s="7">
        <f t="shared" si="4"/>
        <v>1</v>
      </c>
      <c r="Q37" s="7" t="str">
        <f t="shared" si="2"/>
        <v>===Task1 Note=== None</v>
      </c>
    </row>
    <row r="38" spans="1:17">
      <c r="A38" s="7" t="s">
        <v>55</v>
      </c>
      <c r="B38" s="7">
        <v>50321613</v>
      </c>
      <c r="C38" s="7">
        <f>VLOOKUP(A38,'q1-log'!A:F,3,FALSE)</f>
        <v>0</v>
      </c>
      <c r="D38" s="7" t="b">
        <f>VLOOKUP(A38,'q1-log'!A:F,4,FALSE)</f>
        <v>1</v>
      </c>
      <c r="E38" s="7">
        <f>VLOOKUP(A38,'q1-log'!A:F,5,FALSE)</f>
        <v>0</v>
      </c>
      <c r="F38" s="7" t="b">
        <f>VLOOKUP(A38,'q1-log'!A:F,6,FALSE)</f>
        <v>1</v>
      </c>
      <c r="G38" s="29">
        <f>VLOOKUP(A38,'q1-score'!A:L,5,FALSE)</f>
        <v>0.99974060544013299</v>
      </c>
      <c r="H38" s="29">
        <f>VLOOKUP(A38,'q1-score'!A:L,6,FALSE)</f>
        <v>0.99999871028059295</v>
      </c>
      <c r="I38" s="29">
        <f>VLOOKUP(A38,'q1-score'!A:L,7,FALSE)</f>
        <v>0.999999563896531</v>
      </c>
      <c r="J38" s="29">
        <f>VLOOKUP(A38,'q1-score'!A:L,10,FALSE)</f>
        <v>0.99999984569812495</v>
      </c>
      <c r="K38" s="29">
        <f>VLOOKUP(A38,'q1-score'!A:L,11,FALSE)</f>
        <v>0.99997354170112496</v>
      </c>
      <c r="L38" s="29">
        <f>VLOOKUP(A38,'q1-score'!A:L,12,FALSE)</f>
        <v>0.99999956900211096</v>
      </c>
      <c r="M38" s="31">
        <f t="shared" si="3"/>
        <v>0.99995197266976954</v>
      </c>
      <c r="O38" s="7">
        <f t="shared" si="4"/>
        <v>1</v>
      </c>
      <c r="Q38" s="7" t="str">
        <f t="shared" si="2"/>
        <v>===Task1 Note=== None</v>
      </c>
    </row>
    <row r="39" spans="1:17">
      <c r="A39" s="7" t="s">
        <v>56</v>
      </c>
      <c r="B39" s="7">
        <v>0</v>
      </c>
      <c r="C39" s="7">
        <f>VLOOKUP(A39,'q1-log'!A:F,3,FALSE)</f>
        <v>0</v>
      </c>
      <c r="D39" s="7" t="b">
        <f>VLOOKUP(A39,'q1-log'!A:F,4,FALSE)</f>
        <v>1</v>
      </c>
      <c r="E39" s="7">
        <f>VLOOKUP(A39,'q1-log'!A:F,5,FALSE)</f>
        <v>0</v>
      </c>
      <c r="F39" s="7" t="b">
        <f>VLOOKUP(A39,'q1-log'!A:F,6,FALSE)</f>
        <v>1</v>
      </c>
      <c r="G39" s="29">
        <f>VLOOKUP(A39,'q1-score'!A:L,5,FALSE)</f>
        <v>0.99034480571212802</v>
      </c>
      <c r="H39" s="29">
        <f>VLOOKUP(A39,'q1-score'!A:L,6,FALSE)</f>
        <v>0.88667764758089995</v>
      </c>
      <c r="I39" s="29">
        <f>VLOOKUP(A39,'q1-score'!A:L,7,FALSE)</f>
        <v>0.92567344117825001</v>
      </c>
      <c r="J39" s="29">
        <f>VLOOKUP(A39,'q1-score'!A:L,10,FALSE)</f>
        <v>0.990623918317315</v>
      </c>
      <c r="K39" s="29">
        <f>VLOOKUP(A39,'q1-score'!A:L,11,FALSE)</f>
        <v>0.89024991187841196</v>
      </c>
      <c r="L39" s="29">
        <f>VLOOKUP(A39,'q1-score'!A:L,12,FALSE)</f>
        <v>0.92903229956864697</v>
      </c>
      <c r="M39" s="31">
        <f t="shared" si="3"/>
        <v>0.93543367070594197</v>
      </c>
      <c r="O39" s="7">
        <f t="shared" si="4"/>
        <v>1</v>
      </c>
      <c r="Q39" s="7" t="str">
        <f t="shared" si="2"/>
        <v>===Task1 Note=== None</v>
      </c>
    </row>
    <row r="40" spans="1:17">
      <c r="A40" s="7" t="s">
        <v>57</v>
      </c>
      <c r="B40" s="7">
        <v>50245962</v>
      </c>
      <c r="C40" s="7">
        <f>VLOOKUP(A40,'q1-log'!A:F,3,FALSE)</f>
        <v>0</v>
      </c>
      <c r="D40" s="7" t="b">
        <f>VLOOKUP(A40,'q1-log'!A:F,4,FALSE)</f>
        <v>1</v>
      </c>
      <c r="E40" s="7">
        <f>VLOOKUP(A40,'q1-log'!A:F,5,FALSE)</f>
        <v>0</v>
      </c>
      <c r="F40" s="7" t="b">
        <f>VLOOKUP(A40,'q1-log'!A:F,6,FALSE)</f>
        <v>1</v>
      </c>
      <c r="G40" s="29">
        <f>VLOOKUP(A40,'q1-score'!A:L,5,FALSE)</f>
        <v>0.74204430998366999</v>
      </c>
      <c r="H40" s="29">
        <f>VLOOKUP(A40,'q1-score'!A:L,6,FALSE)</f>
        <v>0.75386142962957303</v>
      </c>
      <c r="I40" s="29">
        <f>VLOOKUP(A40,'q1-score'!A:L,7,FALSE)</f>
        <v>0.91620371133871303</v>
      </c>
      <c r="J40" s="29">
        <f>VLOOKUP(A40,'q1-score'!A:L,10,FALSE)</f>
        <v>0.74224201566826098</v>
      </c>
      <c r="K40" s="29">
        <f>VLOOKUP(A40,'q1-score'!A:L,11,FALSE)</f>
        <v>0.44841824589666501</v>
      </c>
      <c r="L40" s="29">
        <f>VLOOKUP(A40,'q1-score'!A:L,12,FALSE)</f>
        <v>0.91938387070125505</v>
      </c>
      <c r="M40" s="31">
        <f t="shared" si="3"/>
        <v>0.75369226386968957</v>
      </c>
      <c r="O40" s="7">
        <f t="shared" si="4"/>
        <v>1</v>
      </c>
      <c r="Q40" s="7" t="str">
        <f t="shared" si="2"/>
        <v>===Task1 Note=== None</v>
      </c>
    </row>
    <row r="41" spans="1:17">
      <c r="A41" s="7" t="s">
        <v>58</v>
      </c>
      <c r="B41" s="7">
        <v>50236786</v>
      </c>
      <c r="C41" s="7">
        <f>VLOOKUP(A41,'q1-log'!A:F,3,FALSE)</f>
        <v>1</v>
      </c>
      <c r="D41" s="7" t="b">
        <f>VLOOKUP(A41,'q1-log'!A:F,4,FALSE)</f>
        <v>0</v>
      </c>
      <c r="E41" s="7">
        <f>VLOOKUP(A41,'q1-log'!A:F,5,FALSE)</f>
        <v>1</v>
      </c>
      <c r="F41" s="7" t="b">
        <f>VLOOKUP(A41,'q1-log'!A:F,6,FALSE)</f>
        <v>0</v>
      </c>
      <c r="G41" s="29">
        <f>VLOOKUP(A41,'q1-score'!A:L,5,FALSE)</f>
        <v>0</v>
      </c>
      <c r="H41" s="29">
        <f>VLOOKUP(A41,'q1-score'!A:L,6,FALSE)</f>
        <v>0</v>
      </c>
      <c r="I41" s="29">
        <f>VLOOKUP(A41,'q1-score'!A:L,7,FALSE)</f>
        <v>0</v>
      </c>
      <c r="J41" s="29">
        <f>VLOOKUP(A41,'q1-score'!A:L,10,FALSE)</f>
        <v>0</v>
      </c>
      <c r="K41" s="29">
        <f>VLOOKUP(A41,'q1-score'!A:L,11,FALSE)</f>
        <v>0</v>
      </c>
      <c r="L41" s="29">
        <f>VLOOKUP(A41,'q1-score'!A:L,12,FALSE)</f>
        <v>0</v>
      </c>
      <c r="M41" s="31">
        <f t="shared" si="3"/>
        <v>0</v>
      </c>
      <c r="N41" s="7">
        <v>0.25</v>
      </c>
      <c r="O41" s="7">
        <f t="shared" si="4"/>
        <v>0.25</v>
      </c>
      <c r="P41" s="7" t="s">
        <v>20</v>
      </c>
      <c r="Q41" s="7" t="str">
        <f t="shared" si="2"/>
        <v>===Task1 Note=== Runtime Error</v>
      </c>
    </row>
    <row r="42" spans="1:17" ht="30">
      <c r="A42" s="7" t="s">
        <v>59</v>
      </c>
      <c r="B42" s="7">
        <v>50228104</v>
      </c>
      <c r="C42" s="7">
        <f>VLOOKUP(A42,'q1-log'!A:F,3,FALSE)</f>
        <v>0</v>
      </c>
      <c r="D42" s="7" t="b">
        <f>VLOOKUP(A42,'q1-log'!A:F,4,FALSE)</f>
        <v>1</v>
      </c>
      <c r="E42" s="7">
        <f>VLOOKUP(A42,'q1-log'!A:F,5,FALSE)</f>
        <v>0</v>
      </c>
      <c r="F42" s="7" t="b">
        <f>VLOOKUP(A42,'q1-log'!A:F,6,FALSE)</f>
        <v>1</v>
      </c>
      <c r="G42" s="29">
        <f>VLOOKUP(A42,'q1-score'!A:L,5,FALSE)</f>
        <v>0</v>
      </c>
      <c r="H42" s="29">
        <f>VLOOKUP(A42,'q1-score'!A:L,6,FALSE)</f>
        <v>0</v>
      </c>
      <c r="I42" s="29">
        <f>VLOOKUP(A42,'q1-score'!A:L,7,FALSE)</f>
        <v>0</v>
      </c>
      <c r="J42" s="29">
        <f>VLOOKUP(A42,'q1-score'!A:L,10,FALSE)</f>
        <v>0</v>
      </c>
      <c r="K42" s="29">
        <f>VLOOKUP(A42,'q1-score'!A:L,11,FALSE)</f>
        <v>0</v>
      </c>
      <c r="L42" s="29">
        <f>VLOOKUP(A42,'q1-score'!A:L,12,FALSE)</f>
        <v>0</v>
      </c>
      <c r="M42" s="31">
        <f t="shared" si="3"/>
        <v>0</v>
      </c>
      <c r="N42" s="7">
        <v>0.5</v>
      </c>
      <c r="O42" s="7">
        <f t="shared" si="4"/>
        <v>0.5</v>
      </c>
      <c r="P42" s="7" t="s">
        <v>60</v>
      </c>
      <c r="Q42" s="7" t="str">
        <f t="shared" si="2"/>
        <v>===Task1 Note=== imgs generated are all black, also inconsistent with submitted results</v>
      </c>
    </row>
    <row r="43" spans="1:17">
      <c r="A43" s="7" t="s">
        <v>61</v>
      </c>
      <c r="B43" s="7">
        <v>50183135</v>
      </c>
      <c r="C43" s="7">
        <f>VLOOKUP(A43,'q1-log'!A:F,3,FALSE)</f>
        <v>0</v>
      </c>
      <c r="D43" s="7" t="b">
        <f>VLOOKUP(A43,'q1-log'!A:F,4,FALSE)</f>
        <v>1</v>
      </c>
      <c r="E43" s="7">
        <f>VLOOKUP(A43,'q1-log'!A:F,5,FALSE)</f>
        <v>0</v>
      </c>
      <c r="F43" s="7" t="b">
        <f>VLOOKUP(A43,'q1-log'!A:F,6,FALSE)</f>
        <v>1</v>
      </c>
      <c r="G43" s="29">
        <f>VLOOKUP(A43,'q1-score'!A:L,5,FALSE)</f>
        <v>0.64752282646591397</v>
      </c>
      <c r="H43" s="29">
        <f>VLOOKUP(A43,'q1-score'!A:L,6,FALSE)</f>
        <v>0.57054169054070902</v>
      </c>
      <c r="I43" s="29">
        <f>VLOOKUP(A43,'q1-score'!A:L,7,FALSE)</f>
        <v>0.66270797513732105</v>
      </c>
      <c r="J43" s="29">
        <f>VLOOKUP(A43,'q1-score'!A:L,10,FALSE)</f>
        <v>0.641974836023946</v>
      </c>
      <c r="K43" s="29">
        <f>VLOOKUP(A43,'q1-score'!A:L,11,FALSE)</f>
        <v>0.56998493556223895</v>
      </c>
      <c r="L43" s="29">
        <f>VLOOKUP(A43,'q1-score'!A:L,12,FALSE)</f>
        <v>0.66475037240633705</v>
      </c>
      <c r="M43" s="31">
        <f t="shared" si="3"/>
        <v>0.62624710602274436</v>
      </c>
      <c r="O43" s="7">
        <f t="shared" si="4"/>
        <v>1</v>
      </c>
      <c r="Q43" s="7" t="str">
        <f t="shared" si="2"/>
        <v>===Task1 Note=== None</v>
      </c>
    </row>
    <row r="44" spans="1:17">
      <c r="A44" s="7" t="s">
        <v>62</v>
      </c>
      <c r="B44" s="7">
        <v>50336817</v>
      </c>
      <c r="C44" s="7">
        <f>VLOOKUP(A44,'q1-log'!A:F,3,FALSE)</f>
        <v>0</v>
      </c>
      <c r="D44" s="7" t="b">
        <f>VLOOKUP(A44,'q1-log'!A:F,4,FALSE)</f>
        <v>1</v>
      </c>
      <c r="E44" s="7">
        <f>VLOOKUP(A44,'q1-log'!A:F,5,FALSE)</f>
        <v>0</v>
      </c>
      <c r="F44" s="7" t="b">
        <f>VLOOKUP(A44,'q1-log'!A:F,6,FALSE)</f>
        <v>1</v>
      </c>
      <c r="G44" s="29">
        <f>VLOOKUP(A44,'q1-score'!A:L,5,FALSE)</f>
        <v>0.31373965574242701</v>
      </c>
      <c r="H44" s="29">
        <f>VLOOKUP(A44,'q1-score'!A:L,6,FALSE)</f>
        <v>0.22687405231412799</v>
      </c>
      <c r="I44" s="29">
        <f>VLOOKUP(A44,'q1-score'!A:L,7,FALSE)</f>
        <v>0.459830518871992</v>
      </c>
      <c r="J44" s="29">
        <f>VLOOKUP(A44,'q1-score'!A:L,10,FALSE)</f>
        <v>0.31613442070202102</v>
      </c>
      <c r="K44" s="29">
        <f>VLOOKUP(A44,'q1-score'!A:L,11,FALSE)</f>
        <v>0.233598723984625</v>
      </c>
      <c r="L44" s="29">
        <f>VLOOKUP(A44,'q1-score'!A:L,12,FALSE)</f>
        <v>0.46175564237428801</v>
      </c>
      <c r="M44" s="31">
        <f t="shared" si="3"/>
        <v>0.33532216899824685</v>
      </c>
      <c r="O44" s="7">
        <f t="shared" si="4"/>
        <v>1</v>
      </c>
      <c r="Q44" s="7" t="str">
        <f t="shared" si="2"/>
        <v>===Task1 Note=== None</v>
      </c>
    </row>
    <row r="45" spans="1:17">
      <c r="A45" s="7" t="s">
        <v>63</v>
      </c>
      <c r="B45" s="7">
        <v>50312346</v>
      </c>
      <c r="C45" s="7">
        <f>VLOOKUP(A45,'q1-log'!A:F,3,FALSE)</f>
        <v>0</v>
      </c>
      <c r="D45" s="7" t="b">
        <f>VLOOKUP(A45,'q1-log'!A:F,4,FALSE)</f>
        <v>1</v>
      </c>
      <c r="E45" s="7">
        <f>VLOOKUP(A45,'q1-log'!A:F,5,FALSE)</f>
        <v>0</v>
      </c>
      <c r="F45" s="7" t="b">
        <f>VLOOKUP(A45,'q1-log'!A:F,6,FALSE)</f>
        <v>1</v>
      </c>
      <c r="G45" s="29">
        <f>VLOOKUP(A45,'q1-score'!A:L,5,FALSE)</f>
        <v>0.99999999999956002</v>
      </c>
      <c r="H45" s="29">
        <f>VLOOKUP(A45,'q1-score'!A:L,6,FALSE)</f>
        <v>0.99999999999954503</v>
      </c>
      <c r="I45" s="29">
        <f>VLOOKUP(A45,'q1-score'!A:L,7,FALSE)</f>
        <v>0.99999999999985301</v>
      </c>
      <c r="J45" s="29">
        <f>VLOOKUP(A45,'q1-score'!A:L,10,FALSE)</f>
        <v>1.0000000000000899</v>
      </c>
      <c r="K45" s="29">
        <f>VLOOKUP(A45,'q1-score'!A:L,11,FALSE)</f>
        <v>1.0000000000004701</v>
      </c>
      <c r="L45" s="29">
        <f>VLOOKUP(A45,'q1-score'!A:L,12,FALSE)</f>
        <v>0.99999999999994704</v>
      </c>
      <c r="M45" s="31">
        <f t="shared" si="3"/>
        <v>0.99999999999991074</v>
      </c>
      <c r="O45" s="7">
        <f t="shared" si="4"/>
        <v>1</v>
      </c>
      <c r="Q45" s="7" t="str">
        <f t="shared" si="2"/>
        <v>===Task1 Note=== None</v>
      </c>
    </row>
    <row r="46" spans="1:17">
      <c r="A46" s="7" t="s">
        <v>64</v>
      </c>
      <c r="B46" s="7">
        <v>50312357</v>
      </c>
      <c r="C46" s="7">
        <f>VLOOKUP(A46,'q1-log'!A:F,3,FALSE)</f>
        <v>0</v>
      </c>
      <c r="D46" s="7" t="b">
        <f>VLOOKUP(A46,'q1-log'!A:F,4,FALSE)</f>
        <v>1</v>
      </c>
      <c r="E46" s="7">
        <f>VLOOKUP(A46,'q1-log'!A:F,5,FALSE)</f>
        <v>0</v>
      </c>
      <c r="F46" s="7" t="b">
        <f>VLOOKUP(A46,'q1-log'!A:F,6,FALSE)</f>
        <v>1</v>
      </c>
      <c r="G46" s="29">
        <f>VLOOKUP(A46,'q1-score'!A:L,5,FALSE)</f>
        <v>0.65595080247653104</v>
      </c>
      <c r="H46" s="29">
        <f>VLOOKUP(A46,'q1-score'!A:L,6,FALSE)</f>
        <v>0.57754684824948999</v>
      </c>
      <c r="I46" s="29">
        <f>VLOOKUP(A46,'q1-score'!A:L,7,FALSE)</f>
        <v>0.66826433809045604</v>
      </c>
      <c r="J46" s="29">
        <f>VLOOKUP(A46,'q1-score'!A:L,10,FALSE)</f>
        <v>0.64815403317684295</v>
      </c>
      <c r="K46" s="29">
        <f>VLOOKUP(A46,'q1-score'!A:L,11,FALSE)</f>
        <v>0.56726055003990505</v>
      </c>
      <c r="L46" s="29">
        <f>VLOOKUP(A46,'q1-score'!A:L,12,FALSE)</f>
        <v>0.66652368658188299</v>
      </c>
      <c r="M46" s="31">
        <f t="shared" si="3"/>
        <v>0.63061670976918471</v>
      </c>
      <c r="O46" s="7">
        <f t="shared" si="4"/>
        <v>1</v>
      </c>
      <c r="Q46" s="7" t="str">
        <f t="shared" si="2"/>
        <v>===Task1 Note=== None</v>
      </c>
    </row>
    <row r="47" spans="1:17">
      <c r="A47" s="7" t="s">
        <v>65</v>
      </c>
      <c r="B47" s="7">
        <v>50338244</v>
      </c>
      <c r="C47" s="7">
        <f>VLOOKUP(A47,'q1-log'!A:F,3,FALSE)</f>
        <v>0</v>
      </c>
      <c r="D47" s="7" t="b">
        <f>VLOOKUP(A47,'q1-log'!A:F,4,FALSE)</f>
        <v>1</v>
      </c>
      <c r="E47" s="7">
        <f>VLOOKUP(A47,'q1-log'!A:F,5,FALSE)</f>
        <v>0</v>
      </c>
      <c r="F47" s="7" t="b">
        <f>VLOOKUP(A47,'q1-log'!A:F,6,FALSE)</f>
        <v>1</v>
      </c>
      <c r="G47" s="29">
        <f>VLOOKUP(A47,'q1-score'!A:L,5,FALSE)</f>
        <v>0.99999999999956002</v>
      </c>
      <c r="H47" s="29">
        <f>VLOOKUP(A47,'q1-score'!A:L,6,FALSE)</f>
        <v>0.99999999999954503</v>
      </c>
      <c r="I47" s="29">
        <f>VLOOKUP(A47,'q1-score'!A:L,7,FALSE)</f>
        <v>0.99931979079072897</v>
      </c>
      <c r="J47" s="29">
        <f>VLOOKUP(A47,'q1-score'!A:L,10,FALSE)</f>
        <v>1.0000000000000899</v>
      </c>
      <c r="K47" s="29">
        <f>VLOOKUP(A47,'q1-score'!A:L,11,FALSE)</f>
        <v>1.0000000000004701</v>
      </c>
      <c r="L47" s="29">
        <f>VLOOKUP(A47,'q1-score'!A:L,12,FALSE)</f>
        <v>0.99947347998602598</v>
      </c>
      <c r="M47" s="31">
        <f t="shared" si="3"/>
        <v>0.99979887846273663</v>
      </c>
      <c r="O47" s="7">
        <f t="shared" si="4"/>
        <v>1</v>
      </c>
      <c r="Q47" s="7" t="str">
        <f t="shared" si="2"/>
        <v>===Task1 Note=== None</v>
      </c>
    </row>
    <row r="48" spans="1:17">
      <c r="A48" s="7" t="s">
        <v>66</v>
      </c>
      <c r="B48" s="7">
        <v>50286981</v>
      </c>
      <c r="C48" s="7">
        <f>VLOOKUP(A48,'q1-log'!A:F,3,FALSE)</f>
        <v>0</v>
      </c>
      <c r="D48" s="7" t="b">
        <f>VLOOKUP(A48,'q1-log'!A:F,4,FALSE)</f>
        <v>1</v>
      </c>
      <c r="E48" s="7">
        <f>VLOOKUP(A48,'q1-log'!A:F,5,FALSE)</f>
        <v>0</v>
      </c>
      <c r="F48" s="7" t="b">
        <f>VLOOKUP(A48,'q1-log'!A:F,6,FALSE)</f>
        <v>1</v>
      </c>
      <c r="G48" s="29">
        <f>VLOOKUP(A48,'q1-score'!A:L,5,FALSE)</f>
        <v>0.99999999999956002</v>
      </c>
      <c r="H48" s="29">
        <f>VLOOKUP(A48,'q1-score'!A:L,6,FALSE)</f>
        <v>0.99999999999954503</v>
      </c>
      <c r="I48" s="29">
        <f>VLOOKUP(A48,'q1-score'!A:L,7,FALSE)</f>
        <v>0.99999999999985301</v>
      </c>
      <c r="J48" s="29">
        <f>VLOOKUP(A48,'q1-score'!A:L,10,FALSE)</f>
        <v>1.0000000000000899</v>
      </c>
      <c r="K48" s="29">
        <f>VLOOKUP(A48,'q1-score'!A:L,11,FALSE)</f>
        <v>1.0000000000004701</v>
      </c>
      <c r="L48" s="29">
        <f>VLOOKUP(A48,'q1-score'!A:L,12,FALSE)</f>
        <v>0.99999999999994704</v>
      </c>
      <c r="M48" s="31">
        <f t="shared" si="3"/>
        <v>0.99999999999991074</v>
      </c>
      <c r="O48" s="7">
        <f t="shared" si="4"/>
        <v>1</v>
      </c>
      <c r="Q48" s="7" t="str">
        <f t="shared" si="2"/>
        <v>===Task1 Note=== None</v>
      </c>
    </row>
    <row r="49" spans="1:17">
      <c r="A49" s="7" t="s">
        <v>67</v>
      </c>
      <c r="B49" s="7">
        <v>50193391</v>
      </c>
      <c r="C49" s="7">
        <f>VLOOKUP(A49,'q1-log'!A:F,3,FALSE)</f>
        <v>0</v>
      </c>
      <c r="D49" s="7" t="b">
        <f>VLOOKUP(A49,'q1-log'!A:F,4,FALSE)</f>
        <v>1</v>
      </c>
      <c r="E49" s="7">
        <f>VLOOKUP(A49,'q1-log'!A:F,5,FALSE)</f>
        <v>0</v>
      </c>
      <c r="F49" s="7" t="b">
        <f>VLOOKUP(A49,'q1-log'!A:F,6,FALSE)</f>
        <v>1</v>
      </c>
      <c r="G49" s="29">
        <f>VLOOKUP(A49,'q1-score'!A:L,5,FALSE)</f>
        <v>0</v>
      </c>
      <c r="H49" s="29">
        <f>VLOOKUP(A49,'q1-score'!A:L,6,FALSE)</f>
        <v>0</v>
      </c>
      <c r="I49" s="29">
        <f>VLOOKUP(A49,'q1-score'!A:L,7,FALSE)</f>
        <v>0</v>
      </c>
      <c r="J49" s="29">
        <f>VLOOKUP(A49,'q1-score'!A:L,10,FALSE)</f>
        <v>0</v>
      </c>
      <c r="K49" s="29">
        <f>VLOOKUP(A49,'q1-score'!A:L,11,FALSE)</f>
        <v>0</v>
      </c>
      <c r="L49" s="29">
        <f>VLOOKUP(A49,'q1-score'!A:L,12,FALSE)</f>
        <v>0</v>
      </c>
      <c r="M49" s="31">
        <f t="shared" si="3"/>
        <v>0</v>
      </c>
      <c r="N49" s="7">
        <v>1</v>
      </c>
      <c r="O49" s="7">
        <f t="shared" si="4"/>
        <v>1</v>
      </c>
      <c r="Q49" s="7" t="str">
        <f t="shared" si="2"/>
        <v>===Task1 Note=== None</v>
      </c>
    </row>
    <row r="50" spans="1:17">
      <c r="A50" s="7" t="s">
        <v>68</v>
      </c>
      <c r="B50" s="7">
        <v>50337029</v>
      </c>
      <c r="C50" s="7">
        <f>VLOOKUP(A50,'q1-log'!A:F,3,FALSE)</f>
        <v>0</v>
      </c>
      <c r="D50" s="7" t="b">
        <f>VLOOKUP(A50,'q1-log'!A:F,4,FALSE)</f>
        <v>1</v>
      </c>
      <c r="E50" s="7">
        <f>VLOOKUP(A50,'q1-log'!A:F,5,FALSE)</f>
        <v>0</v>
      </c>
      <c r="F50" s="7" t="b">
        <f>VLOOKUP(A50,'q1-log'!A:F,6,FALSE)</f>
        <v>1</v>
      </c>
      <c r="G50" s="29">
        <f>VLOOKUP(A50,'q1-score'!A:L,5,FALSE)</f>
        <v>0.99999999999956002</v>
      </c>
      <c r="H50" s="29">
        <f>VLOOKUP(A50,'q1-score'!A:L,6,FALSE)</f>
        <v>0.99999999999954503</v>
      </c>
      <c r="I50" s="29">
        <f>VLOOKUP(A50,'q1-score'!A:L,7,FALSE)</f>
        <v>0.99999999999985301</v>
      </c>
      <c r="J50" s="29">
        <f>VLOOKUP(A50,'q1-score'!A:L,10,FALSE)</f>
        <v>1.0000000000000899</v>
      </c>
      <c r="K50" s="29">
        <f>VLOOKUP(A50,'q1-score'!A:L,11,FALSE)</f>
        <v>1.0000000000004701</v>
      </c>
      <c r="L50" s="29">
        <f>VLOOKUP(A50,'q1-score'!A:L,12,FALSE)</f>
        <v>0.99999999999994704</v>
      </c>
      <c r="M50" s="31">
        <f t="shared" si="3"/>
        <v>0.99999999999991074</v>
      </c>
      <c r="O50" s="7">
        <f t="shared" si="4"/>
        <v>1</v>
      </c>
      <c r="Q50" s="7" t="str">
        <f t="shared" si="2"/>
        <v>===Task1 Note=== None</v>
      </c>
    </row>
    <row r="51" spans="1:17">
      <c r="A51" s="7" t="s">
        <v>69</v>
      </c>
      <c r="B51" s="7">
        <v>50322185</v>
      </c>
      <c r="C51" s="7">
        <f>VLOOKUP(A51,'q1-log'!A:F,3,FALSE)</f>
        <v>-999</v>
      </c>
      <c r="D51" s="7" t="b">
        <f>VLOOKUP(A51,'q1-log'!A:F,4,FALSE)</f>
        <v>0</v>
      </c>
      <c r="E51" s="7">
        <f>VLOOKUP(A51,'q1-log'!A:F,5,FALSE)</f>
        <v>-999</v>
      </c>
      <c r="F51" s="7" t="b">
        <f>VLOOKUP(A51,'q1-log'!A:F,6,FALSE)</f>
        <v>0</v>
      </c>
      <c r="G51" s="29">
        <f>VLOOKUP(A51,'q1-score'!A:L,5,FALSE)</f>
        <v>0</v>
      </c>
      <c r="H51" s="29">
        <f>VLOOKUP(A51,'q1-score'!A:L,6,FALSE)</f>
        <v>0</v>
      </c>
      <c r="I51" s="29">
        <f>VLOOKUP(A51,'q1-score'!A:L,7,FALSE)</f>
        <v>0</v>
      </c>
      <c r="J51" s="29">
        <f>VLOOKUP(A51,'q1-score'!A:L,10,FALSE)</f>
        <v>0</v>
      </c>
      <c r="K51" s="29">
        <f>VLOOKUP(A51,'q1-score'!A:L,11,FALSE)</f>
        <v>0</v>
      </c>
      <c r="L51" s="29">
        <f>VLOOKUP(A51,'q1-score'!A:L,12,FALSE)</f>
        <v>0</v>
      </c>
      <c r="M51" s="31">
        <f t="shared" si="3"/>
        <v>0</v>
      </c>
      <c r="N51" s="7">
        <v>0.25</v>
      </c>
      <c r="O51" s="7">
        <f t="shared" si="4"/>
        <v>0.25</v>
      </c>
      <c r="P51" s="7" t="s">
        <v>70</v>
      </c>
      <c r="Q51" s="7" t="str">
        <f t="shared" si="2"/>
        <v>===Task1 Note=== not working</v>
      </c>
    </row>
    <row r="52" spans="1:17">
      <c r="A52" s="7" t="s">
        <v>71</v>
      </c>
      <c r="B52" s="7">
        <v>50344571</v>
      </c>
      <c r="C52" s="7">
        <f>VLOOKUP(A52,'q1-log'!A:F,3,FALSE)</f>
        <v>0</v>
      </c>
      <c r="D52" s="7" t="b">
        <f>VLOOKUP(A52,'q1-log'!A:F,4,FALSE)</f>
        <v>1</v>
      </c>
      <c r="E52" s="7">
        <f>VLOOKUP(A52,'q1-log'!A:F,5,FALSE)</f>
        <v>0</v>
      </c>
      <c r="F52" s="7" t="b">
        <f>VLOOKUP(A52,'q1-log'!A:F,6,FALSE)</f>
        <v>1</v>
      </c>
      <c r="G52" s="29">
        <f>VLOOKUP(A52,'q1-score'!A:L,5,FALSE)</f>
        <v>0.99999999999956002</v>
      </c>
      <c r="H52" s="29">
        <f>VLOOKUP(A52,'q1-score'!A:L,6,FALSE)</f>
        <v>0.99999999999954503</v>
      </c>
      <c r="I52" s="29">
        <f>VLOOKUP(A52,'q1-score'!A:L,7,FALSE)</f>
        <v>0.99999999999985301</v>
      </c>
      <c r="J52" s="29">
        <f>VLOOKUP(A52,'q1-score'!A:L,10,FALSE)</f>
        <v>1.0000000000000899</v>
      </c>
      <c r="K52" s="29">
        <f>VLOOKUP(A52,'q1-score'!A:L,11,FALSE)</f>
        <v>1.0000000000004701</v>
      </c>
      <c r="L52" s="29">
        <f>VLOOKUP(A52,'q1-score'!A:L,12,FALSE)</f>
        <v>0.99999999999994704</v>
      </c>
      <c r="M52" s="31">
        <f t="shared" si="3"/>
        <v>0.99999999999991074</v>
      </c>
      <c r="O52" s="7">
        <f t="shared" si="4"/>
        <v>1</v>
      </c>
      <c r="Q52" s="7" t="str">
        <f t="shared" si="2"/>
        <v>===Task1 Note=== None</v>
      </c>
    </row>
    <row r="53" spans="1:17">
      <c r="A53" s="7" t="s">
        <v>72</v>
      </c>
      <c r="B53" s="7">
        <v>50318656</v>
      </c>
      <c r="C53" s="7">
        <f>VLOOKUP(A53,'q1-log'!A:F,3,FALSE)</f>
        <v>0</v>
      </c>
      <c r="D53" s="7" t="b">
        <f>VLOOKUP(A53,'q1-log'!A:F,4,FALSE)</f>
        <v>1</v>
      </c>
      <c r="E53" s="7">
        <f>VLOOKUP(A53,'q1-log'!A:F,5,FALSE)</f>
        <v>0</v>
      </c>
      <c r="F53" s="7" t="b">
        <f>VLOOKUP(A53,'q1-log'!A:F,6,FALSE)</f>
        <v>1</v>
      </c>
      <c r="G53" s="29">
        <f>VLOOKUP(A53,'q1-score'!A:L,5,FALSE)</f>
        <v>0.99237564154125202</v>
      </c>
      <c r="H53" s="29">
        <f>VLOOKUP(A53,'q1-score'!A:L,6,FALSE)</f>
        <v>0.88715501145043796</v>
      </c>
      <c r="I53" s="29">
        <f>VLOOKUP(A53,'q1-score'!A:L,7,FALSE)</f>
        <v>0.92790173433557699</v>
      </c>
      <c r="J53" s="29">
        <f>VLOOKUP(A53,'q1-score'!A:L,10,FALSE)</f>
        <v>0.99254564967332803</v>
      </c>
      <c r="K53" s="29">
        <f>VLOOKUP(A53,'q1-score'!A:L,11,FALSE)</f>
        <v>0.89070381676536603</v>
      </c>
      <c r="L53" s="29">
        <f>VLOOKUP(A53,'q1-score'!A:L,12,FALSE)</f>
        <v>0.93122184428952604</v>
      </c>
      <c r="M53" s="31">
        <f t="shared" si="3"/>
        <v>0.93698394967591447</v>
      </c>
      <c r="O53" s="7">
        <f t="shared" si="4"/>
        <v>1</v>
      </c>
      <c r="Q53" s="7" t="str">
        <f t="shared" si="2"/>
        <v>===Task1 Note=== None</v>
      </c>
    </row>
    <row r="54" spans="1:17">
      <c r="A54" s="7" t="s">
        <v>73</v>
      </c>
      <c r="B54" s="7">
        <v>55551111</v>
      </c>
      <c r="C54" s="7">
        <f>VLOOKUP(A54,'q1-log'!A:F,3,FALSE)</f>
        <v>0</v>
      </c>
      <c r="D54" s="7" t="b">
        <f>VLOOKUP(A54,'q1-log'!A:F,4,FALSE)</f>
        <v>1</v>
      </c>
      <c r="E54" s="7">
        <f>VLOOKUP(A54,'q1-log'!A:F,5,FALSE)</f>
        <v>0</v>
      </c>
      <c r="F54" s="7" t="b">
        <f>VLOOKUP(A54,'q1-log'!A:F,6,FALSE)</f>
        <v>1</v>
      </c>
      <c r="G54" s="29">
        <f>VLOOKUP(A54,'q1-score'!A:L,5,FALSE)</f>
        <v>0.99999999999956002</v>
      </c>
      <c r="H54" s="29">
        <f>VLOOKUP(A54,'q1-score'!A:L,6,FALSE)</f>
        <v>0.99999999999954503</v>
      </c>
      <c r="I54" s="29">
        <f>VLOOKUP(A54,'q1-score'!A:L,7,FALSE)</f>
        <v>0.99999999999985301</v>
      </c>
      <c r="J54" s="29">
        <f>VLOOKUP(A54,'q1-score'!A:L,10,FALSE)</f>
        <v>1.0000000000000899</v>
      </c>
      <c r="K54" s="29">
        <f>VLOOKUP(A54,'q1-score'!A:L,11,FALSE)</f>
        <v>1.0000000000004701</v>
      </c>
      <c r="L54" s="29">
        <f>VLOOKUP(A54,'q1-score'!A:L,12,FALSE)</f>
        <v>0.99999999999994704</v>
      </c>
      <c r="M54" s="31">
        <f t="shared" si="3"/>
        <v>0.99999999999991074</v>
      </c>
      <c r="O54" s="7">
        <f t="shared" si="4"/>
        <v>1</v>
      </c>
      <c r="Q54" s="7" t="str">
        <f t="shared" si="2"/>
        <v>===Task1 Note=== None</v>
      </c>
    </row>
    <row r="55" spans="1:17">
      <c r="A55" s="7" t="s">
        <v>74</v>
      </c>
      <c r="B55" s="7">
        <v>0</v>
      </c>
      <c r="C55" s="7">
        <f>VLOOKUP(A55,'q1-log'!A:F,3,FALSE)</f>
        <v>0</v>
      </c>
      <c r="D55" s="7" t="b">
        <f>VLOOKUP(A55,'q1-log'!A:F,4,FALSE)</f>
        <v>1</v>
      </c>
      <c r="E55" s="7">
        <f>VLOOKUP(A55,'q1-log'!A:F,5,FALSE)</f>
        <v>0</v>
      </c>
      <c r="F55" s="7" t="b">
        <f>VLOOKUP(A55,'q1-log'!A:F,6,FALSE)</f>
        <v>1</v>
      </c>
      <c r="G55" s="29">
        <f>VLOOKUP(A55,'q1-score'!A:L,5,FALSE)</f>
        <v>0.99999999999956002</v>
      </c>
      <c r="H55" s="29">
        <f>VLOOKUP(A55,'q1-score'!A:L,6,FALSE)</f>
        <v>0.99992857105496602</v>
      </c>
      <c r="I55" s="29">
        <f>VLOOKUP(A55,'q1-score'!A:L,7,FALSE)</f>
        <v>0.99999999999985301</v>
      </c>
      <c r="J55" s="29">
        <f>VLOOKUP(A55,'q1-score'!A:L,10,FALSE)</f>
        <v>1.0000000000000899</v>
      </c>
      <c r="K55" s="29">
        <f>VLOOKUP(A55,'q1-score'!A:L,11,FALSE)</f>
        <v>1.0000000000004701</v>
      </c>
      <c r="L55" s="29">
        <f>VLOOKUP(A55,'q1-score'!A:L,12,FALSE)</f>
        <v>0.99999999999994704</v>
      </c>
      <c r="M55" s="31">
        <f t="shared" si="3"/>
        <v>0.99998809517581433</v>
      </c>
      <c r="O55" s="7">
        <f t="shared" si="4"/>
        <v>1</v>
      </c>
      <c r="Q55" s="7" t="str">
        <f t="shared" si="2"/>
        <v>===Task1 Note=== None</v>
      </c>
    </row>
    <row r="56" spans="1:17">
      <c r="A56" s="7" t="s">
        <v>75</v>
      </c>
      <c r="B56" s="7">
        <v>50320295</v>
      </c>
      <c r="C56" s="7">
        <f>VLOOKUP(A56,'q1-log'!A:F,3,FALSE)</f>
        <v>1</v>
      </c>
      <c r="D56" s="7" t="b">
        <f>VLOOKUP(A56,'q1-log'!A:F,4,FALSE)</f>
        <v>0</v>
      </c>
      <c r="E56" s="7">
        <f>VLOOKUP(A56,'q1-log'!A:F,5,FALSE)</f>
        <v>1</v>
      </c>
      <c r="F56" s="7" t="b">
        <f>VLOOKUP(A56,'q1-log'!A:F,6,FALSE)</f>
        <v>0</v>
      </c>
      <c r="G56" s="29">
        <f>VLOOKUP(A56,'q1-score'!A:L,5,FALSE)</f>
        <v>0</v>
      </c>
      <c r="H56" s="29">
        <f>VLOOKUP(A56,'q1-score'!A:L,6,FALSE)</f>
        <v>0</v>
      </c>
      <c r="I56" s="29">
        <f>VLOOKUP(A56,'q1-score'!A:L,7,FALSE)</f>
        <v>0</v>
      </c>
      <c r="J56" s="29">
        <f>VLOOKUP(A56,'q1-score'!A:L,10,FALSE)</f>
        <v>0</v>
      </c>
      <c r="K56" s="29">
        <f>VLOOKUP(A56,'q1-score'!A:L,11,FALSE)</f>
        <v>0</v>
      </c>
      <c r="L56" s="29">
        <f>VLOOKUP(A56,'q1-score'!A:L,12,FALSE)</f>
        <v>0</v>
      </c>
      <c r="M56" s="31">
        <f t="shared" si="3"/>
        <v>0</v>
      </c>
      <c r="N56" s="7">
        <v>0.25</v>
      </c>
      <c r="O56" s="7">
        <f t="shared" si="4"/>
        <v>0.25</v>
      </c>
      <c r="P56" s="7" t="s">
        <v>203</v>
      </c>
      <c r="Q56" s="7" t="str">
        <f t="shared" si="2"/>
        <v>===Task1 Note=== RE, flip2d not implemented</v>
      </c>
    </row>
    <row r="57" spans="1:17">
      <c r="A57" s="7" t="s">
        <v>76</v>
      </c>
      <c r="B57" s="7">
        <v>50083665</v>
      </c>
      <c r="C57" s="7">
        <f>VLOOKUP(A57,'q1-log'!A:F,3,FALSE)</f>
        <v>0</v>
      </c>
      <c r="D57" s="7" t="b">
        <f>VLOOKUP(A57,'q1-log'!A:F,4,FALSE)</f>
        <v>1</v>
      </c>
      <c r="E57" s="7">
        <f>VLOOKUP(A57,'q1-log'!A:F,5,FALSE)</f>
        <v>0</v>
      </c>
      <c r="F57" s="7" t="b">
        <f>VLOOKUP(A57,'q1-log'!A:F,6,FALSE)</f>
        <v>1</v>
      </c>
      <c r="G57" s="29">
        <f>VLOOKUP(A57,'q1-score'!A:L,5,FALSE)</f>
        <v>0.99999999999956002</v>
      </c>
      <c r="H57" s="29">
        <f>VLOOKUP(A57,'q1-score'!A:L,6,FALSE)</f>
        <v>0.99999999999954503</v>
      </c>
      <c r="I57" s="29">
        <f>VLOOKUP(A57,'q1-score'!A:L,7,FALSE)</f>
        <v>0.99999999999985301</v>
      </c>
      <c r="J57" s="29">
        <f>VLOOKUP(A57,'q1-score'!A:L,10,FALSE)</f>
        <v>1.0000000000000899</v>
      </c>
      <c r="K57" s="29">
        <f>VLOOKUP(A57,'q1-score'!A:L,11,FALSE)</f>
        <v>1.0000000000004701</v>
      </c>
      <c r="L57" s="29">
        <f>VLOOKUP(A57,'q1-score'!A:L,12,FALSE)</f>
        <v>0.99999999999994704</v>
      </c>
      <c r="M57" s="31">
        <f t="shared" si="3"/>
        <v>0.99999999999991074</v>
      </c>
      <c r="O57" s="7">
        <f t="shared" si="4"/>
        <v>1</v>
      </c>
      <c r="Q57" s="7" t="str">
        <f t="shared" si="2"/>
        <v>===Task1 Note=== None</v>
      </c>
    </row>
    <row r="58" spans="1:17" ht="16.5" customHeight="1">
      <c r="A58" s="7" t="s">
        <v>77</v>
      </c>
      <c r="B58" s="7">
        <v>50321964</v>
      </c>
      <c r="C58" s="7">
        <f>VLOOKUP(A58,'q1-log'!A:F,3,FALSE)</f>
        <v>2</v>
      </c>
      <c r="D58" s="7" t="b">
        <f>VLOOKUP(A58,'q1-log'!A:F,4,FALSE)</f>
        <v>0</v>
      </c>
      <c r="E58" s="7">
        <f>VLOOKUP(A58,'q1-log'!A:F,5,FALSE)</f>
        <v>2</v>
      </c>
      <c r="F58" s="7" t="b">
        <f>VLOOKUP(A58,'q1-log'!A:F,6,FALSE)</f>
        <v>0</v>
      </c>
      <c r="G58" s="29">
        <f>VLOOKUP(A58,'q1-score'!A:L,5,FALSE)</f>
        <v>0</v>
      </c>
      <c r="H58" s="29">
        <f>VLOOKUP(A58,'q1-score'!A:L,6,FALSE)</f>
        <v>0</v>
      </c>
      <c r="I58" s="29">
        <f>VLOOKUP(A58,'q1-score'!A:L,7,FALSE)</f>
        <v>0</v>
      </c>
      <c r="J58" s="29">
        <f>VLOOKUP(A58,'q1-score'!A:L,10,FALSE)</f>
        <v>0</v>
      </c>
      <c r="K58" s="29">
        <f>VLOOKUP(A58,'q1-score'!A:L,11,FALSE)</f>
        <v>0</v>
      </c>
      <c r="L58" s="29">
        <f>VLOOKUP(A58,'q1-score'!A:L,12,FALSE)</f>
        <v>0</v>
      </c>
      <c r="M58" s="31">
        <f t="shared" si="3"/>
        <v>0</v>
      </c>
      <c r="N58" s="7">
        <v>0.8</v>
      </c>
      <c r="O58" s="7">
        <f t="shared" si="4"/>
        <v>0.8</v>
      </c>
      <c r="P58" s="7" t="s">
        <v>78</v>
      </c>
      <c r="Q58" s="7" t="str">
        <f t="shared" si="2"/>
        <v>===Task1 Note=== line 41 of the code has been changed by you, causing RE, also y-direction filter is flipped from expected</v>
      </c>
    </row>
    <row r="59" spans="1:17">
      <c r="A59" s="7" t="s">
        <v>79</v>
      </c>
      <c r="B59" s="7">
        <v>50336891</v>
      </c>
      <c r="C59" s="7">
        <f>VLOOKUP(A59,'q1-log'!A:F,3,FALSE)</f>
        <v>0</v>
      </c>
      <c r="D59" s="7" t="b">
        <f>VLOOKUP(A59,'q1-log'!A:F,4,FALSE)</f>
        <v>1</v>
      </c>
      <c r="E59" s="7">
        <f>VLOOKUP(A59,'q1-log'!A:F,5,FALSE)</f>
        <v>0</v>
      </c>
      <c r="F59" s="7" t="b">
        <f>VLOOKUP(A59,'q1-log'!A:F,6,FALSE)</f>
        <v>1</v>
      </c>
      <c r="G59" s="29">
        <f>VLOOKUP(A59,'q1-score'!A:L,5,FALSE)</f>
        <v>0</v>
      </c>
      <c r="H59" s="29">
        <f>VLOOKUP(A59,'q1-score'!A:L,6,FALSE)</f>
        <v>0</v>
      </c>
      <c r="I59" s="29">
        <f>VLOOKUP(A59,'q1-score'!A:L,7,FALSE)</f>
        <v>0</v>
      </c>
      <c r="J59" s="29">
        <f>VLOOKUP(A59,'q1-score'!A:L,10,FALSE)</f>
        <v>0</v>
      </c>
      <c r="K59" s="29">
        <f>VLOOKUP(A59,'q1-score'!A:L,11,FALSE)</f>
        <v>0</v>
      </c>
      <c r="L59" s="29">
        <f>VLOOKUP(A59,'q1-score'!A:L,12,FALSE)</f>
        <v>0</v>
      </c>
      <c r="M59" s="31">
        <f t="shared" si="3"/>
        <v>0</v>
      </c>
      <c r="N59" s="7">
        <v>1</v>
      </c>
      <c r="O59" s="7">
        <f t="shared" si="4"/>
        <v>1</v>
      </c>
      <c r="Q59" s="7" t="str">
        <f t="shared" si="2"/>
        <v>===Task1 Note=== None</v>
      </c>
    </row>
    <row r="60" spans="1:17">
      <c r="A60" s="7" t="s">
        <v>80</v>
      </c>
      <c r="B60" s="7">
        <v>0</v>
      </c>
      <c r="C60" s="7">
        <f>VLOOKUP(A60,'q1-log'!A:F,3,FALSE)</f>
        <v>0</v>
      </c>
      <c r="D60" s="7" t="b">
        <f>VLOOKUP(A60,'q1-log'!A:F,4,FALSE)</f>
        <v>1</v>
      </c>
      <c r="E60" s="7">
        <f>VLOOKUP(A60,'q1-log'!A:F,5,FALSE)</f>
        <v>0</v>
      </c>
      <c r="F60" s="7" t="b">
        <f>VLOOKUP(A60,'q1-log'!A:F,6,FALSE)</f>
        <v>1</v>
      </c>
      <c r="G60" s="29">
        <f>VLOOKUP(A60,'q1-score'!A:L,5,FALSE)</f>
        <v>0.99999999999956002</v>
      </c>
      <c r="H60" s="29">
        <f>VLOOKUP(A60,'q1-score'!A:L,6,FALSE)</f>
        <v>0.99999999999954503</v>
      </c>
      <c r="I60" s="29">
        <f>VLOOKUP(A60,'q1-score'!A:L,7,FALSE)</f>
        <v>0.99999999999985301</v>
      </c>
      <c r="J60" s="29">
        <f>VLOOKUP(A60,'q1-score'!A:L,10,FALSE)</f>
        <v>1.0000000000000899</v>
      </c>
      <c r="K60" s="29">
        <f>VLOOKUP(A60,'q1-score'!A:L,11,FALSE)</f>
        <v>1.0000000000004701</v>
      </c>
      <c r="L60" s="29">
        <f>VLOOKUP(A60,'q1-score'!A:L,12,FALSE)</f>
        <v>0.99999999999994704</v>
      </c>
      <c r="M60" s="31">
        <f t="shared" si="3"/>
        <v>0.99999999999991074</v>
      </c>
      <c r="O60" s="7">
        <f t="shared" si="4"/>
        <v>1</v>
      </c>
      <c r="Q60" s="7" t="str">
        <f t="shared" si="2"/>
        <v>===Task1 Note=== None</v>
      </c>
    </row>
    <row r="61" spans="1:17">
      <c r="A61" s="7" t="s">
        <v>81</v>
      </c>
      <c r="B61" s="7">
        <v>50212314</v>
      </c>
      <c r="C61" s="7">
        <f>VLOOKUP(A61,'q1-log'!A:F,3,FALSE)</f>
        <v>1</v>
      </c>
      <c r="D61" s="7" t="b">
        <f>VLOOKUP(A61,'q1-log'!A:F,4,FALSE)</f>
        <v>0</v>
      </c>
      <c r="E61" s="7">
        <f>VLOOKUP(A61,'q1-log'!A:F,5,FALSE)</f>
        <v>1</v>
      </c>
      <c r="F61" s="7" t="b">
        <f>VLOOKUP(A61,'q1-log'!A:F,6,FALSE)</f>
        <v>0</v>
      </c>
      <c r="G61" s="29">
        <f>VLOOKUP(A61,'q1-score'!A:L,5,FALSE)</f>
        <v>0</v>
      </c>
      <c r="H61" s="29">
        <f>VLOOKUP(A61,'q1-score'!A:L,6,FALSE)</f>
        <v>0</v>
      </c>
      <c r="I61" s="29">
        <f>VLOOKUP(A61,'q1-score'!A:L,7,FALSE)</f>
        <v>0</v>
      </c>
      <c r="J61" s="29">
        <f>VLOOKUP(A61,'q1-score'!A:L,10,FALSE)</f>
        <v>0</v>
      </c>
      <c r="K61" s="29">
        <f>VLOOKUP(A61,'q1-score'!A:L,11,FALSE)</f>
        <v>0</v>
      </c>
      <c r="L61" s="29">
        <f>VLOOKUP(A61,'q1-score'!A:L,12,FALSE)</f>
        <v>0</v>
      </c>
      <c r="M61" s="31">
        <f t="shared" si="3"/>
        <v>0</v>
      </c>
      <c r="N61" s="7">
        <v>0.25</v>
      </c>
      <c r="O61" s="7">
        <f t="shared" si="4"/>
        <v>0.25</v>
      </c>
      <c r="P61" s="7" t="s">
        <v>20</v>
      </c>
      <c r="Q61" s="7" t="str">
        <f t="shared" si="2"/>
        <v>===Task1 Note=== Runtime Error</v>
      </c>
    </row>
    <row r="62" spans="1:17">
      <c r="A62" s="7" t="s">
        <v>82</v>
      </c>
      <c r="B62" s="7">
        <v>50295796</v>
      </c>
      <c r="C62" s="7">
        <f>VLOOKUP(A62,'q1-log'!A:F,3,FALSE)</f>
        <v>0</v>
      </c>
      <c r="D62" s="7" t="b">
        <f>VLOOKUP(A62,'q1-log'!A:F,4,FALSE)</f>
        <v>1</v>
      </c>
      <c r="E62" s="7">
        <f>VLOOKUP(A62,'q1-log'!A:F,5,FALSE)</f>
        <v>0</v>
      </c>
      <c r="F62" s="7" t="b">
        <f>VLOOKUP(A62,'q1-log'!A:F,6,FALSE)</f>
        <v>1</v>
      </c>
      <c r="G62" s="29">
        <f>VLOOKUP(A62,'q1-score'!A:L,5,FALSE)</f>
        <v>6.2626312452516597E-2</v>
      </c>
      <c r="H62" s="29">
        <f>VLOOKUP(A62,'q1-score'!A:L,6,FALSE)</f>
        <v>3.63024429429138E-2</v>
      </c>
      <c r="I62" s="29">
        <f>VLOOKUP(A62,'q1-score'!A:L,7,FALSE)</f>
        <v>0.18569302436902299</v>
      </c>
      <c r="J62" s="29">
        <f>VLOOKUP(A62,'q1-score'!A:L,10,FALSE)</f>
        <v>6.0067974741565403E-2</v>
      </c>
      <c r="K62" s="29">
        <f>VLOOKUP(A62,'q1-score'!A:L,11,FALSE)</f>
        <v>3.48428068305629E-2</v>
      </c>
      <c r="L62" s="29">
        <f>VLOOKUP(A62,'q1-score'!A:L,12,FALSE)</f>
        <v>0.18860966388284001</v>
      </c>
      <c r="M62" s="31">
        <f t="shared" ref="M62:M108" si="5">AVERAGE(G62:L62)</f>
        <v>9.4690370869903617E-2</v>
      </c>
      <c r="O62" s="7">
        <f t="shared" si="4"/>
        <v>1</v>
      </c>
      <c r="Q62" s="7" t="str">
        <f t="shared" si="2"/>
        <v>===Task1 Note=== None</v>
      </c>
    </row>
    <row r="63" spans="1:17">
      <c r="A63" s="7" t="s">
        <v>83</v>
      </c>
      <c r="B63" s="7">
        <v>50337041</v>
      </c>
      <c r="C63" s="7">
        <f>VLOOKUP(A63,'q1-log'!A:F,3,FALSE)</f>
        <v>0</v>
      </c>
      <c r="D63" s="7" t="b">
        <f>VLOOKUP(A63,'q1-log'!A:F,4,FALSE)</f>
        <v>1</v>
      </c>
      <c r="E63" s="7">
        <f>VLOOKUP(A63,'q1-log'!A:F,5,FALSE)</f>
        <v>0</v>
      </c>
      <c r="F63" s="7" t="b">
        <f>VLOOKUP(A63,'q1-log'!A:F,6,FALSE)</f>
        <v>1</v>
      </c>
      <c r="G63" s="29">
        <f>VLOOKUP(A63,'q1-score'!A:L,5,FALSE)</f>
        <v>0</v>
      </c>
      <c r="H63" s="29">
        <f>VLOOKUP(A63,'q1-score'!A:L,6,FALSE)</f>
        <v>0</v>
      </c>
      <c r="I63" s="29">
        <f>VLOOKUP(A63,'q1-score'!A:L,7,FALSE)</f>
        <v>0</v>
      </c>
      <c r="J63" s="29">
        <f>VLOOKUP(A63,'q1-score'!A:L,10,FALSE)</f>
        <v>0</v>
      </c>
      <c r="K63" s="29">
        <f>VLOOKUP(A63,'q1-score'!A:L,11,FALSE)</f>
        <v>0</v>
      </c>
      <c r="L63" s="29">
        <f>VLOOKUP(A63,'q1-score'!A:L,12,FALSE)</f>
        <v>0</v>
      </c>
      <c r="M63" s="31">
        <f t="shared" si="5"/>
        <v>0</v>
      </c>
      <c r="N63" s="7">
        <v>1</v>
      </c>
      <c r="O63" s="7">
        <f t="shared" si="4"/>
        <v>1</v>
      </c>
      <c r="Q63" s="7" t="str">
        <f t="shared" si="2"/>
        <v>===Task1 Note=== None</v>
      </c>
    </row>
    <row r="64" spans="1:17">
      <c r="A64" s="7" t="s">
        <v>84</v>
      </c>
      <c r="B64" s="7">
        <v>0</v>
      </c>
      <c r="C64" s="7">
        <f>VLOOKUP(A64,'q1-log'!A:F,3,FALSE)</f>
        <v>0</v>
      </c>
      <c r="D64" s="7" t="b">
        <f>VLOOKUP(A64,'q1-log'!A:F,4,FALSE)</f>
        <v>1</v>
      </c>
      <c r="E64" s="7">
        <f>VLOOKUP(A64,'q1-log'!A:F,5,FALSE)</f>
        <v>0</v>
      </c>
      <c r="F64" s="7" t="b">
        <f>VLOOKUP(A64,'q1-log'!A:F,6,FALSE)</f>
        <v>1</v>
      </c>
      <c r="G64" s="29">
        <f>VLOOKUP(A64,'q1-score'!A:L,5,FALSE)</f>
        <v>0.99034480571212802</v>
      </c>
      <c r="H64" s="29">
        <f>VLOOKUP(A64,'q1-score'!A:L,6,FALSE)</f>
        <v>0.88667764758089995</v>
      </c>
      <c r="I64" s="29">
        <f>VLOOKUP(A64,'q1-score'!A:L,7,FALSE)</f>
        <v>0.92567344117825001</v>
      </c>
      <c r="J64" s="29">
        <f>VLOOKUP(A64,'q1-score'!A:L,10,FALSE)</f>
        <v>0.990623918317315</v>
      </c>
      <c r="K64" s="29">
        <f>VLOOKUP(A64,'q1-score'!A:L,11,FALSE)</f>
        <v>0.89024991187841196</v>
      </c>
      <c r="L64" s="29">
        <f>VLOOKUP(A64,'q1-score'!A:L,12,FALSE)</f>
        <v>0.92903229956864697</v>
      </c>
      <c r="M64" s="31">
        <f t="shared" si="5"/>
        <v>0.93543367070594197</v>
      </c>
      <c r="O64" s="7">
        <f t="shared" si="4"/>
        <v>1</v>
      </c>
      <c r="Q64" s="7" t="str">
        <f t="shared" si="2"/>
        <v>===Task1 Note=== None</v>
      </c>
    </row>
    <row r="65" spans="1:17">
      <c r="A65" s="7" t="s">
        <v>85</v>
      </c>
      <c r="B65" s="7">
        <v>0</v>
      </c>
      <c r="C65" s="7">
        <f>VLOOKUP(A65,'q1-log'!A:F,3,FALSE)</f>
        <v>0</v>
      </c>
      <c r="D65" s="7" t="b">
        <f>VLOOKUP(A65,'q1-log'!A:F,4,FALSE)</f>
        <v>1</v>
      </c>
      <c r="E65" s="7">
        <f>VLOOKUP(A65,'q1-log'!A:F,5,FALSE)</f>
        <v>0</v>
      </c>
      <c r="F65" s="7" t="b">
        <f>VLOOKUP(A65,'q1-log'!A:F,6,FALSE)</f>
        <v>1</v>
      </c>
      <c r="G65" s="29">
        <f>VLOOKUP(A65,'q1-score'!A:L,5,FALSE)</f>
        <v>6.20161914541894E-2</v>
      </c>
      <c r="H65" s="29">
        <f>VLOOKUP(A65,'q1-score'!A:L,6,FALSE)</f>
        <v>7.3354836347046204E-2</v>
      </c>
      <c r="I65" s="29">
        <f>VLOOKUP(A65,'q1-score'!A:L,7,FALSE)</f>
        <v>9.5171104460248707E-2</v>
      </c>
      <c r="J65" s="29">
        <f>VLOOKUP(A65,'q1-score'!A:L,10,FALSE)</f>
        <v>5.8068922092787197E-2</v>
      </c>
      <c r="K65" s="29">
        <f>VLOOKUP(A65,'q1-score'!A:L,11,FALSE)</f>
        <v>1.54073101952088E-3</v>
      </c>
      <c r="L65" s="29">
        <f>VLOOKUP(A65,'q1-score'!A:L,12,FALSE)</f>
        <v>9.0737013401799793E-2</v>
      </c>
      <c r="M65" s="31">
        <f t="shared" si="5"/>
        <v>6.348146646259871E-2</v>
      </c>
      <c r="O65" s="7">
        <f t="shared" si="4"/>
        <v>1</v>
      </c>
      <c r="Q65" s="7" t="str">
        <f t="shared" si="2"/>
        <v>===Task1 Note=== None</v>
      </c>
    </row>
    <row r="66" spans="1:17">
      <c r="A66" s="7" t="s">
        <v>86</v>
      </c>
      <c r="B66" s="7">
        <v>50320372</v>
      </c>
      <c r="C66" s="7">
        <f>VLOOKUP(A66,'q1-log'!A:F,3,FALSE)</f>
        <v>0</v>
      </c>
      <c r="D66" s="7" t="b">
        <f>VLOOKUP(A66,'q1-log'!A:F,4,FALSE)</f>
        <v>1</v>
      </c>
      <c r="E66" s="7">
        <f>VLOOKUP(A66,'q1-log'!A:F,5,FALSE)</f>
        <v>0</v>
      </c>
      <c r="F66" s="7" t="b">
        <f>VLOOKUP(A66,'q1-log'!A:F,6,FALSE)</f>
        <v>1</v>
      </c>
      <c r="G66" s="29">
        <f>VLOOKUP(A66,'q1-score'!A:L,5,FALSE)</f>
        <v>0.99999999999956002</v>
      </c>
      <c r="H66" s="29">
        <f>VLOOKUP(A66,'q1-score'!A:L,6,FALSE)</f>
        <v>0.99999999999954503</v>
      </c>
      <c r="I66" s="29">
        <f>VLOOKUP(A66,'q1-score'!A:L,7,FALSE)</f>
        <v>0.99931979079072897</v>
      </c>
      <c r="J66" s="29">
        <f>VLOOKUP(A66,'q1-score'!A:L,10,FALSE)</f>
        <v>1.0000000000000899</v>
      </c>
      <c r="K66" s="29">
        <f>VLOOKUP(A66,'q1-score'!A:L,11,FALSE)</f>
        <v>1.0000000000004701</v>
      </c>
      <c r="L66" s="29">
        <f>VLOOKUP(A66,'q1-score'!A:L,12,FALSE)</f>
        <v>0.99947347998602598</v>
      </c>
      <c r="M66" s="31">
        <f t="shared" si="5"/>
        <v>0.99979887846273663</v>
      </c>
      <c r="O66" s="7">
        <f t="shared" si="4"/>
        <v>1</v>
      </c>
      <c r="Q66" s="7" t="str">
        <f t="shared" si="2"/>
        <v>===Task1 Note=== None</v>
      </c>
    </row>
    <row r="67" spans="1:17">
      <c r="A67" s="7" t="s">
        <v>87</v>
      </c>
      <c r="B67" s="7">
        <v>50112003</v>
      </c>
      <c r="C67" s="7">
        <f>VLOOKUP(A67,'q1-log'!A:F,3,FALSE)</f>
        <v>0</v>
      </c>
      <c r="D67" s="7" t="b">
        <f>VLOOKUP(A67,'q1-log'!A:F,4,FALSE)</f>
        <v>1</v>
      </c>
      <c r="E67" s="7">
        <f>VLOOKUP(A67,'q1-log'!A:F,5,FALSE)</f>
        <v>0</v>
      </c>
      <c r="F67" s="7" t="b">
        <f>VLOOKUP(A67,'q1-log'!A:F,6,FALSE)</f>
        <v>1</v>
      </c>
      <c r="G67" s="29">
        <f>VLOOKUP(A67,'q1-score'!A:L,5,FALSE)</f>
        <v>0.99999999999956002</v>
      </c>
      <c r="H67" s="29">
        <f>VLOOKUP(A67,'q1-score'!A:L,6,FALSE)</f>
        <v>0.99999999999954503</v>
      </c>
      <c r="I67" s="29">
        <f>VLOOKUP(A67,'q1-score'!A:L,7,FALSE)</f>
        <v>3.0080349696333001E-2</v>
      </c>
      <c r="J67" s="29">
        <f>VLOOKUP(A67,'q1-score'!A:L,10,FALSE)</f>
        <v>1.0000000000000899</v>
      </c>
      <c r="K67" s="29">
        <f>VLOOKUP(A67,'q1-score'!A:L,11,FALSE)</f>
        <v>1.0000000000004701</v>
      </c>
      <c r="L67" s="29">
        <f>VLOOKUP(A67,'q1-score'!A:L,12,FALSE)</f>
        <v>8.4572625079542704E-2</v>
      </c>
      <c r="M67" s="31">
        <f t="shared" si="5"/>
        <v>0.68577549579592345</v>
      </c>
      <c r="O67" s="7">
        <f t="shared" si="4"/>
        <v>1</v>
      </c>
      <c r="Q67" s="7" t="str">
        <f t="shared" si="2"/>
        <v>===Task1 Note=== None</v>
      </c>
    </row>
    <row r="68" spans="1:17">
      <c r="A68" s="7" t="s">
        <v>88</v>
      </c>
      <c r="B68" s="7">
        <v>50336858</v>
      </c>
      <c r="C68" s="7">
        <f>VLOOKUP(A68,'q1-log'!A:F,3,FALSE)</f>
        <v>0</v>
      </c>
      <c r="D68" s="7" t="b">
        <f>VLOOKUP(A68,'q1-log'!A:F,4,FALSE)</f>
        <v>1</v>
      </c>
      <c r="E68" s="7">
        <f>VLOOKUP(A68,'q1-log'!A:F,5,FALSE)</f>
        <v>0</v>
      </c>
      <c r="F68" s="7" t="b">
        <f>VLOOKUP(A68,'q1-log'!A:F,6,FALSE)</f>
        <v>1</v>
      </c>
      <c r="G68" s="29">
        <f>VLOOKUP(A68,'q1-score'!A:L,5,FALSE)</f>
        <v>0.99999999999956002</v>
      </c>
      <c r="H68" s="29">
        <f>VLOOKUP(A68,'q1-score'!A:L,6,FALSE)</f>
        <v>0.99999999999954503</v>
      </c>
      <c r="I68" s="29">
        <f>VLOOKUP(A68,'q1-score'!A:L,7,FALSE)</f>
        <v>0.99999999999985301</v>
      </c>
      <c r="J68" s="29">
        <f>VLOOKUP(A68,'q1-score'!A:L,10,FALSE)</f>
        <v>1.0000000000000899</v>
      </c>
      <c r="K68" s="29">
        <f>VLOOKUP(A68,'q1-score'!A:L,11,FALSE)</f>
        <v>1.0000000000004701</v>
      </c>
      <c r="L68" s="29">
        <f>VLOOKUP(A68,'q1-score'!A:L,12,FALSE)</f>
        <v>0.99999999999994704</v>
      </c>
      <c r="M68" s="31">
        <f t="shared" si="5"/>
        <v>0.99999999999991074</v>
      </c>
      <c r="O68" s="7">
        <f t="shared" ref="O68:O108" si="6">IF(M68&gt;0,1,N68)</f>
        <v>1</v>
      </c>
      <c r="Q68" s="7" t="str">
        <f t="shared" ref="Q68:Q108" si="7">CONCATENATE("===Task1 Note=== ",IF(LEN(P68)=0,"None",P68))</f>
        <v>===Task1 Note=== None</v>
      </c>
    </row>
    <row r="69" spans="1:17">
      <c r="A69" s="7" t="s">
        <v>89</v>
      </c>
      <c r="B69" s="7">
        <v>50318506</v>
      </c>
      <c r="C69" s="7">
        <f>VLOOKUP(A69,'q1-log'!A:F,3,FALSE)</f>
        <v>0</v>
      </c>
      <c r="D69" s="7" t="b">
        <f>VLOOKUP(A69,'q1-log'!A:F,4,FALSE)</f>
        <v>1</v>
      </c>
      <c r="E69" s="7">
        <f>VLOOKUP(A69,'q1-log'!A:F,5,FALSE)</f>
        <v>0</v>
      </c>
      <c r="F69" s="7" t="b">
        <f>VLOOKUP(A69,'q1-log'!A:F,6,FALSE)</f>
        <v>1</v>
      </c>
      <c r="G69" s="29">
        <f>VLOOKUP(A69,'q1-score'!A:L,5,FALSE)</f>
        <v>0.99999999999956002</v>
      </c>
      <c r="H69" s="29">
        <f>VLOOKUP(A69,'q1-score'!A:L,6,FALSE)</f>
        <v>0.99999999999954503</v>
      </c>
      <c r="I69" s="29">
        <f>VLOOKUP(A69,'q1-score'!A:L,7,FALSE)</f>
        <v>0.99931979079072897</v>
      </c>
      <c r="J69" s="29">
        <f>VLOOKUP(A69,'q1-score'!A:L,10,FALSE)</f>
        <v>1.0000000000000899</v>
      </c>
      <c r="K69" s="29">
        <f>VLOOKUP(A69,'q1-score'!A:L,11,FALSE)</f>
        <v>1.0000000000004701</v>
      </c>
      <c r="L69" s="29">
        <f>VLOOKUP(A69,'q1-score'!A:L,12,FALSE)</f>
        <v>0.99947347998602598</v>
      </c>
      <c r="M69" s="31">
        <f t="shared" si="5"/>
        <v>0.99979887846273663</v>
      </c>
      <c r="O69" s="7">
        <f t="shared" si="6"/>
        <v>1</v>
      </c>
      <c r="Q69" s="7" t="str">
        <f t="shared" si="7"/>
        <v>===Task1 Note=== None</v>
      </c>
    </row>
    <row r="70" spans="1:17">
      <c r="A70" s="7" t="s">
        <v>90</v>
      </c>
      <c r="B70" s="7">
        <v>50233537</v>
      </c>
      <c r="C70" s="7">
        <f>VLOOKUP(A70,'q1-log'!A:F,3,FALSE)</f>
        <v>0</v>
      </c>
      <c r="D70" s="7" t="b">
        <f>VLOOKUP(A70,'q1-log'!A:F,4,FALSE)</f>
        <v>1</v>
      </c>
      <c r="E70" s="7">
        <f>VLOOKUP(A70,'q1-log'!A:F,5,FALSE)</f>
        <v>0</v>
      </c>
      <c r="F70" s="7" t="b">
        <f>VLOOKUP(A70,'q1-log'!A:F,6,FALSE)</f>
        <v>1</v>
      </c>
      <c r="G70" s="29">
        <f>VLOOKUP(A70,'q1-score'!A:L,5,FALSE)</f>
        <v>0.99999999999956002</v>
      </c>
      <c r="H70" s="29">
        <f>VLOOKUP(A70,'q1-score'!A:L,6,FALSE)</f>
        <v>0.99999999999954503</v>
      </c>
      <c r="I70" s="29">
        <f>VLOOKUP(A70,'q1-score'!A:L,7,FALSE)</f>
        <v>0.99999999999985301</v>
      </c>
      <c r="J70" s="29">
        <f>VLOOKUP(A70,'q1-score'!A:L,10,FALSE)</f>
        <v>1.0000000000000899</v>
      </c>
      <c r="K70" s="29">
        <f>VLOOKUP(A70,'q1-score'!A:L,11,FALSE)</f>
        <v>1.0000000000004701</v>
      </c>
      <c r="L70" s="29">
        <f>VLOOKUP(A70,'q1-score'!A:L,12,FALSE)</f>
        <v>0.99999999999994704</v>
      </c>
      <c r="M70" s="31">
        <f t="shared" si="5"/>
        <v>0.99999999999991074</v>
      </c>
      <c r="O70" s="7">
        <f t="shared" si="6"/>
        <v>1</v>
      </c>
      <c r="Q70" s="7" t="str">
        <f t="shared" si="7"/>
        <v>===Task1 Note=== None</v>
      </c>
    </row>
    <row r="71" spans="1:17">
      <c r="A71" s="7" t="s">
        <v>91</v>
      </c>
      <c r="B71" s="7">
        <v>50321560</v>
      </c>
      <c r="C71" s="7">
        <f>VLOOKUP(A71,'q1-log'!A:F,3,FALSE)</f>
        <v>0</v>
      </c>
      <c r="D71" s="7" t="b">
        <f>VLOOKUP(A71,'q1-log'!A:F,4,FALSE)</f>
        <v>1</v>
      </c>
      <c r="E71" s="7">
        <f>VLOOKUP(A71,'q1-log'!A:F,5,FALSE)</f>
        <v>0</v>
      </c>
      <c r="F71" s="7" t="b">
        <f>VLOOKUP(A71,'q1-log'!A:F,6,FALSE)</f>
        <v>1</v>
      </c>
      <c r="G71" s="29">
        <f>VLOOKUP(A71,'q1-score'!A:L,5,FALSE)</f>
        <v>0.99999999999956002</v>
      </c>
      <c r="H71" s="29">
        <f>VLOOKUP(A71,'q1-score'!A:L,6,FALSE)</f>
        <v>0.99999999999954503</v>
      </c>
      <c r="I71" s="29">
        <f>VLOOKUP(A71,'q1-score'!A:L,7,FALSE)</f>
        <v>0.99999999999985301</v>
      </c>
      <c r="J71" s="29">
        <f>VLOOKUP(A71,'q1-score'!A:L,10,FALSE)</f>
        <v>1.0000000000000899</v>
      </c>
      <c r="K71" s="29">
        <f>VLOOKUP(A71,'q1-score'!A:L,11,FALSE)</f>
        <v>1.0000000000004701</v>
      </c>
      <c r="L71" s="29">
        <f>VLOOKUP(A71,'q1-score'!A:L,12,FALSE)</f>
        <v>0.99999999999994704</v>
      </c>
      <c r="M71" s="31">
        <f t="shared" si="5"/>
        <v>0.99999999999991074</v>
      </c>
      <c r="O71" s="7">
        <f t="shared" si="6"/>
        <v>1</v>
      </c>
      <c r="Q71" s="7" t="str">
        <f t="shared" si="7"/>
        <v>===Task1 Note=== None</v>
      </c>
    </row>
    <row r="72" spans="1:17">
      <c r="A72" s="7" t="s">
        <v>92</v>
      </c>
      <c r="B72" s="7">
        <v>0</v>
      </c>
      <c r="C72" s="7">
        <f>VLOOKUP(A72,'q1-log'!A:F,3,FALSE)</f>
        <v>0</v>
      </c>
      <c r="D72" s="7" t="b">
        <f>VLOOKUP(A72,'q1-log'!A:F,4,FALSE)</f>
        <v>1</v>
      </c>
      <c r="E72" s="7">
        <f>VLOOKUP(A72,'q1-log'!A:F,5,FALSE)</f>
        <v>0</v>
      </c>
      <c r="F72" s="7" t="b">
        <f>VLOOKUP(A72,'q1-log'!A:F,6,FALSE)</f>
        <v>1</v>
      </c>
      <c r="G72" s="29">
        <f>VLOOKUP(A72,'q1-score'!A:L,5,FALSE)</f>
        <v>0.63182151395684405</v>
      </c>
      <c r="H72" s="29">
        <f>VLOOKUP(A72,'q1-score'!A:L,6,FALSE)</f>
        <v>0.55738917978977298</v>
      </c>
      <c r="I72" s="29">
        <f>VLOOKUP(A72,'q1-score'!A:L,7,FALSE)</f>
        <v>0.63455322642134604</v>
      </c>
      <c r="J72" s="29">
        <f>VLOOKUP(A72,'q1-score'!A:L,10,FALSE)</f>
        <v>0.63213382659823303</v>
      </c>
      <c r="K72" s="29">
        <f>VLOOKUP(A72,'q1-score'!A:L,11,FALSE)</f>
        <v>0.56224024728102695</v>
      </c>
      <c r="L72" s="29">
        <f>VLOOKUP(A72,'q1-score'!A:L,12,FALSE)</f>
        <v>0.64536125529715804</v>
      </c>
      <c r="M72" s="31">
        <f t="shared" si="5"/>
        <v>0.61058320822406353</v>
      </c>
      <c r="O72" s="7">
        <f t="shared" si="6"/>
        <v>1</v>
      </c>
      <c r="Q72" s="7" t="str">
        <f t="shared" si="7"/>
        <v>===Task1 Note=== None</v>
      </c>
    </row>
    <row r="73" spans="1:17">
      <c r="A73" s="7" t="s">
        <v>93</v>
      </c>
      <c r="B73" s="7">
        <v>0</v>
      </c>
      <c r="C73" s="7">
        <f>VLOOKUP(A73,'q1-log'!A:F,3,FALSE)</f>
        <v>0</v>
      </c>
      <c r="D73" s="7" t="b">
        <f>VLOOKUP(A73,'q1-log'!A:F,4,FALSE)</f>
        <v>1</v>
      </c>
      <c r="E73" s="7">
        <f>VLOOKUP(A73,'q1-log'!A:F,5,FALSE)</f>
        <v>0</v>
      </c>
      <c r="F73" s="7" t="b">
        <f>VLOOKUP(A73,'q1-log'!A:F,6,FALSE)</f>
        <v>1</v>
      </c>
      <c r="G73" s="29">
        <f>VLOOKUP(A73,'q1-score'!A:L,5,FALSE)</f>
        <v>0.99999999999956002</v>
      </c>
      <c r="H73" s="29">
        <f>VLOOKUP(A73,'q1-score'!A:L,6,FALSE)</f>
        <v>0.99999999999954503</v>
      </c>
      <c r="I73" s="29">
        <f>VLOOKUP(A73,'q1-score'!A:L,7,FALSE)</f>
        <v>0.99999999999985301</v>
      </c>
      <c r="J73" s="29">
        <f>VLOOKUP(A73,'q1-score'!A:L,10,FALSE)</f>
        <v>1.0000000000000899</v>
      </c>
      <c r="K73" s="29">
        <f>VLOOKUP(A73,'q1-score'!A:L,11,FALSE)</f>
        <v>1.0000000000004701</v>
      </c>
      <c r="L73" s="29">
        <f>VLOOKUP(A73,'q1-score'!A:L,12,FALSE)</f>
        <v>0.99999999999994704</v>
      </c>
      <c r="M73" s="31">
        <f t="shared" si="5"/>
        <v>0.99999999999991074</v>
      </c>
      <c r="O73" s="7">
        <f t="shared" si="6"/>
        <v>1</v>
      </c>
      <c r="Q73" s="7" t="str">
        <f t="shared" si="7"/>
        <v>===Task1 Note=== None</v>
      </c>
    </row>
    <row r="74" spans="1:17">
      <c r="A74" s="7" t="s">
        <v>94</v>
      </c>
      <c r="B74" s="7">
        <v>0</v>
      </c>
      <c r="C74" s="7">
        <f>VLOOKUP(A74,'q1-log'!A:F,3,FALSE)</f>
        <v>0</v>
      </c>
      <c r="D74" s="7" t="b">
        <f>VLOOKUP(A74,'q1-log'!A:F,4,FALSE)</f>
        <v>1</v>
      </c>
      <c r="E74" s="7">
        <f>VLOOKUP(A74,'q1-log'!A:F,5,FALSE)</f>
        <v>0</v>
      </c>
      <c r="F74" s="7" t="b">
        <f>VLOOKUP(A74,'q1-log'!A:F,6,FALSE)</f>
        <v>1</v>
      </c>
      <c r="G74" s="29">
        <f>VLOOKUP(A74,'q1-score'!A:L,5,FALSE)</f>
        <v>0.99999999999956002</v>
      </c>
      <c r="H74" s="29">
        <f>VLOOKUP(A74,'q1-score'!A:L,6,FALSE)</f>
        <v>0.99999999999954503</v>
      </c>
      <c r="I74" s="29">
        <f>VLOOKUP(A74,'q1-score'!A:L,7,FALSE)</f>
        <v>3.0080349696333001E-2</v>
      </c>
      <c r="J74" s="29">
        <f>VLOOKUP(A74,'q1-score'!A:L,10,FALSE)</f>
        <v>1.0000000000000899</v>
      </c>
      <c r="K74" s="29">
        <f>VLOOKUP(A74,'q1-score'!A:L,11,FALSE)</f>
        <v>1.0000000000004701</v>
      </c>
      <c r="L74" s="29">
        <f>VLOOKUP(A74,'q1-score'!A:L,12,FALSE)</f>
        <v>8.4572625079542704E-2</v>
      </c>
      <c r="M74" s="31">
        <f t="shared" si="5"/>
        <v>0.68577549579592345</v>
      </c>
      <c r="O74" s="7">
        <f t="shared" si="6"/>
        <v>1</v>
      </c>
      <c r="Q74" s="7" t="str">
        <f t="shared" si="7"/>
        <v>===Task1 Note=== None</v>
      </c>
    </row>
    <row r="75" spans="1:17">
      <c r="A75" s="7" t="s">
        <v>95</v>
      </c>
      <c r="B75" s="7">
        <v>50180856</v>
      </c>
      <c r="C75" s="7">
        <f>VLOOKUP(A75,'q1-log'!A:F,3,FALSE)</f>
        <v>0</v>
      </c>
      <c r="D75" s="7" t="b">
        <f>VLOOKUP(A75,'q1-log'!A:F,4,FALSE)</f>
        <v>1</v>
      </c>
      <c r="E75" s="7">
        <f>VLOOKUP(A75,'q1-log'!A:F,5,FALSE)</f>
        <v>0</v>
      </c>
      <c r="F75" s="7" t="b">
        <f>VLOOKUP(A75,'q1-log'!A:F,6,FALSE)</f>
        <v>1</v>
      </c>
      <c r="G75" s="29">
        <f>VLOOKUP(A75,'q1-score'!A:L,5,FALSE)</f>
        <v>0.64738523815984905</v>
      </c>
      <c r="H75" s="29">
        <f>VLOOKUP(A75,'q1-score'!A:L,6,FALSE)</f>
        <v>0.57693471074325897</v>
      </c>
      <c r="I75" s="29">
        <f>VLOOKUP(A75,'q1-score'!A:L,7,FALSE)</f>
        <v>0.67137910391718203</v>
      </c>
      <c r="J75" s="29">
        <f>VLOOKUP(A75,'q1-score'!A:L,10,FALSE)</f>
        <v>0.64280532468099505</v>
      </c>
      <c r="K75" s="29">
        <f>VLOOKUP(A75,'q1-score'!A:L,11,FALSE)</f>
        <v>0.462424071300925</v>
      </c>
      <c r="L75" s="29">
        <f>VLOOKUP(A75,'q1-score'!A:L,12,FALSE)</f>
        <v>0.65787769439968302</v>
      </c>
      <c r="M75" s="31">
        <f t="shared" si="5"/>
        <v>0.60980102386698221</v>
      </c>
      <c r="O75" s="7">
        <f t="shared" si="6"/>
        <v>1</v>
      </c>
      <c r="Q75" s="7" t="str">
        <f t="shared" si="7"/>
        <v>===Task1 Note=== None</v>
      </c>
    </row>
    <row r="76" spans="1:17">
      <c r="A76" s="7" t="s">
        <v>96</v>
      </c>
      <c r="B76" s="7">
        <v>50290454</v>
      </c>
      <c r="C76" s="7">
        <f>VLOOKUP(A76,'q1-log'!A:F,3,FALSE)</f>
        <v>0</v>
      </c>
      <c r="D76" s="7" t="b">
        <f>VLOOKUP(A76,'q1-log'!A:F,4,FALSE)</f>
        <v>1</v>
      </c>
      <c r="E76" s="7">
        <f>VLOOKUP(A76,'q1-log'!A:F,5,FALSE)</f>
        <v>0</v>
      </c>
      <c r="F76" s="7" t="b">
        <f>VLOOKUP(A76,'q1-log'!A:F,6,FALSE)</f>
        <v>1</v>
      </c>
      <c r="G76" s="29">
        <f>VLOOKUP(A76,'q1-score'!A:L,5,FALSE)</f>
        <v>0.99999999999956002</v>
      </c>
      <c r="H76" s="29">
        <f>VLOOKUP(A76,'q1-score'!A:L,6,FALSE)</f>
        <v>0.99999999999954503</v>
      </c>
      <c r="I76" s="29">
        <f>VLOOKUP(A76,'q1-score'!A:L,7,FALSE)</f>
        <v>0.99999999999985301</v>
      </c>
      <c r="J76" s="29">
        <f>VLOOKUP(A76,'q1-score'!A:L,10,FALSE)</f>
        <v>1.0000000000000899</v>
      </c>
      <c r="K76" s="29">
        <f>VLOOKUP(A76,'q1-score'!A:L,11,FALSE)</f>
        <v>1.0000000000004701</v>
      </c>
      <c r="L76" s="29">
        <f>VLOOKUP(A76,'q1-score'!A:L,12,FALSE)</f>
        <v>0.99999999999994704</v>
      </c>
      <c r="M76" s="31">
        <f t="shared" si="5"/>
        <v>0.99999999999991074</v>
      </c>
      <c r="O76" s="7">
        <f t="shared" si="6"/>
        <v>1</v>
      </c>
      <c r="Q76" s="7" t="str">
        <f t="shared" si="7"/>
        <v>===Task1 Note=== None</v>
      </c>
    </row>
    <row r="77" spans="1:17">
      <c r="A77" s="7" t="s">
        <v>97</v>
      </c>
      <c r="B77" s="7">
        <v>50320120</v>
      </c>
      <c r="C77" s="7">
        <f>VLOOKUP(A77,'q1-log'!A:F,3,FALSE)</f>
        <v>0</v>
      </c>
      <c r="D77" s="7" t="b">
        <f>VLOOKUP(A77,'q1-log'!A:F,4,FALSE)</f>
        <v>1</v>
      </c>
      <c r="E77" s="7">
        <f>VLOOKUP(A77,'q1-log'!A:F,5,FALSE)</f>
        <v>0</v>
      </c>
      <c r="F77" s="7" t="b">
        <f>VLOOKUP(A77,'q1-log'!A:F,6,FALSE)</f>
        <v>1</v>
      </c>
      <c r="G77" s="29">
        <f>VLOOKUP(A77,'q1-score'!A:L,5,FALSE)</f>
        <v>0.99999999999956002</v>
      </c>
      <c r="H77" s="29">
        <f>VLOOKUP(A77,'q1-score'!A:L,6,FALSE)</f>
        <v>0.99999999999954503</v>
      </c>
      <c r="I77" s="29">
        <f>VLOOKUP(A77,'q1-score'!A:L,7,FALSE)</f>
        <v>0.99999999999985301</v>
      </c>
      <c r="J77" s="29">
        <f>VLOOKUP(A77,'q1-score'!A:L,10,FALSE)</f>
        <v>1.0000000000000899</v>
      </c>
      <c r="K77" s="29">
        <f>VLOOKUP(A77,'q1-score'!A:L,11,FALSE)</f>
        <v>1.0000000000004701</v>
      </c>
      <c r="L77" s="29">
        <f>VLOOKUP(A77,'q1-score'!A:L,12,FALSE)</f>
        <v>0.99999999999994704</v>
      </c>
      <c r="M77" s="31">
        <f t="shared" si="5"/>
        <v>0.99999999999991074</v>
      </c>
      <c r="O77" s="7">
        <f t="shared" si="6"/>
        <v>1</v>
      </c>
      <c r="Q77" s="7" t="str">
        <f t="shared" si="7"/>
        <v>===Task1 Note=== None</v>
      </c>
    </row>
    <row r="78" spans="1:17">
      <c r="A78" s="7" t="s">
        <v>98</v>
      </c>
      <c r="B78" s="7">
        <v>50198116</v>
      </c>
      <c r="C78" s="7">
        <f>VLOOKUP(A78,'q1-log'!A:F,3,FALSE)</f>
        <v>0</v>
      </c>
      <c r="D78" s="7" t="b">
        <f>VLOOKUP(A78,'q1-log'!A:F,4,FALSE)</f>
        <v>1</v>
      </c>
      <c r="E78" s="7">
        <f>VLOOKUP(A78,'q1-log'!A:F,5,FALSE)</f>
        <v>0</v>
      </c>
      <c r="F78" s="7" t="b">
        <f>VLOOKUP(A78,'q1-log'!A:F,6,FALSE)</f>
        <v>1</v>
      </c>
      <c r="G78" s="29">
        <f>VLOOKUP(A78,'q1-score'!A:L,5,FALSE)</f>
        <v>0.99999999999956002</v>
      </c>
      <c r="H78" s="29">
        <f>VLOOKUP(A78,'q1-score'!A:L,6,FALSE)</f>
        <v>0.99999999999954503</v>
      </c>
      <c r="I78" s="29">
        <f>VLOOKUP(A78,'q1-score'!A:L,7,FALSE)</f>
        <v>0.99999999999985301</v>
      </c>
      <c r="J78" s="29">
        <f>VLOOKUP(A78,'q1-score'!A:L,10,FALSE)</f>
        <v>1.0000000000000899</v>
      </c>
      <c r="K78" s="29">
        <f>VLOOKUP(A78,'q1-score'!A:L,11,FALSE)</f>
        <v>1.0000000000004701</v>
      </c>
      <c r="L78" s="29">
        <f>VLOOKUP(A78,'q1-score'!A:L,12,FALSE)</f>
        <v>0.99999999999994704</v>
      </c>
      <c r="M78" s="31">
        <f t="shared" si="5"/>
        <v>0.99999999999991074</v>
      </c>
      <c r="O78" s="7">
        <f t="shared" si="6"/>
        <v>1</v>
      </c>
      <c r="Q78" s="7" t="str">
        <f t="shared" si="7"/>
        <v>===Task1 Note=== None</v>
      </c>
    </row>
    <row r="79" spans="1:17">
      <c r="A79" s="7" t="s">
        <v>99</v>
      </c>
      <c r="B79" s="7">
        <v>50287648</v>
      </c>
      <c r="C79" s="7">
        <f>VLOOKUP(A79,'q1-log'!A:F,3,FALSE)</f>
        <v>0</v>
      </c>
      <c r="D79" s="7" t="b">
        <f>VLOOKUP(A79,'q1-log'!A:F,4,FALSE)</f>
        <v>1</v>
      </c>
      <c r="E79" s="7">
        <f>VLOOKUP(A79,'q1-log'!A:F,5,FALSE)</f>
        <v>0</v>
      </c>
      <c r="F79" s="7" t="b">
        <f>VLOOKUP(A79,'q1-log'!A:F,6,FALSE)</f>
        <v>1</v>
      </c>
      <c r="G79" s="29">
        <f>VLOOKUP(A79,'q1-score'!A:L,5,FALSE)</f>
        <v>0.99999999999956002</v>
      </c>
      <c r="H79" s="29">
        <f>VLOOKUP(A79,'q1-score'!A:L,6,FALSE)</f>
        <v>0.99999999999954503</v>
      </c>
      <c r="I79" s="29">
        <f>VLOOKUP(A79,'q1-score'!A:L,7,FALSE)</f>
        <v>0.99999999999985301</v>
      </c>
      <c r="J79" s="29">
        <f>VLOOKUP(A79,'q1-score'!A:L,10,FALSE)</f>
        <v>1.0000000000000899</v>
      </c>
      <c r="K79" s="29">
        <f>VLOOKUP(A79,'q1-score'!A:L,11,FALSE)</f>
        <v>1.0000000000004701</v>
      </c>
      <c r="L79" s="29">
        <f>VLOOKUP(A79,'q1-score'!A:L,12,FALSE)</f>
        <v>0.99999999999994704</v>
      </c>
      <c r="M79" s="31">
        <f t="shared" si="5"/>
        <v>0.99999999999991074</v>
      </c>
      <c r="O79" s="7">
        <f t="shared" si="6"/>
        <v>1</v>
      </c>
      <c r="Q79" s="7" t="str">
        <f t="shared" si="7"/>
        <v>===Task1 Note=== None</v>
      </c>
    </row>
    <row r="80" spans="1:17">
      <c r="A80" s="7" t="s">
        <v>100</v>
      </c>
      <c r="B80" s="7">
        <v>50184866</v>
      </c>
      <c r="C80" s="7">
        <f>VLOOKUP(A80,'q1-log'!A:F,3,FALSE)</f>
        <v>0</v>
      </c>
      <c r="D80" s="7" t="b">
        <f>VLOOKUP(A80,'q1-log'!A:F,4,FALSE)</f>
        <v>1</v>
      </c>
      <c r="E80" s="7">
        <f>VLOOKUP(A80,'q1-log'!A:F,5,FALSE)</f>
        <v>0</v>
      </c>
      <c r="F80" s="7" t="b">
        <f>VLOOKUP(A80,'q1-log'!A:F,6,FALSE)</f>
        <v>1</v>
      </c>
      <c r="G80" s="29">
        <f>VLOOKUP(A80,'q1-score'!A:L,5,FALSE)</f>
        <v>0.99999999999956002</v>
      </c>
      <c r="H80" s="29">
        <f>VLOOKUP(A80,'q1-score'!A:L,6,FALSE)</f>
        <v>0.99999999999954503</v>
      </c>
      <c r="I80" s="29">
        <f>VLOOKUP(A80,'q1-score'!A:L,7,FALSE)</f>
        <v>0.99999999999985301</v>
      </c>
      <c r="J80" s="29">
        <f>VLOOKUP(A80,'q1-score'!A:L,10,FALSE)</f>
        <v>1.0000000000000899</v>
      </c>
      <c r="K80" s="29">
        <f>VLOOKUP(A80,'q1-score'!A:L,11,FALSE)</f>
        <v>1.0000000000004701</v>
      </c>
      <c r="L80" s="29">
        <f>VLOOKUP(A80,'q1-score'!A:L,12,FALSE)</f>
        <v>0.99999999999994704</v>
      </c>
      <c r="M80" s="31">
        <f t="shared" si="5"/>
        <v>0.99999999999991074</v>
      </c>
      <c r="O80" s="7">
        <f t="shared" si="6"/>
        <v>1</v>
      </c>
      <c r="Q80" s="7" t="str">
        <f t="shared" si="7"/>
        <v>===Task1 Note=== None</v>
      </c>
    </row>
    <row r="81" spans="1:17">
      <c r="A81" s="7" t="s">
        <v>101</v>
      </c>
      <c r="B81" s="7">
        <v>0</v>
      </c>
      <c r="C81" s="7">
        <f>VLOOKUP(A81,'q1-log'!A:F,3,FALSE)</f>
        <v>-999</v>
      </c>
      <c r="D81" s="7" t="b">
        <f>VLOOKUP(A81,'q1-log'!A:F,4,FALSE)</f>
        <v>0</v>
      </c>
      <c r="E81" s="7">
        <f>VLOOKUP(A81,'q1-log'!A:F,5,FALSE)</f>
        <v>-999</v>
      </c>
      <c r="F81" s="7" t="b">
        <f>VLOOKUP(A81,'q1-log'!A:F,6,FALSE)</f>
        <v>0</v>
      </c>
      <c r="G81" s="29">
        <f>VLOOKUP(A81,'q1-score'!A:L,5,FALSE)</f>
        <v>0</v>
      </c>
      <c r="H81" s="29">
        <f>VLOOKUP(A81,'q1-score'!A:L,6,FALSE)</f>
        <v>0</v>
      </c>
      <c r="I81" s="29">
        <f>VLOOKUP(A81,'q1-score'!A:L,7,FALSE)</f>
        <v>0</v>
      </c>
      <c r="J81" s="29">
        <f>VLOOKUP(A81,'q1-score'!A:L,10,FALSE)</f>
        <v>0</v>
      </c>
      <c r="K81" s="29">
        <f>VLOOKUP(A81,'q1-score'!A:L,11,FALSE)</f>
        <v>0</v>
      </c>
      <c r="L81" s="29">
        <f>VLOOKUP(A81,'q1-score'!A:L,12,FALSE)</f>
        <v>0</v>
      </c>
      <c r="M81" s="31">
        <f t="shared" si="5"/>
        <v>0</v>
      </c>
      <c r="N81" s="7">
        <v>0.25</v>
      </c>
      <c r="O81" s="7">
        <f t="shared" si="6"/>
        <v>0.25</v>
      </c>
      <c r="P81" s="7" t="s">
        <v>20</v>
      </c>
      <c r="Q81" s="7" t="str">
        <f t="shared" si="7"/>
        <v>===Task1 Note=== Runtime Error</v>
      </c>
    </row>
    <row r="82" spans="1:17">
      <c r="A82" s="7" t="s">
        <v>102</v>
      </c>
      <c r="B82" s="7">
        <v>50308610</v>
      </c>
      <c r="C82" s="7">
        <f>VLOOKUP(A82,'q1-log'!A:F,3,FALSE)</f>
        <v>-999</v>
      </c>
      <c r="D82" s="7" t="b">
        <f>VLOOKUP(A82,'q1-log'!A:F,4,FALSE)</f>
        <v>0</v>
      </c>
      <c r="E82" s="7">
        <f>VLOOKUP(A82,'q1-log'!A:F,5,FALSE)</f>
        <v>0</v>
      </c>
      <c r="F82" s="7" t="b">
        <f>VLOOKUP(A82,'q1-log'!A:F,6,FALSE)</f>
        <v>1</v>
      </c>
      <c r="G82" s="29">
        <f>VLOOKUP(A82,'q1-score'!A:L,5,FALSE)</f>
        <v>0</v>
      </c>
      <c r="H82" s="29">
        <f>VLOOKUP(A82,'q1-score'!A:L,6,FALSE)</f>
        <v>0</v>
      </c>
      <c r="I82" s="29">
        <f>VLOOKUP(A82,'q1-score'!A:L,7,FALSE)</f>
        <v>0</v>
      </c>
      <c r="J82" s="29">
        <f>VLOOKUP(A82,'q1-score'!A:L,10,FALSE)</f>
        <v>0</v>
      </c>
      <c r="K82" s="29">
        <f>VLOOKUP(A82,'q1-score'!A:L,11,FALSE)</f>
        <v>0</v>
      </c>
      <c r="L82" s="29">
        <f>VLOOKUP(A82,'q1-score'!A:L,12,FALSE)</f>
        <v>0</v>
      </c>
      <c r="M82" s="31">
        <f t="shared" si="5"/>
        <v>0</v>
      </c>
      <c r="N82" s="7">
        <v>1</v>
      </c>
      <c r="O82" s="7">
        <f t="shared" si="6"/>
        <v>1</v>
      </c>
      <c r="Q82" s="7" t="str">
        <f t="shared" si="7"/>
        <v>===Task1 Note=== None</v>
      </c>
    </row>
    <row r="83" spans="1:17">
      <c r="A83" s="7" t="s">
        <v>103</v>
      </c>
      <c r="B83" s="7">
        <v>50290190</v>
      </c>
      <c r="C83" s="7">
        <f>VLOOKUP(A83,'q1-log'!A:F,3,FALSE)</f>
        <v>0</v>
      </c>
      <c r="D83" s="7" t="b">
        <f>VLOOKUP(A83,'q1-log'!A:F,4,FALSE)</f>
        <v>1</v>
      </c>
      <c r="E83" s="7">
        <f>VLOOKUP(A83,'q1-log'!A:F,5,FALSE)</f>
        <v>0</v>
      </c>
      <c r="F83" s="7" t="b">
        <f>VLOOKUP(A83,'q1-log'!A:F,6,FALSE)</f>
        <v>1</v>
      </c>
      <c r="G83" s="29">
        <f>VLOOKUP(A83,'q1-score'!A:L,5,FALSE)</f>
        <v>0.99999999999956002</v>
      </c>
      <c r="H83" s="29">
        <f>VLOOKUP(A83,'q1-score'!A:L,6,FALSE)</f>
        <v>0.99999999999954503</v>
      </c>
      <c r="I83" s="29">
        <f>VLOOKUP(A83,'q1-score'!A:L,7,FALSE)</f>
        <v>0.99999999999985301</v>
      </c>
      <c r="J83" s="29">
        <f>VLOOKUP(A83,'q1-score'!A:L,10,FALSE)</f>
        <v>1.0000000000000899</v>
      </c>
      <c r="K83" s="29">
        <f>VLOOKUP(A83,'q1-score'!A:L,11,FALSE)</f>
        <v>1.0000000000004701</v>
      </c>
      <c r="L83" s="29">
        <f>VLOOKUP(A83,'q1-score'!A:L,12,FALSE)</f>
        <v>0.99999999999994704</v>
      </c>
      <c r="M83" s="31">
        <f t="shared" si="5"/>
        <v>0.99999999999991074</v>
      </c>
      <c r="O83" s="7">
        <f t="shared" si="6"/>
        <v>1</v>
      </c>
      <c r="Q83" s="7" t="str">
        <f t="shared" si="7"/>
        <v>===Task1 Note=== None</v>
      </c>
    </row>
    <row r="84" spans="1:17">
      <c r="A84" s="7" t="s">
        <v>104</v>
      </c>
      <c r="B84" s="7">
        <v>50241534</v>
      </c>
      <c r="C84" s="7">
        <f>VLOOKUP(A84,'q1-log'!A:F,3,FALSE)</f>
        <v>0</v>
      </c>
      <c r="D84" s="7" t="b">
        <f>VLOOKUP(A84,'q1-log'!A:F,4,FALSE)</f>
        <v>1</v>
      </c>
      <c r="E84" s="7">
        <f>VLOOKUP(A84,'q1-log'!A:F,5,FALSE)</f>
        <v>0</v>
      </c>
      <c r="F84" s="7" t="b">
        <f>VLOOKUP(A84,'q1-log'!A:F,6,FALSE)</f>
        <v>1</v>
      </c>
      <c r="G84" s="29">
        <f>VLOOKUP(A84,'q1-score'!A:L,5,FALSE)</f>
        <v>0.99999999999956002</v>
      </c>
      <c r="H84" s="29">
        <f>VLOOKUP(A84,'q1-score'!A:L,6,FALSE)</f>
        <v>0.99999999999954503</v>
      </c>
      <c r="I84" s="29">
        <f>VLOOKUP(A84,'q1-score'!A:L,7,FALSE)</f>
        <v>0.99931979079072897</v>
      </c>
      <c r="J84" s="29">
        <f>VLOOKUP(A84,'q1-score'!A:L,10,FALSE)</f>
        <v>1.0000000000000899</v>
      </c>
      <c r="K84" s="29">
        <f>VLOOKUP(A84,'q1-score'!A:L,11,FALSE)</f>
        <v>1.0000000000004701</v>
      </c>
      <c r="L84" s="29">
        <f>VLOOKUP(A84,'q1-score'!A:L,12,FALSE)</f>
        <v>0.99947347998602598</v>
      </c>
      <c r="M84" s="31">
        <f t="shared" si="5"/>
        <v>0.99979887846273663</v>
      </c>
      <c r="O84" s="7">
        <f t="shared" si="6"/>
        <v>1</v>
      </c>
      <c r="Q84" s="7" t="str">
        <f t="shared" si="7"/>
        <v>===Task1 Note=== None</v>
      </c>
    </row>
    <row r="85" spans="1:17">
      <c r="A85" s="7" t="s">
        <v>105</v>
      </c>
      <c r="B85" s="7">
        <v>50244287</v>
      </c>
      <c r="C85" s="7">
        <f>VLOOKUP(A85,'q1-log'!A:F,3,FALSE)</f>
        <v>0</v>
      </c>
      <c r="D85" s="7" t="b">
        <f>VLOOKUP(A85,'q1-log'!A:F,4,FALSE)</f>
        <v>1</v>
      </c>
      <c r="E85" s="7">
        <f>VLOOKUP(A85,'q1-log'!A:F,5,FALSE)</f>
        <v>0</v>
      </c>
      <c r="F85" s="7" t="b">
        <f>VLOOKUP(A85,'q1-log'!A:F,6,FALSE)</f>
        <v>1</v>
      </c>
      <c r="G85" s="29">
        <f>VLOOKUP(A85,'q1-score'!A:L,5,FALSE)</f>
        <v>0.64635422753037497</v>
      </c>
      <c r="H85" s="29">
        <f>VLOOKUP(A85,'q1-score'!A:L,6,FALSE)</f>
        <v>0.511126314583499</v>
      </c>
      <c r="I85" s="29">
        <f>VLOOKUP(A85,'q1-score'!A:L,7,FALSE)</f>
        <v>0.606491641349994</v>
      </c>
      <c r="J85" s="29">
        <f>VLOOKUP(A85,'q1-score'!A:L,10,FALSE)</f>
        <v>0.639305620020161</v>
      </c>
      <c r="K85" s="29">
        <f>VLOOKUP(A85,'q1-score'!A:L,11,FALSE)</f>
        <v>0.51154809279834501</v>
      </c>
      <c r="L85" s="29">
        <f>VLOOKUP(A85,'q1-score'!A:L,12,FALSE)</f>
        <v>0.608211014411563</v>
      </c>
      <c r="M85" s="31">
        <f t="shared" si="5"/>
        <v>0.58717281844898939</v>
      </c>
      <c r="O85" s="7">
        <f t="shared" si="6"/>
        <v>1</v>
      </c>
      <c r="Q85" s="7" t="str">
        <f t="shared" si="7"/>
        <v>===Task1 Note=== None</v>
      </c>
    </row>
    <row r="86" spans="1:17">
      <c r="A86" s="7" t="s">
        <v>106</v>
      </c>
      <c r="B86" s="7">
        <v>50338178</v>
      </c>
      <c r="C86" s="7">
        <f>VLOOKUP(A86,'q1-log'!A:F,3,FALSE)</f>
        <v>0</v>
      </c>
      <c r="D86" s="7" t="b">
        <f>VLOOKUP(A86,'q1-log'!A:F,4,FALSE)</f>
        <v>1</v>
      </c>
      <c r="E86" s="7">
        <f>VLOOKUP(A86,'q1-log'!A:F,5,FALSE)</f>
        <v>0</v>
      </c>
      <c r="F86" s="7" t="b">
        <f>VLOOKUP(A86,'q1-log'!A:F,6,FALSE)</f>
        <v>1</v>
      </c>
      <c r="G86" s="29">
        <f>VLOOKUP(A86,'q1-score'!A:L,5,FALSE)</f>
        <v>0.99999999999956002</v>
      </c>
      <c r="H86" s="29">
        <f>VLOOKUP(A86,'q1-score'!A:L,6,FALSE)</f>
        <v>0.99999999999954503</v>
      </c>
      <c r="I86" s="29">
        <f>VLOOKUP(A86,'q1-score'!A:L,7,FALSE)</f>
        <v>0.99999999999985301</v>
      </c>
      <c r="J86" s="29">
        <f>VLOOKUP(A86,'q1-score'!A:L,10,FALSE)</f>
        <v>1.0000000000000899</v>
      </c>
      <c r="K86" s="29">
        <f>VLOOKUP(A86,'q1-score'!A:L,11,FALSE)</f>
        <v>1.0000000000004701</v>
      </c>
      <c r="L86" s="29">
        <f>VLOOKUP(A86,'q1-score'!A:L,12,FALSE)</f>
        <v>0.99999999999994704</v>
      </c>
      <c r="M86" s="31">
        <f t="shared" si="5"/>
        <v>0.99999999999991074</v>
      </c>
      <c r="O86" s="7">
        <f t="shared" si="6"/>
        <v>1</v>
      </c>
      <c r="Q86" s="7" t="str">
        <f t="shared" si="7"/>
        <v>===Task1 Note=== None</v>
      </c>
    </row>
    <row r="87" spans="1:17">
      <c r="A87" s="7" t="s">
        <v>107</v>
      </c>
      <c r="B87" s="7">
        <v>0</v>
      </c>
      <c r="C87" s="7">
        <f>VLOOKUP(A87,'q1-log'!A:F,3,FALSE)</f>
        <v>0</v>
      </c>
      <c r="D87" s="7" t="b">
        <f>VLOOKUP(A87,'q1-log'!A:F,4,FALSE)</f>
        <v>1</v>
      </c>
      <c r="E87" s="7">
        <f>VLOOKUP(A87,'q1-log'!A:F,5,FALSE)</f>
        <v>0</v>
      </c>
      <c r="F87" s="7" t="b">
        <f>VLOOKUP(A87,'q1-log'!A:F,6,FALSE)</f>
        <v>1</v>
      </c>
      <c r="G87" s="29">
        <f>VLOOKUP(A87,'q1-score'!A:L,5,FALSE)</f>
        <v>0.19587831270832401</v>
      </c>
      <c r="H87" s="29">
        <f>VLOOKUP(A87,'q1-score'!A:L,6,FALSE)</f>
        <v>0.137606413221285</v>
      </c>
      <c r="I87" s="29">
        <f>VLOOKUP(A87,'q1-score'!A:L,7,FALSE)</f>
        <v>0.42069746155367999</v>
      </c>
      <c r="J87" s="29">
        <f>VLOOKUP(A87,'q1-score'!A:L,10,FALSE)</f>
        <v>0.194211207303992</v>
      </c>
      <c r="K87" s="29">
        <f>VLOOKUP(A87,'q1-score'!A:L,11,FALSE)</f>
        <v>0.13848637270001601</v>
      </c>
      <c r="L87" s="29">
        <f>VLOOKUP(A87,'q1-score'!A:L,12,FALSE)</f>
        <v>0.421937625037066</v>
      </c>
      <c r="M87" s="31">
        <f t="shared" si="5"/>
        <v>0.25146956542072713</v>
      </c>
      <c r="O87" s="7">
        <f t="shared" si="6"/>
        <v>1</v>
      </c>
      <c r="Q87" s="7" t="str">
        <f t="shared" si="7"/>
        <v>===Task1 Note=== None</v>
      </c>
    </row>
    <row r="88" spans="1:17">
      <c r="A88" s="7" t="s">
        <v>108</v>
      </c>
      <c r="B88" s="7">
        <v>550338249</v>
      </c>
      <c r="C88" s="7">
        <f>VLOOKUP(A88,'q1-log'!A:F,3,FALSE)</f>
        <v>0</v>
      </c>
      <c r="D88" s="7" t="b">
        <f>VLOOKUP(A88,'q1-log'!A:F,4,FALSE)</f>
        <v>1</v>
      </c>
      <c r="E88" s="7">
        <f>VLOOKUP(A88,'q1-log'!A:F,5,FALSE)</f>
        <v>0</v>
      </c>
      <c r="F88" s="7" t="b">
        <f>VLOOKUP(A88,'q1-log'!A:F,6,FALSE)</f>
        <v>1</v>
      </c>
      <c r="G88" s="29">
        <f>VLOOKUP(A88,'q1-score'!A:L,5,FALSE)</f>
        <v>0</v>
      </c>
      <c r="H88" s="29">
        <f>VLOOKUP(A88,'q1-score'!A:L,6,FALSE)</f>
        <v>0</v>
      </c>
      <c r="I88" s="29">
        <f>VLOOKUP(A88,'q1-score'!A:L,7,FALSE)</f>
        <v>0</v>
      </c>
      <c r="J88" s="29">
        <f>VLOOKUP(A88,'q1-score'!A:L,10,FALSE)</f>
        <v>0</v>
      </c>
      <c r="K88" s="29">
        <f>VLOOKUP(A88,'q1-score'!A:L,11,FALSE)</f>
        <v>0</v>
      </c>
      <c r="L88" s="29">
        <f>VLOOKUP(A88,'q1-score'!A:L,12,FALSE)</f>
        <v>0</v>
      </c>
      <c r="M88" s="31">
        <f t="shared" si="5"/>
        <v>0</v>
      </c>
      <c r="N88" s="7">
        <v>1</v>
      </c>
      <c r="O88" s="7">
        <f t="shared" si="6"/>
        <v>1</v>
      </c>
      <c r="Q88" s="7" t="str">
        <f t="shared" si="7"/>
        <v>===Task1 Note=== None</v>
      </c>
    </row>
    <row r="89" spans="1:17">
      <c r="A89" s="7" t="s">
        <v>109</v>
      </c>
      <c r="B89" s="7">
        <v>50180481</v>
      </c>
      <c r="C89" s="7">
        <f>VLOOKUP(A89,'q1-log'!A:F,3,FALSE)</f>
        <v>0</v>
      </c>
      <c r="D89" s="7" t="b">
        <f>VLOOKUP(A89,'q1-log'!A:F,4,FALSE)</f>
        <v>1</v>
      </c>
      <c r="E89" s="7">
        <f>VLOOKUP(A89,'q1-log'!A:F,5,FALSE)</f>
        <v>0</v>
      </c>
      <c r="F89" s="7" t="b">
        <f>VLOOKUP(A89,'q1-log'!A:F,6,FALSE)</f>
        <v>1</v>
      </c>
      <c r="G89" s="29">
        <f>VLOOKUP(A89,'q1-score'!A:L,5,FALSE)</f>
        <v>0.99999999999956002</v>
      </c>
      <c r="H89" s="29">
        <f>VLOOKUP(A89,'q1-score'!A:L,6,FALSE)</f>
        <v>0.99999999999954503</v>
      </c>
      <c r="I89" s="29">
        <f>VLOOKUP(A89,'q1-score'!A:L,7,FALSE)</f>
        <v>3.0080349696333001E-2</v>
      </c>
      <c r="J89" s="29">
        <f>VLOOKUP(A89,'q1-score'!A:L,10,FALSE)</f>
        <v>1.0000000000000899</v>
      </c>
      <c r="K89" s="29">
        <f>VLOOKUP(A89,'q1-score'!A:L,11,FALSE)</f>
        <v>1.0000000000004701</v>
      </c>
      <c r="L89" s="29">
        <f>VLOOKUP(A89,'q1-score'!A:L,12,FALSE)</f>
        <v>8.4572625079542704E-2</v>
      </c>
      <c r="M89" s="31">
        <f t="shared" si="5"/>
        <v>0.68577549579592345</v>
      </c>
      <c r="O89" s="7">
        <f t="shared" si="6"/>
        <v>1</v>
      </c>
      <c r="Q89" s="7" t="str">
        <f t="shared" si="7"/>
        <v>===Task1 Note=== None</v>
      </c>
    </row>
    <row r="90" spans="1:17">
      <c r="A90" s="7" t="s">
        <v>110</v>
      </c>
      <c r="B90" s="7">
        <v>50125711</v>
      </c>
      <c r="C90" s="7">
        <f>VLOOKUP(A90,'q1-log'!A:F,3,FALSE)</f>
        <v>0</v>
      </c>
      <c r="D90" s="7" t="b">
        <f>VLOOKUP(A90,'q1-log'!A:F,4,FALSE)</f>
        <v>1</v>
      </c>
      <c r="E90" s="7">
        <f>VLOOKUP(A90,'q1-log'!A:F,5,FALSE)</f>
        <v>0</v>
      </c>
      <c r="F90" s="7" t="b">
        <f>VLOOKUP(A90,'q1-log'!A:F,6,FALSE)</f>
        <v>1</v>
      </c>
      <c r="G90" s="29">
        <f>VLOOKUP(A90,'q1-score'!A:L,5,FALSE)</f>
        <v>0.99999999999956002</v>
      </c>
      <c r="H90" s="29">
        <f>VLOOKUP(A90,'q1-score'!A:L,6,FALSE)</f>
        <v>0.99999999999954503</v>
      </c>
      <c r="I90" s="29">
        <f>VLOOKUP(A90,'q1-score'!A:L,7,FALSE)</f>
        <v>0.99999999999985301</v>
      </c>
      <c r="J90" s="29">
        <f>VLOOKUP(A90,'q1-score'!A:L,10,FALSE)</f>
        <v>1.0000000000000899</v>
      </c>
      <c r="K90" s="29">
        <f>VLOOKUP(A90,'q1-score'!A:L,11,FALSE)</f>
        <v>1.0000000000004701</v>
      </c>
      <c r="L90" s="29">
        <f>VLOOKUP(A90,'q1-score'!A:L,12,FALSE)</f>
        <v>0.99999999999994704</v>
      </c>
      <c r="M90" s="31">
        <f t="shared" si="5"/>
        <v>0.99999999999991074</v>
      </c>
      <c r="O90" s="7">
        <f t="shared" si="6"/>
        <v>1</v>
      </c>
      <c r="Q90" s="7" t="str">
        <f t="shared" si="7"/>
        <v>===Task1 Note=== None</v>
      </c>
    </row>
    <row r="91" spans="1:17">
      <c r="A91" s="7" t="s">
        <v>111</v>
      </c>
      <c r="B91" s="7">
        <v>50321558</v>
      </c>
      <c r="C91" s="7">
        <f>VLOOKUP(A91,'q1-log'!A:F,3,FALSE)</f>
        <v>0</v>
      </c>
      <c r="D91" s="7" t="b">
        <f>VLOOKUP(A91,'q1-log'!A:F,4,FALSE)</f>
        <v>1</v>
      </c>
      <c r="E91" s="7">
        <f>VLOOKUP(A91,'q1-log'!A:F,5,FALSE)</f>
        <v>0</v>
      </c>
      <c r="F91" s="7" t="b">
        <f>VLOOKUP(A91,'q1-log'!A:F,6,FALSE)</f>
        <v>1</v>
      </c>
      <c r="G91" s="29">
        <f>VLOOKUP(A91,'q1-score'!A:L,5,FALSE)</f>
        <v>0.99999999999956002</v>
      </c>
      <c r="H91" s="29">
        <f>VLOOKUP(A91,'q1-score'!A:L,6,FALSE)</f>
        <v>0.99999999999954503</v>
      </c>
      <c r="I91" s="29">
        <f>VLOOKUP(A91,'q1-score'!A:L,7,FALSE)</f>
        <v>0.99999999999985301</v>
      </c>
      <c r="J91" s="29">
        <f>VLOOKUP(A91,'q1-score'!A:L,10,FALSE)</f>
        <v>1.0000000000000899</v>
      </c>
      <c r="K91" s="29">
        <f>VLOOKUP(A91,'q1-score'!A:L,11,FALSE)</f>
        <v>1.0000000000004701</v>
      </c>
      <c r="L91" s="29">
        <f>VLOOKUP(A91,'q1-score'!A:L,12,FALSE)</f>
        <v>0.99999999999994704</v>
      </c>
      <c r="M91" s="31">
        <f t="shared" si="5"/>
        <v>0.99999999999991074</v>
      </c>
      <c r="O91" s="7">
        <f t="shared" si="6"/>
        <v>1</v>
      </c>
      <c r="Q91" s="7" t="str">
        <f t="shared" si="7"/>
        <v>===Task1 Note=== None</v>
      </c>
    </row>
    <row r="92" spans="1:17">
      <c r="A92" s="7" t="s">
        <v>112</v>
      </c>
      <c r="B92" s="7">
        <v>50180116</v>
      </c>
      <c r="C92" s="7">
        <f>VLOOKUP(A92,'q1-log'!A:F,3,FALSE)</f>
        <v>0</v>
      </c>
      <c r="D92" s="7" t="b">
        <f>VLOOKUP(A92,'q1-log'!A:F,4,FALSE)</f>
        <v>1</v>
      </c>
      <c r="E92" s="7">
        <f>VLOOKUP(A92,'q1-log'!A:F,5,FALSE)</f>
        <v>0</v>
      </c>
      <c r="F92" s="7" t="b">
        <f>VLOOKUP(A92,'q1-log'!A:F,6,FALSE)</f>
        <v>1</v>
      </c>
      <c r="G92" s="29">
        <f>VLOOKUP(A92,'q1-score'!A:L,5,FALSE)</f>
        <v>0.99999999999956002</v>
      </c>
      <c r="H92" s="29">
        <f>VLOOKUP(A92,'q1-score'!A:L,6,FALSE)</f>
        <v>0.99999999999954503</v>
      </c>
      <c r="I92" s="29">
        <f>VLOOKUP(A92,'q1-score'!A:L,7,FALSE)</f>
        <v>0.99931979079072897</v>
      </c>
      <c r="J92" s="29">
        <f>VLOOKUP(A92,'q1-score'!A:L,10,FALSE)</f>
        <v>1.0000000000000899</v>
      </c>
      <c r="K92" s="29">
        <f>VLOOKUP(A92,'q1-score'!A:L,11,FALSE)</f>
        <v>1.0000000000004701</v>
      </c>
      <c r="L92" s="29">
        <f>VLOOKUP(A92,'q1-score'!A:L,12,FALSE)</f>
        <v>0.99947347998602598</v>
      </c>
      <c r="M92" s="31">
        <f t="shared" si="5"/>
        <v>0.99979887846273663</v>
      </c>
      <c r="O92" s="7">
        <f t="shared" si="6"/>
        <v>1</v>
      </c>
      <c r="Q92" s="7" t="str">
        <f t="shared" si="7"/>
        <v>===Task1 Note=== None</v>
      </c>
    </row>
    <row r="93" spans="1:17">
      <c r="A93" s="7" t="s">
        <v>113</v>
      </c>
      <c r="B93" s="7">
        <v>50322056</v>
      </c>
      <c r="C93" s="7">
        <f>VLOOKUP(A93,'q1-log'!A:F,3,FALSE)</f>
        <v>0</v>
      </c>
      <c r="D93" s="7" t="b">
        <f>VLOOKUP(A93,'q1-log'!A:F,4,FALSE)</f>
        <v>1</v>
      </c>
      <c r="E93" s="7">
        <f>VLOOKUP(A93,'q1-log'!A:F,5,FALSE)</f>
        <v>0</v>
      </c>
      <c r="F93" s="7" t="b">
        <f>VLOOKUP(A93,'q1-log'!A:F,6,FALSE)</f>
        <v>1</v>
      </c>
      <c r="G93" s="29">
        <f>VLOOKUP(A93,'q1-score'!A:L,5,FALSE)</f>
        <v>0.99168251350737702</v>
      </c>
      <c r="H93" s="29">
        <f>VLOOKUP(A93,'q1-score'!A:L,6,FALSE)</f>
        <v>0.99208989320313001</v>
      </c>
      <c r="I93" s="29">
        <f>VLOOKUP(A93,'q1-score'!A:L,7,FALSE)</f>
        <v>0.98933736635739999</v>
      </c>
      <c r="J93" s="29">
        <f>VLOOKUP(A93,'q1-score'!A:L,10,FALSE)</f>
        <v>0.99196141680055805</v>
      </c>
      <c r="K93" s="29">
        <f>VLOOKUP(A93,'q1-score'!A:L,11,FALSE)</f>
        <v>0.99276452749884003</v>
      </c>
      <c r="L93" s="29">
        <f>VLOOKUP(A93,'q1-score'!A:L,12,FALSE)</f>
        <v>0.98975926084444599</v>
      </c>
      <c r="M93" s="31">
        <f t="shared" si="5"/>
        <v>0.99126582970195853</v>
      </c>
      <c r="O93" s="7">
        <f t="shared" si="6"/>
        <v>1</v>
      </c>
      <c r="Q93" s="7" t="str">
        <f t="shared" si="7"/>
        <v>===Task1 Note=== None</v>
      </c>
    </row>
    <row r="94" spans="1:17">
      <c r="A94" s="7" t="s">
        <v>114</v>
      </c>
      <c r="B94" s="7">
        <v>50337016</v>
      </c>
      <c r="C94" s="7">
        <f>VLOOKUP(A94,'q1-log'!A:F,3,FALSE)</f>
        <v>0</v>
      </c>
      <c r="D94" s="7" t="b">
        <f>VLOOKUP(A94,'q1-log'!A:F,4,FALSE)</f>
        <v>1</v>
      </c>
      <c r="E94" s="7">
        <f>VLOOKUP(A94,'q1-log'!A:F,5,FALSE)</f>
        <v>0</v>
      </c>
      <c r="F94" s="7" t="b">
        <f>VLOOKUP(A94,'q1-log'!A:F,6,FALSE)</f>
        <v>1</v>
      </c>
      <c r="G94" s="29">
        <f>VLOOKUP(A94,'q1-score'!A:L,5,FALSE)</f>
        <v>0.99999999999956002</v>
      </c>
      <c r="H94" s="29">
        <f>VLOOKUP(A94,'q1-score'!A:L,6,FALSE)</f>
        <v>0.99999999999954503</v>
      </c>
      <c r="I94" s="29">
        <f>VLOOKUP(A94,'q1-score'!A:L,7,FALSE)</f>
        <v>0.99999999999985301</v>
      </c>
      <c r="J94" s="29">
        <f>VLOOKUP(A94,'q1-score'!A:L,10,FALSE)</f>
        <v>1.0000000000000899</v>
      </c>
      <c r="K94" s="29">
        <f>VLOOKUP(A94,'q1-score'!A:L,11,FALSE)</f>
        <v>1.0000000000004701</v>
      </c>
      <c r="L94" s="29">
        <f>VLOOKUP(A94,'q1-score'!A:L,12,FALSE)</f>
        <v>0.99999999999994704</v>
      </c>
      <c r="M94" s="31">
        <f t="shared" si="5"/>
        <v>0.99999999999991074</v>
      </c>
      <c r="O94" s="7">
        <f t="shared" si="6"/>
        <v>1</v>
      </c>
      <c r="Q94" s="7" t="str">
        <f t="shared" si="7"/>
        <v>===Task1 Note=== None</v>
      </c>
    </row>
    <row r="95" spans="1:17">
      <c r="A95" s="7" t="s">
        <v>115</v>
      </c>
      <c r="B95" s="7">
        <v>50181641</v>
      </c>
      <c r="C95" s="7">
        <f>VLOOKUP(A95,'q1-log'!A:F,3,FALSE)</f>
        <v>0</v>
      </c>
      <c r="D95" s="7" t="b">
        <f>VLOOKUP(A95,'q1-log'!A:F,4,FALSE)</f>
        <v>1</v>
      </c>
      <c r="E95" s="7">
        <f>VLOOKUP(A95,'q1-log'!A:F,5,FALSE)</f>
        <v>0</v>
      </c>
      <c r="F95" s="7" t="b">
        <f>VLOOKUP(A95,'q1-log'!A:F,6,FALSE)</f>
        <v>1</v>
      </c>
      <c r="G95" s="29">
        <f>VLOOKUP(A95,'q1-score'!A:L,5,FALSE)</f>
        <v>0.99999999999956002</v>
      </c>
      <c r="H95" s="29">
        <f>VLOOKUP(A95,'q1-score'!A:L,6,FALSE)</f>
        <v>0.99999999999954503</v>
      </c>
      <c r="I95" s="29">
        <f>VLOOKUP(A95,'q1-score'!A:L,7,FALSE)</f>
        <v>0.99999999999985301</v>
      </c>
      <c r="J95" s="29">
        <f>VLOOKUP(A95,'q1-score'!A:L,10,FALSE)</f>
        <v>1.0000000000000899</v>
      </c>
      <c r="K95" s="29">
        <f>VLOOKUP(A95,'q1-score'!A:L,11,FALSE)</f>
        <v>1.0000000000004701</v>
      </c>
      <c r="L95" s="29">
        <f>VLOOKUP(A95,'q1-score'!A:L,12,FALSE)</f>
        <v>0.99999999999994704</v>
      </c>
      <c r="M95" s="31">
        <f t="shared" si="5"/>
        <v>0.99999999999991074</v>
      </c>
      <c r="O95" s="7">
        <f t="shared" si="6"/>
        <v>1</v>
      </c>
      <c r="Q95" s="7" t="str">
        <f t="shared" si="7"/>
        <v>===Task1 Note=== None</v>
      </c>
    </row>
    <row r="96" spans="1:17" ht="30">
      <c r="A96" s="7" t="s">
        <v>116</v>
      </c>
      <c r="B96" s="7">
        <v>50177863</v>
      </c>
      <c r="C96" s="7">
        <f>VLOOKUP(A96,'q1-log'!A:F,3,FALSE)</f>
        <v>0</v>
      </c>
      <c r="D96" s="7" t="b">
        <f>VLOOKUP(A96,'q1-log'!A:F,4,FALSE)</f>
        <v>1</v>
      </c>
      <c r="E96" s="7">
        <f>VLOOKUP(A96,'q1-log'!A:F,5,FALSE)</f>
        <v>0</v>
      </c>
      <c r="F96" s="7" t="b">
        <f>VLOOKUP(A96,'q1-log'!A:F,6,FALSE)</f>
        <v>1</v>
      </c>
      <c r="G96" s="29">
        <f>VLOOKUP(A96,'q1-score'!A:L,5,FALSE)</f>
        <v>0</v>
      </c>
      <c r="H96" s="29">
        <f>VLOOKUP(A96,'q1-score'!A:L,6,FALSE)</f>
        <v>0</v>
      </c>
      <c r="I96" s="29">
        <f>VLOOKUP(A96,'q1-score'!A:L,7,FALSE)</f>
        <v>0</v>
      </c>
      <c r="J96" s="29">
        <f>VLOOKUP(A96,'q1-score'!A:L,10,FALSE)</f>
        <v>0</v>
      </c>
      <c r="K96" s="29">
        <f>VLOOKUP(A96,'q1-score'!A:L,11,FALSE)</f>
        <v>0</v>
      </c>
      <c r="L96" s="29">
        <f>VLOOKUP(A96,'q1-score'!A:L,12,FALSE)</f>
        <v>0</v>
      </c>
      <c r="M96" s="31">
        <f t="shared" si="5"/>
        <v>0</v>
      </c>
      <c r="N96" s="7">
        <v>0.9</v>
      </c>
      <c r="O96" s="7">
        <f t="shared" si="6"/>
        <v>0.9</v>
      </c>
      <c r="P96" s="7" t="s">
        <v>117</v>
      </c>
      <c r="Q96" s="7" t="str">
        <f t="shared" si="7"/>
        <v>===Task1 Note=== results are flipped comparing to what we expected</v>
      </c>
    </row>
    <row r="97" spans="1:17">
      <c r="A97" s="7" t="s">
        <v>118</v>
      </c>
      <c r="B97" s="7">
        <v>50182922</v>
      </c>
      <c r="C97" s="7">
        <f>VLOOKUP(A97,'q1-log'!A:F,3,FALSE)</f>
        <v>0</v>
      </c>
      <c r="D97" s="7" t="b">
        <f>VLOOKUP(A97,'q1-log'!A:F,4,FALSE)</f>
        <v>1</v>
      </c>
      <c r="E97" s="7">
        <f>VLOOKUP(A97,'q1-log'!A:F,5,FALSE)</f>
        <v>0</v>
      </c>
      <c r="F97" s="7" t="b">
        <f>VLOOKUP(A97,'q1-log'!A:F,6,FALSE)</f>
        <v>1</v>
      </c>
      <c r="G97" s="29">
        <f>VLOOKUP(A97,'q1-score'!A:L,5,FALSE)</f>
        <v>0.99999999999956002</v>
      </c>
      <c r="H97" s="29">
        <f>VLOOKUP(A97,'q1-score'!A:L,6,FALSE)</f>
        <v>0.99999999999954503</v>
      </c>
      <c r="I97" s="29">
        <f>VLOOKUP(A97,'q1-score'!A:L,7,FALSE)</f>
        <v>0.99931979079072897</v>
      </c>
      <c r="J97" s="29">
        <f>VLOOKUP(A97,'q1-score'!A:L,10,FALSE)</f>
        <v>1.0000000000000899</v>
      </c>
      <c r="K97" s="29">
        <f>VLOOKUP(A97,'q1-score'!A:L,11,FALSE)</f>
        <v>1.0000000000004701</v>
      </c>
      <c r="L97" s="29">
        <f>VLOOKUP(A97,'q1-score'!A:L,12,FALSE)</f>
        <v>0.99947347998602598</v>
      </c>
      <c r="M97" s="31">
        <f t="shared" si="5"/>
        <v>0.99979887846273663</v>
      </c>
      <c r="O97" s="7">
        <f t="shared" si="6"/>
        <v>1</v>
      </c>
      <c r="Q97" s="7" t="str">
        <f t="shared" si="7"/>
        <v>===Task1 Note=== None</v>
      </c>
    </row>
    <row r="98" spans="1:17">
      <c r="A98" s="7" t="s">
        <v>119</v>
      </c>
      <c r="B98" s="7">
        <v>0</v>
      </c>
      <c r="C98" s="7">
        <f>VLOOKUP(A98,'q1-log'!A:F,3,FALSE)</f>
        <v>0</v>
      </c>
      <c r="D98" s="7" t="b">
        <f>VLOOKUP(A98,'q1-log'!A:F,4,FALSE)</f>
        <v>1</v>
      </c>
      <c r="E98" s="7">
        <f>VLOOKUP(A98,'q1-log'!A:F,5,FALSE)</f>
        <v>0</v>
      </c>
      <c r="F98" s="7" t="b">
        <f>VLOOKUP(A98,'q1-log'!A:F,6,FALSE)</f>
        <v>1</v>
      </c>
      <c r="G98" s="29">
        <f>VLOOKUP(A98,'q1-score'!A:L,5,FALSE)</f>
        <v>0.99999999999956002</v>
      </c>
      <c r="H98" s="29">
        <f>VLOOKUP(A98,'q1-score'!A:L,6,FALSE)</f>
        <v>0.99999999999954503</v>
      </c>
      <c r="I98" s="29">
        <f>VLOOKUP(A98,'q1-score'!A:L,7,FALSE)</f>
        <v>0.99931979079072897</v>
      </c>
      <c r="J98" s="29">
        <f>VLOOKUP(A98,'q1-score'!A:L,10,FALSE)</f>
        <v>1.0000000000000899</v>
      </c>
      <c r="K98" s="29">
        <f>VLOOKUP(A98,'q1-score'!A:L,11,FALSE)</f>
        <v>1.0000000000004701</v>
      </c>
      <c r="L98" s="29">
        <f>VLOOKUP(A98,'q1-score'!A:L,12,FALSE)</f>
        <v>0.99947347998602598</v>
      </c>
      <c r="M98" s="31">
        <f t="shared" si="5"/>
        <v>0.99979887846273663</v>
      </c>
      <c r="O98" s="7">
        <f t="shared" si="6"/>
        <v>1</v>
      </c>
      <c r="Q98" s="7" t="str">
        <f t="shared" si="7"/>
        <v>===Task1 Note=== None</v>
      </c>
    </row>
    <row r="99" spans="1:17">
      <c r="A99" s="7" t="s">
        <v>120</v>
      </c>
      <c r="B99" s="7">
        <v>50317075</v>
      </c>
      <c r="C99" s="7">
        <f>VLOOKUP(A99,'q1-log'!A:F,3,FALSE)</f>
        <v>0</v>
      </c>
      <c r="D99" s="7" t="b">
        <f>VLOOKUP(A99,'q1-log'!A:F,4,FALSE)</f>
        <v>1</v>
      </c>
      <c r="E99" s="7">
        <f>VLOOKUP(A99,'q1-log'!A:F,5,FALSE)</f>
        <v>0</v>
      </c>
      <c r="F99" s="7" t="b">
        <f>VLOOKUP(A99,'q1-log'!A:F,6,FALSE)</f>
        <v>1</v>
      </c>
      <c r="G99" s="29">
        <f>VLOOKUP(A99,'q1-score'!A:L,5,FALSE)</f>
        <v>0.99999999999956002</v>
      </c>
      <c r="H99" s="29">
        <f>VLOOKUP(A99,'q1-score'!A:L,6,FALSE)</f>
        <v>0.99999999999954503</v>
      </c>
      <c r="I99" s="29">
        <f>VLOOKUP(A99,'q1-score'!A:L,7,FALSE)</f>
        <v>0.99931979079072897</v>
      </c>
      <c r="J99" s="29">
        <f>VLOOKUP(A99,'q1-score'!A:L,10,FALSE)</f>
        <v>1.0000000000000899</v>
      </c>
      <c r="K99" s="29">
        <f>VLOOKUP(A99,'q1-score'!A:L,11,FALSE)</f>
        <v>1.0000000000004701</v>
      </c>
      <c r="L99" s="29">
        <f>VLOOKUP(A99,'q1-score'!A:L,12,FALSE)</f>
        <v>0.99947347998602598</v>
      </c>
      <c r="M99" s="31">
        <f t="shared" si="5"/>
        <v>0.99979887846273663</v>
      </c>
      <c r="O99" s="7">
        <f t="shared" si="6"/>
        <v>1</v>
      </c>
      <c r="Q99" s="7" t="str">
        <f t="shared" si="7"/>
        <v>===Task1 Note=== None</v>
      </c>
    </row>
    <row r="100" spans="1:17">
      <c r="A100" s="7" t="s">
        <v>121</v>
      </c>
      <c r="B100" s="7">
        <v>50203479</v>
      </c>
      <c r="C100" s="7">
        <f>VLOOKUP(A100,'q1-log'!A:F,3,FALSE)</f>
        <v>0</v>
      </c>
      <c r="D100" s="7" t="b">
        <f>VLOOKUP(A100,'q1-log'!A:F,4,FALSE)</f>
        <v>1</v>
      </c>
      <c r="E100" s="7">
        <f>VLOOKUP(A100,'q1-log'!A:F,5,FALSE)</f>
        <v>0</v>
      </c>
      <c r="F100" s="7" t="b">
        <f>VLOOKUP(A100,'q1-log'!A:F,6,FALSE)</f>
        <v>1</v>
      </c>
      <c r="G100" s="29">
        <f>VLOOKUP(A100,'q1-score'!A:L,5,FALSE)</f>
        <v>0.99999999999956002</v>
      </c>
      <c r="H100" s="29">
        <f>VLOOKUP(A100,'q1-score'!A:L,6,FALSE)</f>
        <v>0.99999999999954503</v>
      </c>
      <c r="I100" s="29">
        <f>VLOOKUP(A100,'q1-score'!A:L,7,FALSE)</f>
        <v>0.99999999999985301</v>
      </c>
      <c r="J100" s="29">
        <f>VLOOKUP(A100,'q1-score'!A:L,10,FALSE)</f>
        <v>1.0000000000000899</v>
      </c>
      <c r="K100" s="29">
        <f>VLOOKUP(A100,'q1-score'!A:L,11,FALSE)</f>
        <v>1.0000000000004701</v>
      </c>
      <c r="L100" s="29">
        <f>VLOOKUP(A100,'q1-score'!A:L,12,FALSE)</f>
        <v>0.99999999999994704</v>
      </c>
      <c r="M100" s="31">
        <f t="shared" si="5"/>
        <v>0.99999999999991074</v>
      </c>
      <c r="O100" s="7">
        <f t="shared" si="6"/>
        <v>1</v>
      </c>
      <c r="Q100" s="7" t="str">
        <f t="shared" si="7"/>
        <v>===Task1 Note=== None</v>
      </c>
    </row>
    <row r="101" spans="1:17">
      <c r="A101" s="7" t="s">
        <v>122</v>
      </c>
      <c r="B101" s="7">
        <v>50318504</v>
      </c>
      <c r="C101" s="7">
        <f>VLOOKUP(A101,'q1-log'!A:F,3,FALSE)</f>
        <v>0</v>
      </c>
      <c r="D101" s="7" t="b">
        <f>VLOOKUP(A101,'q1-log'!A:F,4,FALSE)</f>
        <v>1</v>
      </c>
      <c r="E101" s="7">
        <f>VLOOKUP(A101,'q1-log'!A:F,5,FALSE)</f>
        <v>0</v>
      </c>
      <c r="F101" s="7" t="b">
        <f>VLOOKUP(A101,'q1-log'!A:F,6,FALSE)</f>
        <v>1</v>
      </c>
      <c r="G101" s="29">
        <f>VLOOKUP(A101,'q1-score'!A:L,5,FALSE)</f>
        <v>0.98192793783667698</v>
      </c>
      <c r="H101" s="29">
        <f>VLOOKUP(A101,'q1-score'!A:L,6,FALSE)</f>
        <v>0.87837651026543595</v>
      </c>
      <c r="I101" s="29">
        <f>VLOOKUP(A101,'q1-score'!A:L,7,FALSE)</f>
        <v>0.90242626885537003</v>
      </c>
      <c r="J101" s="29">
        <f>VLOOKUP(A101,'q1-score'!A:L,10,FALSE)</f>
        <v>0.98255104243968205</v>
      </c>
      <c r="K101" s="29">
        <f>VLOOKUP(A101,'q1-score'!A:L,11,FALSE)</f>
        <v>0.88253158973524304</v>
      </c>
      <c r="L101" s="29">
        <f>VLOOKUP(A101,'q1-score'!A:L,12,FALSE)</f>
        <v>0.90649285508991295</v>
      </c>
      <c r="M101" s="31">
        <f t="shared" si="5"/>
        <v>0.92238436737038676</v>
      </c>
      <c r="O101" s="7">
        <f t="shared" si="6"/>
        <v>1</v>
      </c>
      <c r="Q101" s="7" t="str">
        <f t="shared" si="7"/>
        <v>===Task1 Note=== None</v>
      </c>
    </row>
    <row r="102" spans="1:17">
      <c r="A102" s="7" t="s">
        <v>123</v>
      </c>
      <c r="B102" s="7">
        <v>50177642</v>
      </c>
      <c r="C102" s="7">
        <f>VLOOKUP(A102,'q1-log'!A:F,3,FALSE)</f>
        <v>0</v>
      </c>
      <c r="D102" s="7" t="b">
        <f>VLOOKUP(A102,'q1-log'!A:F,4,FALSE)</f>
        <v>1</v>
      </c>
      <c r="E102" s="7">
        <f>VLOOKUP(A102,'q1-log'!A:F,5,FALSE)</f>
        <v>0</v>
      </c>
      <c r="F102" s="7" t="b">
        <f>VLOOKUP(A102,'q1-log'!A:F,6,FALSE)</f>
        <v>1</v>
      </c>
      <c r="G102" s="29">
        <f>VLOOKUP(A102,'q1-score'!A:L,5,FALSE)</f>
        <v>0.99974220060340102</v>
      </c>
      <c r="H102" s="29">
        <f>VLOOKUP(A102,'q1-score'!A:L,6,FALSE)</f>
        <v>0.99999999999954503</v>
      </c>
      <c r="I102" s="29">
        <f>VLOOKUP(A102,'q1-score'!A:L,7,FALSE)</f>
        <v>0.99999999999985301</v>
      </c>
      <c r="J102" s="29">
        <f>VLOOKUP(A102,'q1-score'!A:L,10,FALSE)</f>
        <v>1.0000000000000899</v>
      </c>
      <c r="K102" s="29">
        <f>VLOOKUP(A102,'q1-score'!A:L,11,FALSE)</f>
        <v>1.0000000000004701</v>
      </c>
      <c r="L102" s="29">
        <f>VLOOKUP(A102,'q1-score'!A:L,12,FALSE)</f>
        <v>0.99999999999994704</v>
      </c>
      <c r="M102" s="31">
        <f t="shared" si="5"/>
        <v>0.99995703343388431</v>
      </c>
      <c r="O102" s="7">
        <f t="shared" si="6"/>
        <v>1</v>
      </c>
      <c r="Q102" s="7" t="str">
        <f t="shared" si="7"/>
        <v>===Task1 Note=== None</v>
      </c>
    </row>
    <row r="103" spans="1:17">
      <c r="A103" s="7" t="s">
        <v>124</v>
      </c>
      <c r="B103" s="7">
        <v>50214373</v>
      </c>
      <c r="C103" s="7">
        <f>VLOOKUP(A103,'q1-log'!A:F,3,FALSE)</f>
        <v>0</v>
      </c>
      <c r="D103" s="7" t="b">
        <f>VLOOKUP(A103,'q1-log'!A:F,4,FALSE)</f>
        <v>1</v>
      </c>
      <c r="E103" s="7">
        <f>VLOOKUP(A103,'q1-log'!A:F,5,FALSE)</f>
        <v>0</v>
      </c>
      <c r="F103" s="7" t="b">
        <f>VLOOKUP(A103,'q1-log'!A:F,6,FALSE)</f>
        <v>1</v>
      </c>
      <c r="G103" s="29">
        <f>VLOOKUP(A103,'q1-score'!A:L,5,FALSE)</f>
        <v>0.99999999999956002</v>
      </c>
      <c r="H103" s="29">
        <f>VLOOKUP(A103,'q1-score'!A:L,6,FALSE)</f>
        <v>0.99999999999954503</v>
      </c>
      <c r="I103" s="29">
        <f>VLOOKUP(A103,'q1-score'!A:L,7,FALSE)</f>
        <v>0.99999999999985301</v>
      </c>
      <c r="J103" s="29">
        <f>VLOOKUP(A103,'q1-score'!A:L,10,FALSE)</f>
        <v>1.0000000000000899</v>
      </c>
      <c r="K103" s="29">
        <f>VLOOKUP(A103,'q1-score'!A:L,11,FALSE)</f>
        <v>1.0000000000004701</v>
      </c>
      <c r="L103" s="29">
        <f>VLOOKUP(A103,'q1-score'!A:L,12,FALSE)</f>
        <v>0.99999999999994704</v>
      </c>
      <c r="M103" s="31">
        <f t="shared" si="5"/>
        <v>0.99999999999991074</v>
      </c>
      <c r="O103" s="7">
        <f t="shared" si="6"/>
        <v>1</v>
      </c>
      <c r="Q103" s="7" t="str">
        <f t="shared" si="7"/>
        <v>===Task1 Note=== None</v>
      </c>
    </row>
    <row r="104" spans="1:17">
      <c r="A104" s="7" t="s">
        <v>125</v>
      </c>
      <c r="B104" s="7">
        <v>50177549</v>
      </c>
      <c r="C104" s="7">
        <f>VLOOKUP(A104,'q1-log'!A:F,3,FALSE)</f>
        <v>0</v>
      </c>
      <c r="D104" s="7" t="b">
        <f>VLOOKUP(A104,'q1-log'!A:F,4,FALSE)</f>
        <v>1</v>
      </c>
      <c r="E104" s="7">
        <f>VLOOKUP(A104,'q1-log'!A:F,5,FALSE)</f>
        <v>0</v>
      </c>
      <c r="F104" s="7" t="b">
        <f>VLOOKUP(A104,'q1-log'!A:F,6,FALSE)</f>
        <v>1</v>
      </c>
      <c r="G104" s="29">
        <f>VLOOKUP(A104,'q1-score'!A:L,5,FALSE)</f>
        <v>0.99974220060340102</v>
      </c>
      <c r="H104" s="29">
        <f>VLOOKUP(A104,'q1-score'!A:L,6,FALSE)</f>
        <v>0.99999999999954503</v>
      </c>
      <c r="I104" s="29">
        <f>VLOOKUP(A104,'q1-score'!A:L,7,FALSE)</f>
        <v>3.0080349696333001E-2</v>
      </c>
      <c r="J104" s="29">
        <f>VLOOKUP(A104,'q1-score'!A:L,10,FALSE)</f>
        <v>1.0000000000000899</v>
      </c>
      <c r="K104" s="29">
        <f>VLOOKUP(A104,'q1-score'!A:L,11,FALSE)</f>
        <v>1.0000000000004701</v>
      </c>
      <c r="L104" s="29">
        <f>VLOOKUP(A104,'q1-score'!A:L,12,FALSE)</f>
        <v>8.4572625079542704E-2</v>
      </c>
      <c r="M104" s="31">
        <f t="shared" si="5"/>
        <v>0.68573252922989691</v>
      </c>
      <c r="O104" s="7">
        <f t="shared" si="6"/>
        <v>1</v>
      </c>
      <c r="Q104" s="7" t="str">
        <f t="shared" si="7"/>
        <v>===Task1 Note=== None</v>
      </c>
    </row>
    <row r="105" spans="1:17">
      <c r="A105" s="7" t="s">
        <v>126</v>
      </c>
      <c r="B105" s="7">
        <v>50196105</v>
      </c>
      <c r="C105" s="7">
        <f>VLOOKUP(A105,'q1-log'!A:F,3,FALSE)</f>
        <v>0</v>
      </c>
      <c r="D105" s="7" t="b">
        <f>VLOOKUP(A105,'q1-log'!A:F,4,FALSE)</f>
        <v>1</v>
      </c>
      <c r="E105" s="7">
        <f>VLOOKUP(A105,'q1-log'!A:F,5,FALSE)</f>
        <v>0</v>
      </c>
      <c r="F105" s="7" t="b">
        <f>VLOOKUP(A105,'q1-log'!A:F,6,FALSE)</f>
        <v>1</v>
      </c>
      <c r="G105" s="29">
        <f>VLOOKUP(A105,'q1-score'!A:L,5,FALSE)</f>
        <v>0.99999999999956002</v>
      </c>
      <c r="H105" s="29">
        <f>VLOOKUP(A105,'q1-score'!A:L,6,FALSE)</f>
        <v>0.64873715378151398</v>
      </c>
      <c r="I105" s="29">
        <f>VLOOKUP(A105,'q1-score'!A:L,7,FALSE)</f>
        <v>0.82577791170369097</v>
      </c>
      <c r="J105" s="29">
        <f>VLOOKUP(A105,'q1-score'!A:L,10,FALSE)</f>
        <v>1.0000000000000899</v>
      </c>
      <c r="K105" s="29">
        <f>VLOOKUP(A105,'q1-score'!A:L,11,FALSE)</f>
        <v>0.64560369486579205</v>
      </c>
      <c r="L105" s="29">
        <f>VLOOKUP(A105,'q1-score'!A:L,12,FALSE)</f>
        <v>0.83055841558371202</v>
      </c>
      <c r="M105" s="31">
        <f t="shared" si="5"/>
        <v>0.82511286265572659</v>
      </c>
      <c r="O105" s="7">
        <f t="shared" si="6"/>
        <v>1</v>
      </c>
      <c r="Q105" s="7" t="str">
        <f t="shared" si="7"/>
        <v>===Task1 Note=== None</v>
      </c>
    </row>
    <row r="106" spans="1:17">
      <c r="A106" s="7" t="s">
        <v>127</v>
      </c>
      <c r="B106" s="7">
        <v>50338177</v>
      </c>
      <c r="C106" s="7">
        <f>VLOOKUP(A106,'q1-log'!A:F,3,FALSE)</f>
        <v>0</v>
      </c>
      <c r="D106" s="7" t="b">
        <f>VLOOKUP(A106,'q1-log'!A:F,4,FALSE)</f>
        <v>1</v>
      </c>
      <c r="E106" s="7">
        <f>VLOOKUP(A106,'q1-log'!A:F,5,FALSE)</f>
        <v>0</v>
      </c>
      <c r="F106" s="7" t="b">
        <f>VLOOKUP(A106,'q1-log'!A:F,6,FALSE)</f>
        <v>1</v>
      </c>
      <c r="G106" s="29">
        <f>VLOOKUP(A106,'q1-score'!A:L,5,FALSE)</f>
        <v>0</v>
      </c>
      <c r="H106" s="29">
        <f>VLOOKUP(A106,'q1-score'!A:L,6,FALSE)</f>
        <v>0</v>
      </c>
      <c r="I106" s="29">
        <f>VLOOKUP(A106,'q1-score'!A:L,7,FALSE)</f>
        <v>0</v>
      </c>
      <c r="J106" s="29">
        <f>VLOOKUP(A106,'q1-score'!A:L,10,FALSE)</f>
        <v>0</v>
      </c>
      <c r="K106" s="29">
        <f>VLOOKUP(A106,'q1-score'!A:L,11,FALSE)</f>
        <v>0</v>
      </c>
      <c r="L106" s="29">
        <f>VLOOKUP(A106,'q1-score'!A:L,12,FALSE)</f>
        <v>0</v>
      </c>
      <c r="M106" s="31">
        <f t="shared" si="5"/>
        <v>0</v>
      </c>
      <c r="N106" s="7">
        <v>1</v>
      </c>
      <c r="O106" s="7">
        <f t="shared" si="6"/>
        <v>1</v>
      </c>
      <c r="Q106" s="7" t="str">
        <f t="shared" si="7"/>
        <v>===Task1 Note=== None</v>
      </c>
    </row>
    <row r="107" spans="1:17">
      <c r="A107" s="7" t="s">
        <v>128</v>
      </c>
      <c r="B107" s="7">
        <v>50180045</v>
      </c>
      <c r="C107" s="7">
        <f>VLOOKUP(A107,'q1-log'!A:F,3,FALSE)</f>
        <v>0</v>
      </c>
      <c r="D107" s="7" t="b">
        <f>VLOOKUP(A107,'q1-log'!A:F,4,FALSE)</f>
        <v>1</v>
      </c>
      <c r="E107" s="7">
        <f>VLOOKUP(A107,'q1-log'!A:F,5,FALSE)</f>
        <v>0</v>
      </c>
      <c r="F107" s="7" t="b">
        <f>VLOOKUP(A107,'q1-log'!A:F,6,FALSE)</f>
        <v>1</v>
      </c>
      <c r="G107" s="29">
        <f>VLOOKUP(A107,'q1-score'!A:L,5,FALSE)</f>
        <v>0.65829647250819501</v>
      </c>
      <c r="H107" s="29">
        <f>VLOOKUP(A107,'q1-score'!A:L,6,FALSE)</f>
        <v>0.46807793251506402</v>
      </c>
      <c r="I107" s="29">
        <f>VLOOKUP(A107,'q1-score'!A:L,7,FALSE)</f>
        <v>0.62449658653897</v>
      </c>
      <c r="J107" s="29">
        <f>VLOOKUP(A107,'q1-score'!A:L,10,FALSE)</f>
        <v>0.65108730131319303</v>
      </c>
      <c r="K107" s="29">
        <f>VLOOKUP(A107,'q1-score'!A:L,11,FALSE)</f>
        <v>0.470261286449976</v>
      </c>
      <c r="L107" s="29">
        <f>VLOOKUP(A107,'q1-score'!A:L,12,FALSE)</f>
        <v>0.62593220647396697</v>
      </c>
      <c r="M107" s="31">
        <f t="shared" si="5"/>
        <v>0.58302529763322752</v>
      </c>
      <c r="O107" s="7">
        <f t="shared" si="6"/>
        <v>1</v>
      </c>
      <c r="Q107" s="7" t="str">
        <f t="shared" si="7"/>
        <v>===Task1 Note=== None</v>
      </c>
    </row>
    <row r="108" spans="1:17">
      <c r="A108" s="7" t="s">
        <v>129</v>
      </c>
      <c r="B108" s="7">
        <v>50107896</v>
      </c>
      <c r="C108" s="7">
        <f>VLOOKUP(A108,'q1-log'!A:F,3,FALSE)</f>
        <v>-999</v>
      </c>
      <c r="D108" s="7" t="b">
        <f>VLOOKUP(A108,'q1-log'!A:F,4,FALSE)</f>
        <v>0</v>
      </c>
      <c r="E108" s="7">
        <f>VLOOKUP(A108,'q1-log'!A:F,5,FALSE)</f>
        <v>-999</v>
      </c>
      <c r="F108" s="7" t="b">
        <f>VLOOKUP(A108,'q1-log'!A:F,6,FALSE)</f>
        <v>0</v>
      </c>
      <c r="G108" s="29">
        <f>VLOOKUP(A108,'q1-score'!A:L,5,FALSE)</f>
        <v>0.99999999999956002</v>
      </c>
      <c r="H108" s="29">
        <f>VLOOKUP(A108,'q1-score'!A:L,6,FALSE)</f>
        <v>0.99999999999954503</v>
      </c>
      <c r="I108" s="29">
        <f>VLOOKUP(A108,'q1-score'!A:L,7,FALSE)</f>
        <v>0.99999999999985301</v>
      </c>
      <c r="J108" s="29">
        <f>VLOOKUP(A108,'q1-score'!A:L,10,FALSE)</f>
        <v>1.0000000000000899</v>
      </c>
      <c r="K108" s="29">
        <f>VLOOKUP(A108,'q1-score'!A:L,11,FALSE)</f>
        <v>1.0000000000004701</v>
      </c>
      <c r="L108" s="29">
        <f>VLOOKUP(A108,'q1-score'!A:L,12,FALSE)</f>
        <v>0.99999999999994704</v>
      </c>
      <c r="M108" s="31">
        <f t="shared" si="5"/>
        <v>0.99999999999991074</v>
      </c>
      <c r="O108" s="7">
        <f t="shared" si="6"/>
        <v>1</v>
      </c>
      <c r="Q108" s="7" t="str">
        <f t="shared" si="7"/>
        <v>===Task1 Note=== None</v>
      </c>
    </row>
  </sheetData>
  <autoFilter ref="A2:Q2" xr:uid="{C30ECC26-8D98-4C98-96CA-499A9A6E00A2}"/>
  <mergeCells count="2">
    <mergeCell ref="C1:F1"/>
    <mergeCell ref="G1:L1"/>
  </mergeCells>
  <conditionalFormatting sqref="M3:M108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{8E11C3DC-253C-4563-A686-0385D6271759}</x14:id>
        </ext>
      </extLst>
    </cfRule>
  </conditionalFormatting>
  <conditionalFormatting sqref="O3:O108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{3A52CC58-B41C-4B36-BBD6-A922217AF0FB}</x14:id>
        </ext>
      </extLst>
    </cfRule>
  </conditionalFormatting>
  <pageMargins left="0.75" right="0.75" top="1" bottom="1" header="0.5" footer="0.5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E11C3DC-253C-4563-A686-0385D627175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M3:M108</xm:sqref>
        </x14:conditionalFormatting>
        <x14:conditionalFormatting xmlns:xm="http://schemas.microsoft.com/office/excel/2006/main">
          <x14:cfRule type="dataBar" id="{3A52CC58-B41C-4B36-BBD6-A922217AF0F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O3:O108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AB109"/>
  <sheetViews>
    <sheetView workbookViewId="0">
      <selection activeCell="G26" sqref="G26"/>
    </sheetView>
  </sheetViews>
  <sheetFormatPr defaultColWidth="9.140625" defaultRowHeight="15"/>
  <cols>
    <col min="1" max="1" width="10" customWidth="1"/>
    <col min="2" max="2" width="10" bestFit="1" customWidth="1"/>
    <col min="3" max="3" width="7.42578125" customWidth="1"/>
    <col min="4" max="4" width="7.140625" customWidth="1"/>
    <col min="5" max="5" width="7.28515625" customWidth="1"/>
    <col min="6" max="6" width="7.85546875" customWidth="1"/>
    <col min="7" max="7" width="6.140625" customWidth="1"/>
    <col min="8" max="8" width="7.7109375" customWidth="1"/>
    <col min="9" max="10" width="11.42578125" customWidth="1"/>
    <col min="11" max="11" width="12.28515625" customWidth="1"/>
    <col min="12" max="12" width="10.5703125" customWidth="1"/>
    <col min="13" max="13" width="13" customWidth="1"/>
    <col min="14" max="14" width="10" customWidth="1"/>
    <col min="15" max="15" width="13" customWidth="1"/>
    <col min="16" max="16" width="10" customWidth="1"/>
    <col min="17" max="17" width="17.85546875" style="1" customWidth="1"/>
    <col min="18" max="18" width="16.5703125" style="1" customWidth="1"/>
    <col min="19" max="23" width="15.7109375" style="1" customWidth="1"/>
    <col min="24" max="26" width="24.140625" style="1" hidden="1" customWidth="1"/>
    <col min="27" max="27" width="16.5703125" customWidth="1"/>
    <col min="28" max="28" width="184" bestFit="1" customWidth="1"/>
  </cols>
  <sheetData>
    <row r="1" spans="1:28">
      <c r="A1" s="7"/>
      <c r="B1" s="7"/>
      <c r="C1" s="82"/>
      <c r="D1" s="82"/>
      <c r="E1" s="82"/>
      <c r="F1" s="82"/>
      <c r="G1" s="82"/>
      <c r="H1" s="82"/>
      <c r="I1" s="8">
        <v>2</v>
      </c>
      <c r="J1" s="8">
        <v>3</v>
      </c>
      <c r="K1" s="8">
        <v>4</v>
      </c>
      <c r="L1" s="8">
        <v>5</v>
      </c>
      <c r="M1" s="8">
        <v>6</v>
      </c>
      <c r="N1" s="8">
        <v>7</v>
      </c>
      <c r="O1" s="8">
        <v>8</v>
      </c>
      <c r="P1" s="8">
        <v>9</v>
      </c>
      <c r="Q1" s="1">
        <v>0.5625</v>
      </c>
      <c r="R1" s="1">
        <v>9.375E-2</v>
      </c>
      <c r="S1" s="1">
        <v>0.34375</v>
      </c>
      <c r="X1" s="86" t="s">
        <v>130</v>
      </c>
      <c r="Y1" s="24"/>
      <c r="Z1" s="24"/>
    </row>
    <row r="2" spans="1:28" ht="36" customHeight="1">
      <c r="A2" s="7"/>
      <c r="B2" s="7"/>
      <c r="C2" s="82" t="s">
        <v>131</v>
      </c>
      <c r="D2" s="82"/>
      <c r="E2" s="82"/>
      <c r="F2" s="82"/>
      <c r="G2" s="82"/>
      <c r="H2" s="82"/>
      <c r="I2" s="9" t="s">
        <v>132</v>
      </c>
      <c r="J2" s="10" t="s">
        <v>133</v>
      </c>
      <c r="K2" s="11" t="s">
        <v>132</v>
      </c>
      <c r="L2" s="10" t="s">
        <v>133</v>
      </c>
      <c r="M2" s="11" t="s">
        <v>132</v>
      </c>
      <c r="N2" s="10" t="s">
        <v>133</v>
      </c>
      <c r="O2" s="11" t="s">
        <v>132</v>
      </c>
      <c r="P2" s="16" t="s">
        <v>133</v>
      </c>
      <c r="Q2" s="83" t="s">
        <v>16</v>
      </c>
      <c r="R2" s="84"/>
      <c r="S2" s="85"/>
      <c r="T2" s="21" t="s">
        <v>134</v>
      </c>
      <c r="U2" s="33"/>
      <c r="V2" s="33"/>
      <c r="W2" s="33"/>
      <c r="X2" s="86"/>
      <c r="Y2" s="24" t="s">
        <v>135</v>
      </c>
      <c r="Z2" s="24"/>
    </row>
    <row r="3" spans="1:28">
      <c r="A3" s="7" t="s">
        <v>2</v>
      </c>
      <c r="B3" s="7" t="s">
        <v>3</v>
      </c>
      <c r="C3" t="s">
        <v>136</v>
      </c>
      <c r="D3" t="s">
        <v>137</v>
      </c>
      <c r="E3" t="s">
        <v>138</v>
      </c>
      <c r="F3" t="s">
        <v>139</v>
      </c>
      <c r="G3" t="s">
        <v>140</v>
      </c>
      <c r="H3" t="s">
        <v>141</v>
      </c>
      <c r="I3" s="12" t="s">
        <v>142</v>
      </c>
      <c r="J3" s="12" t="s">
        <v>143</v>
      </c>
      <c r="K3" s="13" t="s">
        <v>144</v>
      </c>
      <c r="L3" s="13" t="s">
        <v>145</v>
      </c>
      <c r="M3" s="17" t="s">
        <v>146</v>
      </c>
      <c r="N3" s="17" t="s">
        <v>147</v>
      </c>
      <c r="O3" s="18" t="s">
        <v>148</v>
      </c>
      <c r="P3" s="18" t="s">
        <v>149</v>
      </c>
      <c r="Q3" s="1" t="s">
        <v>150</v>
      </c>
      <c r="R3" s="1" t="s">
        <v>151</v>
      </c>
      <c r="S3" s="1" t="s">
        <v>152</v>
      </c>
      <c r="T3" s="22" t="s">
        <v>16</v>
      </c>
      <c r="U3" s="22" t="s">
        <v>175</v>
      </c>
      <c r="V3" s="22" t="s">
        <v>15</v>
      </c>
      <c r="W3" s="22" t="s">
        <v>200</v>
      </c>
      <c r="X3" s="1" t="s">
        <v>153</v>
      </c>
      <c r="Y3" s="1" t="s">
        <v>154</v>
      </c>
      <c r="Z3" s="1" t="s">
        <v>155</v>
      </c>
      <c r="AA3" t="s">
        <v>17</v>
      </c>
      <c r="AB3" s="1" t="s">
        <v>202</v>
      </c>
    </row>
    <row r="4" spans="1:28">
      <c r="A4" s="7" t="s">
        <v>18</v>
      </c>
      <c r="B4" s="7">
        <v>50338193</v>
      </c>
      <c r="C4" s="7">
        <f>VLOOKUP(A4,'q2-log'!A:H,3,FALSE)</f>
        <v>0</v>
      </c>
      <c r="D4" s="7" t="b">
        <f>VLOOKUP(A4,'q2-log'!A:H,4,FALSE)</f>
        <v>1</v>
      </c>
      <c r="E4" s="7">
        <f>VLOOKUP(A4,'q2-log'!A:H,5,FALSE)</f>
        <v>0</v>
      </c>
      <c r="F4" s="7" t="b">
        <f>VLOOKUP(A4,'q2-log'!A:H,6,FALSE)</f>
        <v>1</v>
      </c>
      <c r="G4">
        <f>VLOOKUP(A4,'q2-log'!A:H,7,FALSE)</f>
        <v>0</v>
      </c>
      <c r="H4" t="b">
        <f>VLOOKUP(A4,'q2-log'!A:H,8,FALSE)</f>
        <v>1</v>
      </c>
      <c r="I4" s="14">
        <f>MAX(VLOOKUP($A4,'q2-score'!$A:$I,I$1,FALSE),VLOOKUP($A4,'q2-score-opposite'!$A:$I,I$1,FALSE))</f>
        <v>0.875</v>
      </c>
      <c r="J4" s="14">
        <f>MAX(VLOOKUP($A4,'q2-score'!$A:$I,J$1,FALSE),VLOOKUP($A4,'q2-score-opposite'!$A:$I,J$1,FALSE))</f>
        <v>0.875</v>
      </c>
      <c r="K4" s="15">
        <f>MAX(VLOOKUP($A4,'q2-score'!$A:$I,K$1,FALSE),VLOOKUP($A4,'q2-score-opposite'!$A:$I,K$1,FALSE))</f>
        <v>0.57142857142857095</v>
      </c>
      <c r="L4" s="15">
        <f>MAX(VLOOKUP($A4,'q2-score'!$A:$I,L$1,FALSE),VLOOKUP($A4,'q2-score-opposite'!$A:$I,L$1,FALSE))</f>
        <v>0.8</v>
      </c>
      <c r="M4" s="19">
        <f>MAX(VLOOKUP($A4,'q2-score'!$A:$I,M$1,FALSE),VLOOKUP($A4,'q2-score-opposite'!$A:$I,M$1,FALSE))</f>
        <v>0.84210526315789402</v>
      </c>
      <c r="N4" s="19">
        <f>MAX(VLOOKUP($A4,'q2-score'!$A:$I,N$1,FALSE),VLOOKUP($A4,'q2-score-opposite'!$A:$I,N$1,FALSE))</f>
        <v>0.77777777777777701</v>
      </c>
      <c r="O4" s="20">
        <f>MAX(VLOOKUP($A4,'q2-score'!$A:$I,O$1,FALSE),VLOOKUP($A4,'q2-score-opposite'!$A:$I,O$1,FALSE))</f>
        <v>0.8</v>
      </c>
      <c r="P4" s="20">
        <f>MAX(VLOOKUP($A4,'q2-score'!$A:$I,P$1,FALSE),VLOOKUP($A4,'q2-score-opposite'!$A:$I,P$1,FALSE))</f>
        <v>0.73684210526315697</v>
      </c>
      <c r="Q4" s="23">
        <f>MAX(I4,0)</f>
        <v>0.875</v>
      </c>
      <c r="R4" s="23">
        <f>MAX(K4,0)</f>
        <v>0.57142857142857095</v>
      </c>
      <c r="S4" s="23">
        <f>MAX(MAX(M4,O4),0)</f>
        <v>0.84210526315789402</v>
      </c>
      <c r="T4" s="23">
        <f>Q4*Q$1+R4*R$1+S4*S$1</f>
        <v>0.83523261278195449</v>
      </c>
      <c r="U4" s="23">
        <f>INDEX(Sheet1!$G$24:$G$28, MATCH('q2-all'!T4,Sheet1!$F$24:$F$28,1))</f>
        <v>100</v>
      </c>
      <c r="V4" s="23"/>
      <c r="W4" s="23">
        <f>IF(LEN(V4)&gt;0,V4,U4)</f>
        <v>100</v>
      </c>
      <c r="X4" s="25">
        <f>IF(VLOOKUP($A4,'q2-score'!$A:$I,I$1,FALSE)&lt;VLOOKUP($A4,'q2-score-opposite'!$A:$I,I$1,FALSE),1,0)</f>
        <v>0</v>
      </c>
      <c r="Y4" s="25">
        <f>IF(AND(J4&lt;&gt;-1,I4&lt;&gt;-1),IF(I4&lt;&gt;J4,1,0),0)</f>
        <v>0</v>
      </c>
      <c r="Z4" s="26">
        <f>MAX(Q4:S4)</f>
        <v>0.875</v>
      </c>
      <c r="AA4" s="27"/>
      <c r="AB4" s="27" t="str">
        <f>CONCATENATE("===Task2 Notes===  F1 scores, a: ",ROUND(Q4,2),", b: ",ROUND(R4,2)," , c: ",ROUND(S4,2),"  Weighted Average: ",ROUND(T4,2),"  Addtl Note: ",IF(LEN(AA4)=0,"None",AA4))</f>
        <v>===Task2 Notes===  F1 scores, a: 0.88, b: 0.57 , c: 0.84  Weighted Average: 0.84  Addtl Note: None</v>
      </c>
    </row>
    <row r="5" spans="1:28">
      <c r="A5" s="7" t="s">
        <v>19</v>
      </c>
      <c r="B5" s="7">
        <v>0</v>
      </c>
      <c r="C5" s="7">
        <f>VLOOKUP(A5,'q2-log'!A:H,3,FALSE)</f>
        <v>-999</v>
      </c>
      <c r="D5" s="7" t="b">
        <f>VLOOKUP(A5,'q2-log'!A:H,4,FALSE)</f>
        <v>0</v>
      </c>
      <c r="E5" s="7">
        <f>VLOOKUP(A5,'q2-log'!A:H,5,FALSE)</f>
        <v>-999</v>
      </c>
      <c r="F5" s="7" t="b">
        <f>VLOOKUP(A5,'q2-log'!A:H,6,FALSE)</f>
        <v>0</v>
      </c>
      <c r="G5">
        <f>VLOOKUP(A5,'q2-log'!A:H,7,FALSE)</f>
        <v>-999</v>
      </c>
      <c r="H5" t="b">
        <f>VLOOKUP(A5,'q2-log'!A:H,8,FALSE)</f>
        <v>0</v>
      </c>
      <c r="I5" s="14">
        <f>MAX(VLOOKUP($A5,'q2-score'!$A:$I,I$1,FALSE),VLOOKUP($A5,'q2-score-opposite'!$A:$I,I$1,FALSE))</f>
        <v>-1</v>
      </c>
      <c r="J5" s="14">
        <f>MAX(VLOOKUP($A5,'q2-score'!$A:$I,J$1,FALSE),VLOOKUP($A5,'q2-score-opposite'!$A:$I,J$1,FALSE))</f>
        <v>-1</v>
      </c>
      <c r="K5" s="15">
        <f>MAX(VLOOKUP($A5,'q2-score'!$A:$I,K$1,FALSE),VLOOKUP($A5,'q2-score-opposite'!$A:$I,K$1,FALSE))</f>
        <v>-1</v>
      </c>
      <c r="L5" s="15">
        <f>MAX(VLOOKUP($A5,'q2-score'!$A:$I,L$1,FALSE),VLOOKUP($A5,'q2-score-opposite'!$A:$I,L$1,FALSE))</f>
        <v>-1</v>
      </c>
      <c r="M5" s="19">
        <f>MAX(VLOOKUP($A5,'q2-score'!$A:$I,M$1,FALSE),VLOOKUP($A5,'q2-score-opposite'!$A:$I,M$1,FALSE))</f>
        <v>-1</v>
      </c>
      <c r="N5" s="19">
        <f>MAX(VLOOKUP($A5,'q2-score'!$A:$I,N$1,FALSE),VLOOKUP($A5,'q2-score-opposite'!$A:$I,N$1,FALSE))</f>
        <v>-1</v>
      </c>
      <c r="O5" s="20">
        <f>MAX(VLOOKUP($A5,'q2-score'!$A:$I,O$1,FALSE),VLOOKUP($A5,'q2-score-opposite'!$A:$I,O$1,FALSE))</f>
        <v>-1</v>
      </c>
      <c r="P5" s="20">
        <f>MAX(VLOOKUP($A5,'q2-score'!$A:$I,P$1,FALSE),VLOOKUP($A5,'q2-score-opposite'!$A:$I,P$1,FALSE))</f>
        <v>-1</v>
      </c>
      <c r="Q5" s="23">
        <f t="shared" ref="Q5:Q36" si="0">MAX(I5,0)</f>
        <v>0</v>
      </c>
      <c r="R5" s="23">
        <f t="shared" ref="R5:R36" si="1">MAX(K5,0)</f>
        <v>0</v>
      </c>
      <c r="S5" s="23">
        <f t="shared" ref="S5:S36" si="2">MAX(MAX(M5,O5),0)</f>
        <v>0</v>
      </c>
      <c r="T5" s="23">
        <f t="shared" ref="T5:T36" si="3">Q5*Q$1+R5*R$1+S5*S$1</f>
        <v>0</v>
      </c>
      <c r="U5" s="23">
        <f>INDEX(Sheet1!$G$24:$G$28, MATCH('q2-all'!T5,Sheet1!$F$24:$F$28,1))</f>
        <v>25</v>
      </c>
      <c r="V5" s="23">
        <v>40</v>
      </c>
      <c r="W5" s="23">
        <f t="shared" ref="W5:W68" si="4">IF(LEN(V5)&gt;0,V5,U5)</f>
        <v>40</v>
      </c>
      <c r="X5" s="25">
        <f>IF(VLOOKUP($A5,'q2-score'!$A:$I,I$1,FALSE)&lt;VLOOKUP($A5,'q2-score-opposite'!$A:$I,I$1,FALSE),1,0)</f>
        <v>0</v>
      </c>
      <c r="Y5" s="25">
        <f t="shared" ref="Y5:Y36" si="5">IF(AND(J5&lt;&gt;-1,I5&lt;&gt;-1),IF(I5&lt;&gt;J5,1,0),0)</f>
        <v>0</v>
      </c>
      <c r="Z5" s="26">
        <f t="shared" ref="Z5:Z36" si="6">MAX(Q5:S5)</f>
        <v>0</v>
      </c>
      <c r="AA5" s="27" t="s">
        <v>156</v>
      </c>
      <c r="AB5" s="27" t="str">
        <f t="shared" ref="AB5:AB68" si="7">CONCATENATE("===Task2 Notes===  F1 scores, a: ",ROUND(Q5,2),", b: ",ROUND(R5,2)," , c: ",ROUND(S5,2),"  Weighted Average: ",ROUND(T5,2),"  Addtl Note: ",IF(LEN(AA5)=0,"None",AA5))</f>
        <v>===Task2 Notes===  F1 scores, a: 0, b: 0 , c: 0  Weighted Average: 0  Addtl Note: RE</v>
      </c>
    </row>
    <row r="6" spans="1:28">
      <c r="A6" s="7" t="s">
        <v>21</v>
      </c>
      <c r="B6" s="7">
        <v>50337043</v>
      </c>
      <c r="C6" s="7">
        <f>VLOOKUP(A6,'q2-log'!A:H,3,FALSE)</f>
        <v>0</v>
      </c>
      <c r="D6" s="7" t="b">
        <f>VLOOKUP(A6,'q2-log'!A:H,4,FALSE)</f>
        <v>1</v>
      </c>
      <c r="E6" s="7">
        <f>VLOOKUP(A6,'q2-log'!A:H,5,FALSE)</f>
        <v>0</v>
      </c>
      <c r="F6" s="7" t="b">
        <f>VLOOKUP(A6,'q2-log'!A:H,6,FALSE)</f>
        <v>1</v>
      </c>
      <c r="G6">
        <f>VLOOKUP(A6,'q2-log'!A:H,7,FALSE)</f>
        <v>0</v>
      </c>
      <c r="H6" t="b">
        <f>VLOOKUP(A6,'q2-log'!A:H,8,FALSE)</f>
        <v>1</v>
      </c>
      <c r="I6" s="14">
        <f>MAX(VLOOKUP($A6,'q2-score'!$A:$I,I$1,FALSE),VLOOKUP($A6,'q2-score-opposite'!$A:$I,I$1,FALSE))</f>
        <v>0.75862068965517204</v>
      </c>
      <c r="J6" s="14">
        <f>MAX(VLOOKUP($A6,'q2-score'!$A:$I,J$1,FALSE),VLOOKUP($A6,'q2-score-opposite'!$A:$I,J$1,FALSE))</f>
        <v>0.75862068965517204</v>
      </c>
      <c r="K6" s="15">
        <f>MAX(VLOOKUP($A6,'q2-score'!$A:$I,K$1,FALSE),VLOOKUP($A6,'q2-score-opposite'!$A:$I,K$1,FALSE))</f>
        <v>0.36363636363636298</v>
      </c>
      <c r="L6" s="15">
        <f>MAX(VLOOKUP($A6,'q2-score'!$A:$I,L$1,FALSE),VLOOKUP($A6,'q2-score-opposite'!$A:$I,L$1,FALSE))</f>
        <v>0.36363636363636298</v>
      </c>
      <c r="M6" s="19">
        <f>MAX(VLOOKUP($A6,'q2-score'!$A:$I,M$1,FALSE),VLOOKUP($A6,'q2-score-opposite'!$A:$I,M$1,FALSE))</f>
        <v>0.38095238095238099</v>
      </c>
      <c r="N6" s="19">
        <f>MAX(VLOOKUP($A6,'q2-score'!$A:$I,N$1,FALSE),VLOOKUP($A6,'q2-score-opposite'!$A:$I,N$1,FALSE))</f>
        <v>0.38095238095238099</v>
      </c>
      <c r="O6" s="20">
        <f>MAX(VLOOKUP($A6,'q2-score'!$A:$I,O$1,FALSE),VLOOKUP($A6,'q2-score-opposite'!$A:$I,O$1,FALSE))</f>
        <v>0.36363636363636298</v>
      </c>
      <c r="P6" s="20">
        <f>MAX(VLOOKUP($A6,'q2-score'!$A:$I,P$1,FALSE),VLOOKUP($A6,'q2-score-opposite'!$A:$I,P$1,FALSE))</f>
        <v>0.36363636363636298</v>
      </c>
      <c r="Q6" s="23">
        <f t="shared" si="0"/>
        <v>0.75862068965517204</v>
      </c>
      <c r="R6" s="23">
        <f t="shared" si="1"/>
        <v>0.36363636363636298</v>
      </c>
      <c r="S6" s="23">
        <f t="shared" si="2"/>
        <v>0.38095238095238099</v>
      </c>
      <c r="T6" s="23">
        <f t="shared" si="3"/>
        <v>0.59176742797432424</v>
      </c>
      <c r="U6" s="23">
        <f>INDEX(Sheet1!$G$24:$G$28, MATCH('q2-all'!T6,Sheet1!$F$24:$F$28,1))</f>
        <v>90</v>
      </c>
      <c r="V6" s="23"/>
      <c r="W6" s="23">
        <f t="shared" si="4"/>
        <v>90</v>
      </c>
      <c r="X6" s="25">
        <f>IF(VLOOKUP($A6,'q2-score'!$A:$I,I$1,FALSE)&lt;VLOOKUP($A6,'q2-score-opposite'!$A:$I,I$1,FALSE),1,0)</f>
        <v>0</v>
      </c>
      <c r="Y6" s="25">
        <f t="shared" si="5"/>
        <v>0</v>
      </c>
      <c r="Z6" s="26">
        <f t="shared" si="6"/>
        <v>0.75862068965517204</v>
      </c>
      <c r="AA6" s="27"/>
      <c r="AB6" s="27" t="str">
        <f t="shared" si="7"/>
        <v>===Task2 Notes===  F1 scores, a: 0.76, b: 0.36 , c: 0.38  Weighted Average: 0.59  Addtl Note: None</v>
      </c>
    </row>
    <row r="7" spans="1:28">
      <c r="A7" s="7" t="s">
        <v>22</v>
      </c>
      <c r="B7" s="7">
        <v>50321658</v>
      </c>
      <c r="C7" s="7">
        <f>VLOOKUP(A7,'q2-log'!A:H,3,FALSE)</f>
        <v>-999</v>
      </c>
      <c r="D7" s="7" t="b">
        <f>VLOOKUP(A7,'q2-log'!A:H,4,FALSE)</f>
        <v>0</v>
      </c>
      <c r="E7" s="7">
        <f>VLOOKUP(A7,'q2-log'!A:H,5,FALSE)</f>
        <v>-999</v>
      </c>
      <c r="F7" s="7" t="b">
        <f>VLOOKUP(A7,'q2-log'!A:H,6,FALSE)</f>
        <v>0</v>
      </c>
      <c r="G7">
        <f>VLOOKUP(A7,'q2-log'!A:H,7,FALSE)</f>
        <v>-999</v>
      </c>
      <c r="H7" t="b">
        <f>VLOOKUP(A7,'q2-log'!A:H,8,FALSE)</f>
        <v>0</v>
      </c>
      <c r="I7" s="14">
        <f>MAX(VLOOKUP($A7,'q2-score'!$A:$I,I$1,FALSE),VLOOKUP($A7,'q2-score-opposite'!$A:$I,I$1,FALSE))</f>
        <v>-1</v>
      </c>
      <c r="J7" s="14">
        <f>MAX(VLOOKUP($A7,'q2-score'!$A:$I,J$1,FALSE),VLOOKUP($A7,'q2-score-opposite'!$A:$I,J$1,FALSE))</f>
        <v>-1</v>
      </c>
      <c r="K7" s="15">
        <f>MAX(VLOOKUP($A7,'q2-score'!$A:$I,K$1,FALSE),VLOOKUP($A7,'q2-score-opposite'!$A:$I,K$1,FALSE))</f>
        <v>-1</v>
      </c>
      <c r="L7" s="15">
        <f>MAX(VLOOKUP($A7,'q2-score'!$A:$I,L$1,FALSE),VLOOKUP($A7,'q2-score-opposite'!$A:$I,L$1,FALSE))</f>
        <v>-1</v>
      </c>
      <c r="M7" s="19">
        <f>MAX(VLOOKUP($A7,'q2-score'!$A:$I,M$1,FALSE),VLOOKUP($A7,'q2-score-opposite'!$A:$I,M$1,FALSE))</f>
        <v>-1</v>
      </c>
      <c r="N7" s="19">
        <f>MAX(VLOOKUP($A7,'q2-score'!$A:$I,N$1,FALSE),VLOOKUP($A7,'q2-score-opposite'!$A:$I,N$1,FALSE))</f>
        <v>-1</v>
      </c>
      <c r="O7" s="20">
        <f>MAX(VLOOKUP($A7,'q2-score'!$A:$I,O$1,FALSE),VLOOKUP($A7,'q2-score-opposite'!$A:$I,O$1,FALSE))</f>
        <v>-1</v>
      </c>
      <c r="P7" s="20">
        <f>MAX(VLOOKUP($A7,'q2-score'!$A:$I,P$1,FALSE),VLOOKUP($A7,'q2-score-opposite'!$A:$I,P$1,FALSE))</f>
        <v>-1</v>
      </c>
      <c r="Q7" s="23">
        <f t="shared" si="0"/>
        <v>0</v>
      </c>
      <c r="R7" s="23">
        <f t="shared" si="1"/>
        <v>0</v>
      </c>
      <c r="S7" s="23">
        <f t="shared" si="2"/>
        <v>0</v>
      </c>
      <c r="T7" s="23">
        <f t="shared" si="3"/>
        <v>0</v>
      </c>
      <c r="U7" s="23">
        <f>INDEX(Sheet1!$G$24:$G$28, MATCH('q2-all'!T7,Sheet1!$F$24:$F$28,1))</f>
        <v>25</v>
      </c>
      <c r="V7" s="23">
        <v>25</v>
      </c>
      <c r="W7" s="23">
        <f t="shared" si="4"/>
        <v>25</v>
      </c>
      <c r="X7" s="25">
        <f>IF(VLOOKUP($A7,'q2-score'!$A:$I,I$1,FALSE)&lt;VLOOKUP($A7,'q2-score-opposite'!$A:$I,I$1,FALSE),1,0)</f>
        <v>0</v>
      </c>
      <c r="Y7" s="25">
        <f t="shared" si="5"/>
        <v>0</v>
      </c>
      <c r="Z7" s="26">
        <f t="shared" si="6"/>
        <v>0</v>
      </c>
      <c r="AA7" s="27" t="s">
        <v>157</v>
      </c>
      <c r="AB7" s="27" t="str">
        <f t="shared" si="7"/>
        <v>===Task2 Notes===  F1 scores, a: 0, b: 0 , c: 0  Weighted Average: 0  Addtl Note: not implemented</v>
      </c>
    </row>
    <row r="8" spans="1:28">
      <c r="A8" s="7" t="s">
        <v>24</v>
      </c>
      <c r="B8" s="7">
        <v>50320282</v>
      </c>
      <c r="C8" s="7">
        <f>VLOOKUP(A8,'q2-log'!A:H,3,FALSE)</f>
        <v>0</v>
      </c>
      <c r="D8" s="7" t="b">
        <f>VLOOKUP(A8,'q2-log'!A:H,4,FALSE)</f>
        <v>1</v>
      </c>
      <c r="E8" s="7">
        <f>VLOOKUP(A8,'q2-log'!A:H,5,FALSE)</f>
        <v>0</v>
      </c>
      <c r="F8" s="7" t="b">
        <f>VLOOKUP(A8,'q2-log'!A:H,6,FALSE)</f>
        <v>1</v>
      </c>
      <c r="G8">
        <f>VLOOKUP(A8,'q2-log'!A:H,7,FALSE)</f>
        <v>0</v>
      </c>
      <c r="H8" t="b">
        <f>VLOOKUP(A8,'q2-log'!A:H,8,FALSE)</f>
        <v>1</v>
      </c>
      <c r="I8" s="14">
        <f>MAX(VLOOKUP($A8,'q2-score'!$A:$I,I$1,FALSE),VLOOKUP($A8,'q2-score-opposite'!$A:$I,I$1,FALSE))</f>
        <v>0.53333333333333299</v>
      </c>
      <c r="J8" s="14">
        <f>MAX(VLOOKUP($A8,'q2-score'!$A:$I,J$1,FALSE),VLOOKUP($A8,'q2-score-opposite'!$A:$I,J$1,FALSE))</f>
        <v>0.53333333333333299</v>
      </c>
      <c r="K8" s="15">
        <f>MAX(VLOOKUP($A8,'q2-score'!$A:$I,K$1,FALSE),VLOOKUP($A8,'q2-score-opposite'!$A:$I,K$1,FALSE))</f>
        <v>0.4</v>
      </c>
      <c r="L8" s="15">
        <f>MAX(VLOOKUP($A8,'q2-score'!$A:$I,L$1,FALSE),VLOOKUP($A8,'q2-score-opposite'!$A:$I,L$1,FALSE))</f>
        <v>0.28571428571428498</v>
      </c>
      <c r="M8" s="19">
        <f>MAX(VLOOKUP($A8,'q2-score'!$A:$I,M$1,FALSE),VLOOKUP($A8,'q2-score-opposite'!$A:$I,M$1,FALSE))</f>
        <v>0</v>
      </c>
      <c r="N8" s="19">
        <f>MAX(VLOOKUP($A8,'q2-score'!$A:$I,N$1,FALSE),VLOOKUP($A8,'q2-score-opposite'!$A:$I,N$1,FALSE))</f>
        <v>0</v>
      </c>
      <c r="O8" s="20">
        <f>MAX(VLOOKUP($A8,'q2-score'!$A:$I,O$1,FALSE),VLOOKUP($A8,'q2-score-opposite'!$A:$I,O$1,FALSE))</f>
        <v>0</v>
      </c>
      <c r="P8" s="20">
        <f>MAX(VLOOKUP($A8,'q2-score'!$A:$I,P$1,FALSE),VLOOKUP($A8,'q2-score-opposite'!$A:$I,P$1,FALSE))</f>
        <v>0</v>
      </c>
      <c r="Q8" s="23">
        <f t="shared" si="0"/>
        <v>0.53333333333333299</v>
      </c>
      <c r="R8" s="23">
        <f t="shared" si="1"/>
        <v>0.4</v>
      </c>
      <c r="S8" s="23">
        <f t="shared" si="2"/>
        <v>0</v>
      </c>
      <c r="T8" s="23">
        <f t="shared" si="3"/>
        <v>0.3374999999999998</v>
      </c>
      <c r="U8" s="23">
        <f>INDEX(Sheet1!$G$24:$G$28, MATCH('q2-all'!T8,Sheet1!$F$24:$F$28,1))</f>
        <v>70</v>
      </c>
      <c r="V8" s="23"/>
      <c r="W8" s="23">
        <f t="shared" si="4"/>
        <v>70</v>
      </c>
      <c r="X8" s="25">
        <f>IF(VLOOKUP($A8,'q2-score'!$A:$I,I$1,FALSE)&lt;VLOOKUP($A8,'q2-score-opposite'!$A:$I,I$1,FALSE),1,0)</f>
        <v>0</v>
      </c>
      <c r="Y8" s="25">
        <f t="shared" si="5"/>
        <v>0</v>
      </c>
      <c r="Z8" s="26">
        <f t="shared" si="6"/>
        <v>0.53333333333333299</v>
      </c>
      <c r="AB8" s="27" t="str">
        <f t="shared" si="7"/>
        <v>===Task2 Notes===  F1 scores, a: 0.53, b: 0.4 , c: 0  Weighted Average: 0.34  Addtl Note: None</v>
      </c>
    </row>
    <row r="9" spans="1:28">
      <c r="A9" s="7" t="s">
        <v>25</v>
      </c>
      <c r="B9" s="7">
        <v>50320909</v>
      </c>
      <c r="C9" s="7">
        <f>VLOOKUP(A9,'q2-log'!A:H,3,FALSE)</f>
        <v>0</v>
      </c>
      <c r="D9" s="7" t="b">
        <f>VLOOKUP(A9,'q2-log'!A:H,4,FALSE)</f>
        <v>1</v>
      </c>
      <c r="E9" s="7">
        <f>VLOOKUP(A9,'q2-log'!A:H,5,FALSE)</f>
        <v>0</v>
      </c>
      <c r="F9" s="7" t="b">
        <f>VLOOKUP(A9,'q2-log'!A:H,6,FALSE)</f>
        <v>1</v>
      </c>
      <c r="G9">
        <f>VLOOKUP(A9,'q2-log'!A:H,7,FALSE)</f>
        <v>0</v>
      </c>
      <c r="H9" t="b">
        <f>VLOOKUP(A9,'q2-log'!A:H,8,FALSE)</f>
        <v>1</v>
      </c>
      <c r="I9" s="14">
        <f>MAX(VLOOKUP($A9,'q2-score'!$A:$I,I$1,FALSE),VLOOKUP($A9,'q2-score-opposite'!$A:$I,I$1,FALSE))</f>
        <v>0</v>
      </c>
      <c r="J9" s="14">
        <f>MAX(VLOOKUP($A9,'q2-score'!$A:$I,J$1,FALSE),VLOOKUP($A9,'q2-score-opposite'!$A:$I,J$1,FALSE))</f>
        <v>0</v>
      </c>
      <c r="K9" s="15">
        <f>MAX(VLOOKUP($A9,'q2-score'!$A:$I,K$1,FALSE),VLOOKUP($A9,'q2-score-opposite'!$A:$I,K$1,FALSE))</f>
        <v>0</v>
      </c>
      <c r="L9" s="15">
        <f>MAX(VLOOKUP($A9,'q2-score'!$A:$I,L$1,FALSE),VLOOKUP($A9,'q2-score-opposite'!$A:$I,L$1,FALSE))</f>
        <v>0</v>
      </c>
      <c r="M9" s="19">
        <f>MAX(VLOOKUP($A9,'q2-score'!$A:$I,M$1,FALSE),VLOOKUP($A9,'q2-score-opposite'!$A:$I,M$1,FALSE))</f>
        <v>0</v>
      </c>
      <c r="N9" s="19">
        <f>MAX(VLOOKUP($A9,'q2-score'!$A:$I,N$1,FALSE),VLOOKUP($A9,'q2-score-opposite'!$A:$I,N$1,FALSE))</f>
        <v>0</v>
      </c>
      <c r="O9" s="20">
        <f>MAX(VLOOKUP($A9,'q2-score'!$A:$I,O$1,FALSE),VLOOKUP($A9,'q2-score-opposite'!$A:$I,O$1,FALSE))</f>
        <v>0</v>
      </c>
      <c r="P9" s="20">
        <f>MAX(VLOOKUP($A9,'q2-score'!$A:$I,P$1,FALSE),VLOOKUP($A9,'q2-score-opposite'!$A:$I,P$1,FALSE))</f>
        <v>0</v>
      </c>
      <c r="Q9" s="23">
        <f t="shared" si="0"/>
        <v>0</v>
      </c>
      <c r="R9" s="23">
        <f t="shared" si="1"/>
        <v>0</v>
      </c>
      <c r="S9" s="23">
        <f t="shared" si="2"/>
        <v>0</v>
      </c>
      <c r="T9" s="23">
        <f t="shared" si="3"/>
        <v>0</v>
      </c>
      <c r="U9" s="23">
        <f>INDEX(Sheet1!$G$24:$G$28, MATCH('q2-all'!T9,Sheet1!$F$24:$F$28,1))</f>
        <v>25</v>
      </c>
      <c r="V9" s="23">
        <v>55</v>
      </c>
      <c r="W9" s="23">
        <f t="shared" si="4"/>
        <v>55</v>
      </c>
      <c r="X9" s="25">
        <f>IF(VLOOKUP($A9,'q2-score'!$A:$I,I$1,FALSE)&lt;VLOOKUP($A9,'q2-score-opposite'!$A:$I,I$1,FALSE),1,0)</f>
        <v>0</v>
      </c>
      <c r="Y9" s="25">
        <f t="shared" si="5"/>
        <v>0</v>
      </c>
      <c r="Z9" s="26">
        <f t="shared" si="6"/>
        <v>0</v>
      </c>
      <c r="AB9" s="27" t="str">
        <f t="shared" si="7"/>
        <v>===Task2 Notes===  F1 scores, a: 0, b: 0 , c: 0  Weighted Average: 0  Addtl Note: None</v>
      </c>
    </row>
    <row r="10" spans="1:28" ht="18" customHeight="1">
      <c r="A10" s="7" t="s">
        <v>26</v>
      </c>
      <c r="B10" s="7">
        <v>50321597</v>
      </c>
      <c r="C10" s="7">
        <f>VLOOKUP(A10,'q2-log'!A:H,3,FALSE)</f>
        <v>0</v>
      </c>
      <c r="D10" s="7" t="b">
        <f>VLOOKUP(A10,'q2-log'!A:H,4,FALSE)</f>
        <v>1</v>
      </c>
      <c r="E10" s="7">
        <f>VLOOKUP(A10,'q2-log'!A:H,5,FALSE)</f>
        <v>0</v>
      </c>
      <c r="F10" s="7" t="b">
        <f>VLOOKUP(A10,'q2-log'!A:H,6,FALSE)</f>
        <v>1</v>
      </c>
      <c r="G10">
        <f>VLOOKUP(A10,'q2-log'!A:H,7,FALSE)</f>
        <v>0</v>
      </c>
      <c r="H10" t="b">
        <f>VLOOKUP(A10,'q2-log'!A:H,8,FALSE)</f>
        <v>1</v>
      </c>
      <c r="I10" s="14">
        <f>MAX(VLOOKUP($A10,'q2-score'!$A:$I,I$1,FALSE),VLOOKUP($A10,'q2-score-opposite'!$A:$I,I$1,FALSE))</f>
        <v>0.83870967741935398</v>
      </c>
      <c r="J10" s="14">
        <f>MAX(VLOOKUP($A10,'q2-score'!$A:$I,J$1,FALSE),VLOOKUP($A10,'q2-score-opposite'!$A:$I,J$1,FALSE))</f>
        <v>0.83870967741935398</v>
      </c>
      <c r="K10" s="15">
        <f>MAX(VLOOKUP($A10,'q2-score'!$A:$I,K$1,FALSE),VLOOKUP($A10,'q2-score-opposite'!$A:$I,K$1,FALSE))</f>
        <v>0.8</v>
      </c>
      <c r="L10" s="15">
        <f>MAX(VLOOKUP($A10,'q2-score'!$A:$I,L$1,FALSE),VLOOKUP($A10,'q2-score-opposite'!$A:$I,L$1,FALSE))</f>
        <v>0.8</v>
      </c>
      <c r="M10" s="19">
        <f>MAX(VLOOKUP($A10,'q2-score'!$A:$I,M$1,FALSE),VLOOKUP($A10,'q2-score-opposite'!$A:$I,M$1,FALSE))</f>
        <v>0.39999999999999902</v>
      </c>
      <c r="N10" s="19">
        <f>MAX(VLOOKUP($A10,'q2-score'!$A:$I,N$1,FALSE),VLOOKUP($A10,'q2-score-opposite'!$A:$I,N$1,FALSE))</f>
        <v>0.39999999999999902</v>
      </c>
      <c r="O10" s="20">
        <f>MAX(VLOOKUP($A10,'q2-score'!$A:$I,O$1,FALSE),VLOOKUP($A10,'q2-score-opposite'!$A:$I,O$1,FALSE))</f>
        <v>0.38095238095238099</v>
      </c>
      <c r="P10" s="20">
        <f>MAX(VLOOKUP($A10,'q2-score'!$A:$I,P$1,FALSE),VLOOKUP($A10,'q2-score-opposite'!$A:$I,P$1,FALSE))</f>
        <v>0.38095238095238099</v>
      </c>
      <c r="Q10" s="23">
        <f t="shared" si="0"/>
        <v>0.83870967741935398</v>
      </c>
      <c r="R10" s="23">
        <f t="shared" si="1"/>
        <v>0.8</v>
      </c>
      <c r="S10" s="23">
        <f t="shared" si="2"/>
        <v>0.39999999999999902</v>
      </c>
      <c r="T10" s="23">
        <f t="shared" si="3"/>
        <v>0.68427419354838626</v>
      </c>
      <c r="U10" s="23">
        <f>INDEX(Sheet1!$G$24:$G$28, MATCH('q2-all'!T10,Sheet1!$F$24:$F$28,1))</f>
        <v>100</v>
      </c>
      <c r="V10" s="23"/>
      <c r="W10" s="23">
        <f t="shared" si="4"/>
        <v>100</v>
      </c>
      <c r="X10" s="25">
        <f>IF(VLOOKUP($A10,'q2-score'!$A:$I,I$1,FALSE)&lt;VLOOKUP($A10,'q2-score-opposite'!$A:$I,I$1,FALSE),1,0)</f>
        <v>0</v>
      </c>
      <c r="Y10" s="25">
        <f t="shared" si="5"/>
        <v>0</v>
      </c>
      <c r="Z10" s="26">
        <f t="shared" si="6"/>
        <v>0.83870967741935398</v>
      </c>
      <c r="AB10" s="27" t="str">
        <f t="shared" si="7"/>
        <v>===Task2 Notes===  F1 scores, a: 0.84, b: 0.8 , c: 0.4  Weighted Average: 0.68  Addtl Note: None</v>
      </c>
    </row>
    <row r="11" spans="1:28">
      <c r="A11" s="7" t="s">
        <v>27</v>
      </c>
      <c r="B11" s="7">
        <v>50192497</v>
      </c>
      <c r="C11" s="7">
        <f>VLOOKUP(A11,'q2-log'!A:H,3,FALSE)</f>
        <v>1</v>
      </c>
      <c r="D11" s="7" t="b">
        <f>VLOOKUP(A11,'q2-log'!A:H,4,FALSE)</f>
        <v>0</v>
      </c>
      <c r="E11" s="7">
        <f>VLOOKUP(A11,'q2-log'!A:H,5,FALSE)</f>
        <v>1</v>
      </c>
      <c r="F11" s="7" t="b">
        <f>VLOOKUP(A11,'q2-log'!A:H,6,FALSE)</f>
        <v>0</v>
      </c>
      <c r="G11">
        <f>VLOOKUP(A11,'q2-log'!A:H,7,FALSE)</f>
        <v>1</v>
      </c>
      <c r="H11" t="b">
        <f>VLOOKUP(A11,'q2-log'!A:H,8,FALSE)</f>
        <v>0</v>
      </c>
      <c r="I11" s="14">
        <f>MAX(VLOOKUP($A11,'q2-score'!$A:$I,I$1,FALSE),VLOOKUP($A11,'q2-score-opposite'!$A:$I,I$1,FALSE))</f>
        <v>0.78787878787878696</v>
      </c>
      <c r="J11" s="14">
        <f>MAX(VLOOKUP($A11,'q2-score'!$A:$I,J$1,FALSE),VLOOKUP($A11,'q2-score-opposite'!$A:$I,J$1,FALSE))</f>
        <v>0.8125</v>
      </c>
      <c r="K11" s="15">
        <f>MAX(VLOOKUP($A11,'q2-score'!$A:$I,K$1,FALSE),VLOOKUP($A11,'q2-score-opposite'!$A:$I,K$1,FALSE))</f>
        <v>0.33333333333333298</v>
      </c>
      <c r="L11" s="15">
        <f>MAX(VLOOKUP($A11,'q2-score'!$A:$I,L$1,FALSE),VLOOKUP($A11,'q2-score-opposite'!$A:$I,L$1,FALSE))</f>
        <v>0.33333333333333298</v>
      </c>
      <c r="M11" s="19">
        <f>MAX(VLOOKUP($A11,'q2-score'!$A:$I,M$1,FALSE),VLOOKUP($A11,'q2-score-opposite'!$A:$I,M$1,FALSE))</f>
        <v>0.53333333333333299</v>
      </c>
      <c r="N11" s="19">
        <f>MAX(VLOOKUP($A11,'q2-score'!$A:$I,N$1,FALSE),VLOOKUP($A11,'q2-score-opposite'!$A:$I,N$1,FALSE))</f>
        <v>0.53333333333333299</v>
      </c>
      <c r="O11" s="20">
        <f>MAX(VLOOKUP($A11,'q2-score'!$A:$I,O$1,FALSE),VLOOKUP($A11,'q2-score-opposite'!$A:$I,O$1,FALSE))</f>
        <v>0.5</v>
      </c>
      <c r="P11" s="20">
        <f>MAX(VLOOKUP($A11,'q2-score'!$A:$I,P$1,FALSE),VLOOKUP($A11,'q2-score-opposite'!$A:$I,P$1,FALSE))</f>
        <v>0.5</v>
      </c>
      <c r="Q11" s="23">
        <f t="shared" si="0"/>
        <v>0.78787878787878696</v>
      </c>
      <c r="R11" s="23">
        <f t="shared" si="1"/>
        <v>0.33333333333333298</v>
      </c>
      <c r="S11" s="23">
        <f t="shared" si="2"/>
        <v>0.53333333333333299</v>
      </c>
      <c r="T11" s="23">
        <f t="shared" si="3"/>
        <v>0.6577651515151508</v>
      </c>
      <c r="U11" s="23">
        <f>INDEX(Sheet1!$G$24:$G$28, MATCH('q2-all'!T11,Sheet1!$F$24:$F$28,1))</f>
        <v>100</v>
      </c>
      <c r="V11" s="23"/>
      <c r="W11" s="23">
        <f t="shared" si="4"/>
        <v>100</v>
      </c>
      <c r="X11" s="25">
        <f>IF(VLOOKUP($A11,'q2-score'!$A:$I,I$1,FALSE)&lt;VLOOKUP($A11,'q2-score-opposite'!$A:$I,I$1,FALSE),1,0)</f>
        <v>0</v>
      </c>
      <c r="Y11" s="25">
        <f t="shared" si="5"/>
        <v>1</v>
      </c>
      <c r="Z11" s="26">
        <f t="shared" si="6"/>
        <v>0.78787878787878696</v>
      </c>
      <c r="AA11" t="s">
        <v>158</v>
      </c>
      <c r="AB11" s="27" t="str">
        <f t="shared" si="7"/>
        <v>===Task2 Notes===  F1 scores, a: 0.79, b: 0.33 , c: 0.53  Weighted Average: 0.66  Addtl Note: import np is incorrect!!!, so as progress module</v>
      </c>
    </row>
    <row r="12" spans="1:28">
      <c r="A12" s="7" t="s">
        <v>28</v>
      </c>
      <c r="B12" s="7">
        <v>50337017</v>
      </c>
      <c r="C12" s="7">
        <f>VLOOKUP(A12,'q2-log'!A:H,3,FALSE)</f>
        <v>1</v>
      </c>
      <c r="D12" s="7" t="b">
        <f>VLOOKUP(A12,'q2-log'!A:H,4,FALSE)</f>
        <v>0</v>
      </c>
      <c r="E12" s="7">
        <f>VLOOKUP(A12,'q2-log'!A:H,5,FALSE)</f>
        <v>1</v>
      </c>
      <c r="F12" s="7" t="b">
        <f>VLOOKUP(A12,'q2-log'!A:H,6,FALSE)</f>
        <v>0</v>
      </c>
      <c r="G12">
        <f>VLOOKUP(A12,'q2-log'!A:H,7,FALSE)</f>
        <v>1</v>
      </c>
      <c r="H12" t="b">
        <f>VLOOKUP(A12,'q2-log'!A:H,8,FALSE)</f>
        <v>0</v>
      </c>
      <c r="I12" s="14">
        <f>MAX(VLOOKUP($A12,'q2-score'!$A:$I,I$1,FALSE),VLOOKUP($A12,'q2-score-opposite'!$A:$I,I$1,FALSE))</f>
        <v>0.875</v>
      </c>
      <c r="J12" s="14">
        <f>MAX(VLOOKUP($A12,'q2-score'!$A:$I,J$1,FALSE),VLOOKUP($A12,'q2-score-opposite'!$A:$I,J$1,FALSE))</f>
        <v>0.875</v>
      </c>
      <c r="K12" s="15">
        <f>MAX(VLOOKUP($A12,'q2-score'!$A:$I,K$1,FALSE),VLOOKUP($A12,'q2-score-opposite'!$A:$I,K$1,FALSE))</f>
        <v>0.66666666666666596</v>
      </c>
      <c r="L12" s="15">
        <f>MAX(VLOOKUP($A12,'q2-score'!$A:$I,L$1,FALSE),VLOOKUP($A12,'q2-score-opposite'!$A:$I,L$1,FALSE))</f>
        <v>0.66666666666666596</v>
      </c>
      <c r="M12" s="19">
        <f>MAX(VLOOKUP($A12,'q2-score'!$A:$I,M$1,FALSE),VLOOKUP($A12,'q2-score-opposite'!$A:$I,M$1,FALSE))</f>
        <v>0.45161290322580599</v>
      </c>
      <c r="N12" s="19">
        <f>MAX(VLOOKUP($A12,'q2-score'!$A:$I,N$1,FALSE),VLOOKUP($A12,'q2-score-opposite'!$A:$I,N$1,FALSE))</f>
        <v>0.45161290322580599</v>
      </c>
      <c r="O12" s="20">
        <f>MAX(VLOOKUP($A12,'q2-score'!$A:$I,O$1,FALSE),VLOOKUP($A12,'q2-score-opposite'!$A:$I,O$1,FALSE))</f>
        <v>0.4375</v>
      </c>
      <c r="P12" s="20">
        <f>MAX(VLOOKUP($A12,'q2-score'!$A:$I,P$1,FALSE),VLOOKUP($A12,'q2-score-opposite'!$A:$I,P$1,FALSE))</f>
        <v>0.4375</v>
      </c>
      <c r="Q12" s="23">
        <f t="shared" si="0"/>
        <v>0.875</v>
      </c>
      <c r="R12" s="23">
        <f t="shared" si="1"/>
        <v>0.66666666666666596</v>
      </c>
      <c r="S12" s="23">
        <f t="shared" si="2"/>
        <v>0.45161290322580599</v>
      </c>
      <c r="T12" s="23">
        <f t="shared" si="3"/>
        <v>0.70992943548387066</v>
      </c>
      <c r="U12" s="23">
        <f>INDEX(Sheet1!$G$24:$G$28, MATCH('q2-all'!T12,Sheet1!$F$24:$F$28,1))</f>
        <v>100</v>
      </c>
      <c r="V12" s="23"/>
      <c r="W12" s="23">
        <f t="shared" si="4"/>
        <v>100</v>
      </c>
      <c r="X12" s="25">
        <f>IF(VLOOKUP($A12,'q2-score'!$A:$I,I$1,FALSE)&lt;VLOOKUP($A12,'q2-score-opposite'!$A:$I,I$1,FALSE),1,0)</f>
        <v>0</v>
      </c>
      <c r="Y12" s="25">
        <f t="shared" si="5"/>
        <v>0</v>
      </c>
      <c r="Z12" s="26">
        <f t="shared" si="6"/>
        <v>0.875</v>
      </c>
      <c r="AB12" s="27" t="str">
        <f t="shared" si="7"/>
        <v>===Task2 Notes===  F1 scores, a: 0.88, b: 0.67 , c: 0.45  Weighted Average: 0.71  Addtl Note: None</v>
      </c>
    </row>
    <row r="13" spans="1:28">
      <c r="A13" s="7" t="s">
        <v>29</v>
      </c>
      <c r="B13" s="7">
        <v>550335423</v>
      </c>
      <c r="C13" s="7">
        <f>VLOOKUP(A13,'q2-log'!A:H,3,FALSE)</f>
        <v>0</v>
      </c>
      <c r="D13" s="7" t="b">
        <f>VLOOKUP(A13,'q2-log'!A:H,4,FALSE)</f>
        <v>1</v>
      </c>
      <c r="E13" s="7">
        <f>VLOOKUP(A13,'q2-log'!A:H,5,FALSE)</f>
        <v>0</v>
      </c>
      <c r="F13" s="7" t="b">
        <f>VLOOKUP(A13,'q2-log'!A:H,6,FALSE)</f>
        <v>1</v>
      </c>
      <c r="G13">
        <f>VLOOKUP(A13,'q2-log'!A:H,7,FALSE)</f>
        <v>0</v>
      </c>
      <c r="H13" t="b">
        <f>VLOOKUP(A13,'q2-log'!A:H,8,FALSE)</f>
        <v>1</v>
      </c>
      <c r="I13" s="14">
        <f>MAX(VLOOKUP($A13,'q2-score'!$A:$I,I$1,FALSE),VLOOKUP($A13,'q2-score-opposite'!$A:$I,I$1,FALSE))</f>
        <v>0.76470588235294101</v>
      </c>
      <c r="J13" s="14">
        <f>MAX(VLOOKUP($A13,'q2-score'!$A:$I,J$1,FALSE),VLOOKUP($A13,'q2-score-opposite'!$A:$I,J$1,FALSE))</f>
        <v>0.76470588235294101</v>
      </c>
      <c r="K13" s="15">
        <f>MAX(VLOOKUP($A13,'q2-score'!$A:$I,K$1,FALSE),VLOOKUP($A13,'q2-score-opposite'!$A:$I,K$1,FALSE))</f>
        <v>0</v>
      </c>
      <c r="L13" s="15">
        <f>MAX(VLOOKUP($A13,'q2-score'!$A:$I,L$1,FALSE),VLOOKUP($A13,'q2-score-opposite'!$A:$I,L$1,FALSE))</f>
        <v>0</v>
      </c>
      <c r="M13" s="19">
        <f>MAX(VLOOKUP($A13,'q2-score'!$A:$I,M$1,FALSE),VLOOKUP($A13,'q2-score-opposite'!$A:$I,M$1,FALSE))</f>
        <v>0.73684210526315697</v>
      </c>
      <c r="N13" s="19">
        <f>MAX(VLOOKUP($A13,'q2-score'!$A:$I,N$1,FALSE),VLOOKUP($A13,'q2-score-opposite'!$A:$I,N$1,FALSE))</f>
        <v>0.73684210526315697</v>
      </c>
      <c r="O13" s="20">
        <f>MAX(VLOOKUP($A13,'q2-score'!$A:$I,O$1,FALSE),VLOOKUP($A13,'q2-score-opposite'!$A:$I,O$1,FALSE))</f>
        <v>0.7</v>
      </c>
      <c r="P13" s="20">
        <f>MAX(VLOOKUP($A13,'q2-score'!$A:$I,P$1,FALSE),VLOOKUP($A13,'q2-score-opposite'!$A:$I,P$1,FALSE))</f>
        <v>0.7</v>
      </c>
      <c r="Q13" s="23">
        <f t="shared" si="0"/>
        <v>0.76470588235294101</v>
      </c>
      <c r="R13" s="23">
        <f t="shared" si="1"/>
        <v>0</v>
      </c>
      <c r="S13" s="23">
        <f t="shared" si="2"/>
        <v>0.73684210526315697</v>
      </c>
      <c r="T13" s="23">
        <f t="shared" si="3"/>
        <v>0.68343653250773961</v>
      </c>
      <c r="U13" s="23">
        <f>INDEX(Sheet1!$G$24:$G$28, MATCH('q2-all'!T13,Sheet1!$F$24:$F$28,1))</f>
        <v>100</v>
      </c>
      <c r="V13" s="23"/>
      <c r="W13" s="23">
        <f t="shared" si="4"/>
        <v>100</v>
      </c>
      <c r="X13" s="25">
        <f>IF(VLOOKUP($A13,'q2-score'!$A:$I,I$1,FALSE)&lt;VLOOKUP($A13,'q2-score-opposite'!$A:$I,I$1,FALSE),1,0)</f>
        <v>1</v>
      </c>
      <c r="Y13" s="25">
        <f t="shared" si="5"/>
        <v>0</v>
      </c>
      <c r="Z13" s="26">
        <f t="shared" si="6"/>
        <v>0.76470588235294101</v>
      </c>
      <c r="AB13" s="27" t="str">
        <f t="shared" si="7"/>
        <v>===Task2 Notes===  F1 scores, a: 0.76, b: 0 , c: 0.74  Weighted Average: 0.68  Addtl Note: None</v>
      </c>
    </row>
    <row r="14" spans="1:28">
      <c r="A14" s="7" t="s">
        <v>30</v>
      </c>
      <c r="B14" s="7">
        <v>0</v>
      </c>
      <c r="C14" s="7">
        <f>VLOOKUP(A14,'q2-log'!A:H,3,FALSE)</f>
        <v>-999</v>
      </c>
      <c r="D14" s="7" t="b">
        <f>VLOOKUP(A14,'q2-log'!A:H,4,FALSE)</f>
        <v>0</v>
      </c>
      <c r="E14" s="7">
        <f>VLOOKUP(A14,'q2-log'!A:H,5,FALSE)</f>
        <v>-999</v>
      </c>
      <c r="F14" s="7" t="b">
        <f>VLOOKUP(A14,'q2-log'!A:H,6,FALSE)</f>
        <v>0</v>
      </c>
      <c r="G14">
        <f>VLOOKUP(A14,'q2-log'!A:H,7,FALSE)</f>
        <v>-999</v>
      </c>
      <c r="H14" t="b">
        <f>VLOOKUP(A14,'q2-log'!A:H,8,FALSE)</f>
        <v>0</v>
      </c>
      <c r="I14" s="14">
        <f>MAX(VLOOKUP($A14,'q2-score'!$A:$I,I$1,FALSE),VLOOKUP($A14,'q2-score-opposite'!$A:$I,I$1,FALSE))</f>
        <v>0.83870967741935398</v>
      </c>
      <c r="J14" s="14">
        <f>MAX(VLOOKUP($A14,'q2-score'!$A:$I,J$1,FALSE),VLOOKUP($A14,'q2-score-opposite'!$A:$I,J$1,FALSE))</f>
        <v>0.83870967741935398</v>
      </c>
      <c r="K14" s="15">
        <f>MAX(VLOOKUP($A14,'q2-score'!$A:$I,K$1,FALSE),VLOOKUP($A14,'q2-score-opposite'!$A:$I,K$1,FALSE))</f>
        <v>0.57142857142857095</v>
      </c>
      <c r="L14" s="15">
        <f>MAX(VLOOKUP($A14,'q2-score'!$A:$I,L$1,FALSE),VLOOKUP($A14,'q2-score-opposite'!$A:$I,L$1,FALSE))</f>
        <v>0.57142857142857095</v>
      </c>
      <c r="M14" s="19">
        <f>MAX(VLOOKUP($A14,'q2-score'!$A:$I,M$1,FALSE),VLOOKUP($A14,'q2-score-opposite'!$A:$I,M$1,FALSE))</f>
        <v>0.77777777777777701</v>
      </c>
      <c r="N14" s="19">
        <f>MAX(VLOOKUP($A14,'q2-score'!$A:$I,N$1,FALSE),VLOOKUP($A14,'q2-score-opposite'!$A:$I,N$1,FALSE))</f>
        <v>0.77777777777777701</v>
      </c>
      <c r="O14" s="20">
        <f>MAX(VLOOKUP($A14,'q2-score'!$A:$I,O$1,FALSE),VLOOKUP($A14,'q2-score-opposite'!$A:$I,O$1,FALSE))</f>
        <v>0.73684210526315697</v>
      </c>
      <c r="P14" s="20">
        <f>MAX(VLOOKUP($A14,'q2-score'!$A:$I,P$1,FALSE),VLOOKUP($A14,'q2-score-opposite'!$A:$I,P$1,FALSE))</f>
        <v>0.73684210526315697</v>
      </c>
      <c r="Q14" s="23">
        <f t="shared" si="0"/>
        <v>0.83870967741935398</v>
      </c>
      <c r="R14" s="23">
        <f t="shared" si="1"/>
        <v>0.57142857142857095</v>
      </c>
      <c r="S14" s="23">
        <f t="shared" si="2"/>
        <v>0.77777777777777701</v>
      </c>
      <c r="T14" s="23">
        <f t="shared" si="3"/>
        <v>0.792706733230926</v>
      </c>
      <c r="U14" s="23">
        <f>INDEX(Sheet1!$G$24:$G$28, MATCH('q2-all'!T14,Sheet1!$F$24:$F$28,1))</f>
        <v>100</v>
      </c>
      <c r="V14" s="23"/>
      <c r="W14" s="23">
        <f t="shared" si="4"/>
        <v>100</v>
      </c>
      <c r="X14" s="25">
        <f>IF(VLOOKUP($A14,'q2-score'!$A:$I,I$1,FALSE)&lt;VLOOKUP($A14,'q2-score-opposite'!$A:$I,I$1,FALSE),1,0)</f>
        <v>0</v>
      </c>
      <c r="Y14" s="25">
        <f t="shared" si="5"/>
        <v>0</v>
      </c>
      <c r="Z14" s="26">
        <f t="shared" si="6"/>
        <v>0.83870967741935398</v>
      </c>
      <c r="AA14" t="s">
        <v>159</v>
      </c>
      <c r="AB14" s="27" t="str">
        <f t="shared" si="7"/>
        <v>===Task2 Notes===  F1 scores, a: 0.84, b: 0.57 , c: 0.78  Weighted Average: 0.79  Addtl Note: template file shall only be named as a.jpg, not a_template.jpg, otherwise autograder will fail, fixed for you</v>
      </c>
    </row>
    <row r="15" spans="1:28">
      <c r="A15" s="7" t="s">
        <v>31</v>
      </c>
      <c r="B15" s="7">
        <v>50256314</v>
      </c>
      <c r="C15" s="7">
        <f>VLOOKUP(A15,'q2-log'!A:H,3,FALSE)</f>
        <v>0</v>
      </c>
      <c r="D15" s="7" t="b">
        <f>VLOOKUP(A15,'q2-log'!A:H,4,FALSE)</f>
        <v>1</v>
      </c>
      <c r="E15" s="7">
        <f>VLOOKUP(A15,'q2-log'!A:H,5,FALSE)</f>
        <v>0</v>
      </c>
      <c r="F15" s="7" t="b">
        <f>VLOOKUP(A15,'q2-log'!A:H,6,FALSE)</f>
        <v>1</v>
      </c>
      <c r="G15">
        <f>VLOOKUP(A15,'q2-log'!A:H,7,FALSE)</f>
        <v>0</v>
      </c>
      <c r="H15" t="b">
        <f>VLOOKUP(A15,'q2-log'!A:H,8,FALSE)</f>
        <v>1</v>
      </c>
      <c r="I15" s="14">
        <f>MAX(VLOOKUP($A15,'q2-score'!$A:$I,I$1,FALSE),VLOOKUP($A15,'q2-score-opposite'!$A:$I,I$1,FALSE))</f>
        <v>0</v>
      </c>
      <c r="J15" s="14">
        <f>MAX(VLOOKUP($A15,'q2-score'!$A:$I,J$1,FALSE),VLOOKUP($A15,'q2-score-opposite'!$A:$I,J$1,FALSE))</f>
        <v>0</v>
      </c>
      <c r="K15" s="15">
        <f>MAX(VLOOKUP($A15,'q2-score'!$A:$I,K$1,FALSE),VLOOKUP($A15,'q2-score-opposite'!$A:$I,K$1,FALSE))</f>
        <v>0</v>
      </c>
      <c r="L15" s="15">
        <f>MAX(VLOOKUP($A15,'q2-score'!$A:$I,L$1,FALSE),VLOOKUP($A15,'q2-score-opposite'!$A:$I,L$1,FALSE))</f>
        <v>0</v>
      </c>
      <c r="M15" s="19">
        <f>MAX(VLOOKUP($A15,'q2-score'!$A:$I,M$1,FALSE),VLOOKUP($A15,'q2-score-opposite'!$A:$I,M$1,FALSE))</f>
        <v>0.08</v>
      </c>
      <c r="N15" s="19">
        <f>MAX(VLOOKUP($A15,'q2-score'!$A:$I,N$1,FALSE),VLOOKUP($A15,'q2-score-opposite'!$A:$I,N$1,FALSE))</f>
        <v>-1</v>
      </c>
      <c r="O15" s="20">
        <f>MAX(VLOOKUP($A15,'q2-score'!$A:$I,O$1,FALSE),VLOOKUP($A15,'q2-score-opposite'!$A:$I,O$1,FALSE))</f>
        <v>7.69230769230769E-2</v>
      </c>
      <c r="P15" s="20">
        <f>MAX(VLOOKUP($A15,'q2-score'!$A:$I,P$1,FALSE),VLOOKUP($A15,'q2-score-opposite'!$A:$I,P$1,FALSE))</f>
        <v>-1</v>
      </c>
      <c r="Q15" s="23">
        <f t="shared" si="0"/>
        <v>0</v>
      </c>
      <c r="R15" s="23">
        <f t="shared" si="1"/>
        <v>0</v>
      </c>
      <c r="S15" s="23">
        <f t="shared" si="2"/>
        <v>0.08</v>
      </c>
      <c r="T15" s="23">
        <f t="shared" si="3"/>
        <v>2.75E-2</v>
      </c>
      <c r="U15" s="23">
        <f>INDEX(Sheet1!$G$24:$G$28, MATCH('q2-all'!T15,Sheet1!$F$24:$F$28,1))</f>
        <v>25</v>
      </c>
      <c r="V15" s="23">
        <v>55</v>
      </c>
      <c r="W15" s="23">
        <f t="shared" si="4"/>
        <v>55</v>
      </c>
      <c r="X15" s="25">
        <f>IF(VLOOKUP($A15,'q2-score'!$A:$I,I$1,FALSE)&lt;VLOOKUP($A15,'q2-score-opposite'!$A:$I,I$1,FALSE),1,0)</f>
        <v>0</v>
      </c>
      <c r="Y15" s="25">
        <f t="shared" si="5"/>
        <v>0</v>
      </c>
      <c r="Z15" s="26">
        <f t="shared" si="6"/>
        <v>0.08</v>
      </c>
      <c r="AB15" s="27" t="str">
        <f t="shared" si="7"/>
        <v>===Task2 Notes===  F1 scores, a: 0, b: 0 , c: 0.08  Weighted Average: 0.03  Addtl Note: None</v>
      </c>
    </row>
    <row r="16" spans="1:28">
      <c r="A16" s="7" t="s">
        <v>32</v>
      </c>
      <c r="B16" s="7">
        <v>550320725</v>
      </c>
      <c r="C16" s="7">
        <f>VLOOKUP(A16,'q2-log'!A:H,3,FALSE)</f>
        <v>-999</v>
      </c>
      <c r="D16" s="7" t="b">
        <f>VLOOKUP(A16,'q2-log'!A:H,4,FALSE)</f>
        <v>0</v>
      </c>
      <c r="E16" s="7">
        <f>VLOOKUP(A16,'q2-log'!A:H,5,FALSE)</f>
        <v>-999</v>
      </c>
      <c r="F16" s="7" t="b">
        <f>VLOOKUP(A16,'q2-log'!A:H,6,FALSE)</f>
        <v>0</v>
      </c>
      <c r="G16">
        <f>VLOOKUP(A16,'q2-log'!A:H,7,FALSE)</f>
        <v>-999</v>
      </c>
      <c r="H16" t="b">
        <f>VLOOKUP(A16,'q2-log'!A:H,8,FALSE)</f>
        <v>0</v>
      </c>
      <c r="I16" s="14">
        <f>MAX(VLOOKUP($A16,'q2-score'!$A:$I,I$1,FALSE),VLOOKUP($A16,'q2-score-opposite'!$A:$I,I$1,FALSE))</f>
        <v>0.875</v>
      </c>
      <c r="J16" s="14">
        <f>MAX(VLOOKUP($A16,'q2-score'!$A:$I,J$1,FALSE),VLOOKUP($A16,'q2-score-opposite'!$A:$I,J$1,FALSE))</f>
        <v>0.875</v>
      </c>
      <c r="K16" s="15">
        <f>MAX(VLOOKUP($A16,'q2-score'!$A:$I,K$1,FALSE),VLOOKUP($A16,'q2-score-opposite'!$A:$I,K$1,FALSE))</f>
        <v>0.8</v>
      </c>
      <c r="L16" s="15">
        <f>MAX(VLOOKUP($A16,'q2-score'!$A:$I,L$1,FALSE),VLOOKUP($A16,'q2-score-opposite'!$A:$I,L$1,FALSE))</f>
        <v>0.8</v>
      </c>
      <c r="M16" s="19">
        <f>MAX(VLOOKUP($A16,'q2-score'!$A:$I,M$1,FALSE),VLOOKUP($A16,'q2-score-opposite'!$A:$I,M$1,FALSE))</f>
        <v>0.77777777777777701</v>
      </c>
      <c r="N16" s="19">
        <f>MAX(VLOOKUP($A16,'q2-score'!$A:$I,N$1,FALSE),VLOOKUP($A16,'q2-score-opposite'!$A:$I,N$1,FALSE))</f>
        <v>0.77777777777777701</v>
      </c>
      <c r="O16" s="20">
        <f>MAX(VLOOKUP($A16,'q2-score'!$A:$I,O$1,FALSE),VLOOKUP($A16,'q2-score-opposite'!$A:$I,O$1,FALSE))</f>
        <v>0.73684210526315697</v>
      </c>
      <c r="P16" s="20">
        <f>MAX(VLOOKUP($A16,'q2-score'!$A:$I,P$1,FALSE),VLOOKUP($A16,'q2-score-opposite'!$A:$I,P$1,FALSE))</f>
        <v>0.73684210526315697</v>
      </c>
      <c r="Q16" s="23">
        <f t="shared" si="0"/>
        <v>0.875</v>
      </c>
      <c r="R16" s="23">
        <f t="shared" si="1"/>
        <v>0.8</v>
      </c>
      <c r="S16" s="23">
        <f t="shared" si="2"/>
        <v>0.77777777777777701</v>
      </c>
      <c r="T16" s="23">
        <f t="shared" si="3"/>
        <v>0.83454861111111078</v>
      </c>
      <c r="U16" s="23">
        <f>INDEX(Sheet1!$G$24:$G$28, MATCH('q2-all'!T16,Sheet1!$F$24:$F$28,1))</f>
        <v>100</v>
      </c>
      <c r="V16" s="23"/>
      <c r="W16" s="23">
        <f t="shared" si="4"/>
        <v>100</v>
      </c>
      <c r="X16" s="25">
        <f>IF(VLOOKUP($A16,'q2-score'!$A:$I,I$1,FALSE)&lt;VLOOKUP($A16,'q2-score-opposite'!$A:$I,I$1,FALSE),1,0)</f>
        <v>0</v>
      </c>
      <c r="Y16" s="25">
        <f t="shared" si="5"/>
        <v>0</v>
      </c>
      <c r="Z16" s="26">
        <f t="shared" si="6"/>
        <v>0.875</v>
      </c>
      <c r="AB16" s="27" t="str">
        <f t="shared" si="7"/>
        <v>===Task2 Notes===  F1 scores, a: 0.88, b: 0.8 , c: 0.78  Weighted Average: 0.83  Addtl Note: None</v>
      </c>
    </row>
    <row r="17" spans="1:28" ht="16.5" customHeight="1">
      <c r="A17" s="7" t="s">
        <v>33</v>
      </c>
      <c r="B17" s="7">
        <v>50174661</v>
      </c>
      <c r="C17" s="7">
        <f>VLOOKUP(A17,'q2-log'!A:H,3,FALSE)</f>
        <v>0</v>
      </c>
      <c r="D17" s="7" t="b">
        <f>VLOOKUP(A17,'q2-log'!A:H,4,FALSE)</f>
        <v>1</v>
      </c>
      <c r="E17" s="7">
        <f>VLOOKUP(A17,'q2-log'!A:H,5,FALSE)</f>
        <v>0</v>
      </c>
      <c r="F17" s="7" t="b">
        <f>VLOOKUP(A17,'q2-log'!A:H,6,FALSE)</f>
        <v>1</v>
      </c>
      <c r="G17">
        <f>VLOOKUP(A17,'q2-log'!A:H,7,FALSE)</f>
        <v>0</v>
      </c>
      <c r="H17" t="b">
        <f>VLOOKUP(A17,'q2-log'!A:H,8,FALSE)</f>
        <v>1</v>
      </c>
      <c r="I17" s="14">
        <f>MAX(VLOOKUP($A17,'q2-score'!$A:$I,I$1,FALSE),VLOOKUP($A17,'q2-score-opposite'!$A:$I,I$1,FALSE))</f>
        <v>0</v>
      </c>
      <c r="J17" s="14">
        <f>MAX(VLOOKUP($A17,'q2-score'!$A:$I,J$1,FALSE),VLOOKUP($A17,'q2-score-opposite'!$A:$I,J$1,FALSE))</f>
        <v>0</v>
      </c>
      <c r="K17" s="15">
        <f>MAX(VLOOKUP($A17,'q2-score'!$A:$I,K$1,FALSE),VLOOKUP($A17,'q2-score-opposite'!$A:$I,K$1,FALSE))</f>
        <v>0</v>
      </c>
      <c r="L17" s="15">
        <f>MAX(VLOOKUP($A17,'q2-score'!$A:$I,L$1,FALSE),VLOOKUP($A17,'q2-score-opposite'!$A:$I,L$1,FALSE))</f>
        <v>0</v>
      </c>
      <c r="M17" s="19">
        <f>MAX(VLOOKUP($A17,'q2-score'!$A:$I,M$1,FALSE),VLOOKUP($A17,'q2-score-opposite'!$A:$I,M$1,FALSE))</f>
        <v>0</v>
      </c>
      <c r="N17" s="19">
        <f>MAX(VLOOKUP($A17,'q2-score'!$A:$I,N$1,FALSE),VLOOKUP($A17,'q2-score-opposite'!$A:$I,N$1,FALSE))</f>
        <v>0</v>
      </c>
      <c r="O17" s="20">
        <f>MAX(VLOOKUP($A17,'q2-score'!$A:$I,O$1,FALSE),VLOOKUP($A17,'q2-score-opposite'!$A:$I,O$1,FALSE))</f>
        <v>0</v>
      </c>
      <c r="P17" s="20">
        <f>MAX(VLOOKUP($A17,'q2-score'!$A:$I,P$1,FALSE),VLOOKUP($A17,'q2-score-opposite'!$A:$I,P$1,FALSE))</f>
        <v>0</v>
      </c>
      <c r="Q17" s="23">
        <f t="shared" si="0"/>
        <v>0</v>
      </c>
      <c r="R17" s="23">
        <f t="shared" si="1"/>
        <v>0</v>
      </c>
      <c r="S17" s="23">
        <f t="shared" si="2"/>
        <v>0</v>
      </c>
      <c r="T17" s="23">
        <f t="shared" si="3"/>
        <v>0</v>
      </c>
      <c r="U17" s="23">
        <f>INDEX(Sheet1!$G$24:$G$28, MATCH('q2-all'!T17,Sheet1!$F$24:$F$28,1))</f>
        <v>25</v>
      </c>
      <c r="V17" s="23">
        <v>55</v>
      </c>
      <c r="W17" s="23">
        <f t="shared" si="4"/>
        <v>55</v>
      </c>
      <c r="X17" s="25">
        <f>IF(VLOOKUP($A17,'q2-score'!$A:$I,I$1,FALSE)&lt;VLOOKUP($A17,'q2-score-opposite'!$A:$I,I$1,FALSE),1,0)</f>
        <v>0</v>
      </c>
      <c r="Y17" s="25">
        <f t="shared" si="5"/>
        <v>0</v>
      </c>
      <c r="Z17" s="26">
        <f t="shared" si="6"/>
        <v>0</v>
      </c>
      <c r="AB17" s="27" t="str">
        <f t="shared" si="7"/>
        <v>===Task2 Notes===  F1 scores, a: 0, b: 0 , c: 0  Weighted Average: 0  Addtl Note: None</v>
      </c>
    </row>
    <row r="18" spans="1:28">
      <c r="A18" s="7" t="s">
        <v>34</v>
      </c>
      <c r="B18" s="7">
        <v>0</v>
      </c>
      <c r="C18" s="7">
        <f>VLOOKUP(A18,'q2-log'!A:H,3,FALSE)</f>
        <v>-999</v>
      </c>
      <c r="D18" s="7" t="b">
        <f>VLOOKUP(A18,'q2-log'!A:H,4,FALSE)</f>
        <v>0</v>
      </c>
      <c r="E18" s="7">
        <f>VLOOKUP(A18,'q2-log'!A:H,5,FALSE)</f>
        <v>-999</v>
      </c>
      <c r="F18" s="7" t="b">
        <f>VLOOKUP(A18,'q2-log'!A:H,6,FALSE)</f>
        <v>0</v>
      </c>
      <c r="G18">
        <f>VLOOKUP(A18,'q2-log'!A:H,7,FALSE)</f>
        <v>-999</v>
      </c>
      <c r="H18" t="b">
        <f>VLOOKUP(A18,'q2-log'!A:H,8,FALSE)</f>
        <v>0</v>
      </c>
      <c r="I18" s="14">
        <f>MAX(VLOOKUP($A18,'q2-score'!$A:$I,I$1,FALSE),VLOOKUP($A18,'q2-score-opposite'!$A:$I,I$1,FALSE))</f>
        <v>0.73333333333333295</v>
      </c>
      <c r="J18" s="14">
        <f>MAX(VLOOKUP($A18,'q2-score'!$A:$I,J$1,FALSE),VLOOKUP($A18,'q2-score-opposite'!$A:$I,J$1,FALSE))</f>
        <v>0.73333333333333295</v>
      </c>
      <c r="K18" s="15">
        <f>MAX(VLOOKUP($A18,'q2-score'!$A:$I,K$1,FALSE),VLOOKUP($A18,'q2-score-opposite'!$A:$I,K$1,FALSE))</f>
        <v>0.4</v>
      </c>
      <c r="L18" s="15">
        <f>MAX(VLOOKUP($A18,'q2-score'!$A:$I,L$1,FALSE),VLOOKUP($A18,'q2-score-opposite'!$A:$I,L$1,FALSE))</f>
        <v>0.4</v>
      </c>
      <c r="M18" s="19">
        <f>MAX(VLOOKUP($A18,'q2-score'!$A:$I,M$1,FALSE),VLOOKUP($A18,'q2-score-opposite'!$A:$I,M$1,FALSE))</f>
        <v>0.35294117647058798</v>
      </c>
      <c r="N18" s="19">
        <f>MAX(VLOOKUP($A18,'q2-score'!$A:$I,N$1,FALSE),VLOOKUP($A18,'q2-score-opposite'!$A:$I,N$1,FALSE))</f>
        <v>0.35294117647058798</v>
      </c>
      <c r="O18" s="20">
        <f>MAX(VLOOKUP($A18,'q2-score'!$A:$I,O$1,FALSE),VLOOKUP($A18,'q2-score-opposite'!$A:$I,O$1,FALSE))</f>
        <v>0.33333333333333298</v>
      </c>
      <c r="P18" s="20">
        <f>MAX(VLOOKUP($A18,'q2-score'!$A:$I,P$1,FALSE),VLOOKUP($A18,'q2-score-opposite'!$A:$I,P$1,FALSE))</f>
        <v>0.33333333333333298</v>
      </c>
      <c r="Q18" s="23">
        <f t="shared" si="0"/>
        <v>0.73333333333333295</v>
      </c>
      <c r="R18" s="23">
        <f t="shared" si="1"/>
        <v>0.4</v>
      </c>
      <c r="S18" s="23">
        <f t="shared" si="2"/>
        <v>0.35294117647058798</v>
      </c>
      <c r="T18" s="23">
        <f t="shared" si="3"/>
        <v>0.57132352941176434</v>
      </c>
      <c r="U18" s="23">
        <f>INDEX(Sheet1!$G$24:$G$28, MATCH('q2-all'!T18,Sheet1!$F$24:$F$28,1))</f>
        <v>90</v>
      </c>
      <c r="V18" s="23"/>
      <c r="W18" s="23">
        <f t="shared" si="4"/>
        <v>90</v>
      </c>
      <c r="X18" s="25">
        <f>IF(VLOOKUP($A18,'q2-score'!$A:$I,I$1,FALSE)&lt;VLOOKUP($A18,'q2-score-opposite'!$A:$I,I$1,FALSE),1,0)</f>
        <v>1</v>
      </c>
      <c r="Y18" s="25">
        <f t="shared" si="5"/>
        <v>0</v>
      </c>
      <c r="Z18" s="26">
        <f t="shared" si="6"/>
        <v>0.73333333333333295</v>
      </c>
      <c r="AB18" s="27" t="str">
        <f t="shared" si="7"/>
        <v>===Task2 Notes===  F1 scores, a: 0.73, b: 0.4 , c: 0.35  Weighted Average: 0.57  Addtl Note: None</v>
      </c>
    </row>
    <row r="19" spans="1:28">
      <c r="A19" s="7" t="s">
        <v>35</v>
      </c>
      <c r="B19" s="7">
        <v>50138900</v>
      </c>
      <c r="C19" s="7">
        <f>VLOOKUP(A19,'q2-log'!A:H,3,FALSE)</f>
        <v>0</v>
      </c>
      <c r="D19" s="7" t="b">
        <f>VLOOKUP(A19,'q2-log'!A:H,4,FALSE)</f>
        <v>1</v>
      </c>
      <c r="E19" s="7">
        <f>VLOOKUP(A19,'q2-log'!A:H,5,FALSE)</f>
        <v>0</v>
      </c>
      <c r="F19" s="7" t="b">
        <f>VLOOKUP(A19,'q2-log'!A:H,6,FALSE)</f>
        <v>1</v>
      </c>
      <c r="G19">
        <f>VLOOKUP(A19,'q2-log'!A:H,7,FALSE)</f>
        <v>0</v>
      </c>
      <c r="H19" t="b">
        <f>VLOOKUP(A19,'q2-log'!A:H,8,FALSE)</f>
        <v>1</v>
      </c>
      <c r="I19" s="14">
        <f>MAX(VLOOKUP($A19,'q2-score'!$A:$I,I$1,FALSE),VLOOKUP($A19,'q2-score-opposite'!$A:$I,I$1,FALSE))</f>
        <v>0.125</v>
      </c>
      <c r="J19" s="14">
        <f>MAX(VLOOKUP($A19,'q2-score'!$A:$I,J$1,FALSE),VLOOKUP($A19,'q2-score-opposite'!$A:$I,J$1,FALSE))</f>
        <v>0.125</v>
      </c>
      <c r="K19" s="15">
        <f>MAX(VLOOKUP($A19,'q2-score'!$A:$I,K$1,FALSE),VLOOKUP($A19,'q2-score-opposite'!$A:$I,K$1,FALSE))</f>
        <v>0.4</v>
      </c>
      <c r="L19" s="15">
        <f>MAX(VLOOKUP($A19,'q2-score'!$A:$I,L$1,FALSE),VLOOKUP($A19,'q2-score-opposite'!$A:$I,L$1,FALSE))</f>
        <v>0.4</v>
      </c>
      <c r="M19" s="19">
        <f>MAX(VLOOKUP($A19,'q2-score'!$A:$I,M$1,FALSE),VLOOKUP($A19,'q2-score-opposite'!$A:$I,M$1,FALSE))</f>
        <v>0.15384615384615299</v>
      </c>
      <c r="N19" s="19">
        <f>MAX(VLOOKUP($A19,'q2-score'!$A:$I,N$1,FALSE),VLOOKUP($A19,'q2-score-opposite'!$A:$I,N$1,FALSE))</f>
        <v>0.16666666666666599</v>
      </c>
      <c r="O19" s="20">
        <f>MAX(VLOOKUP($A19,'q2-score'!$A:$I,O$1,FALSE),VLOOKUP($A19,'q2-score-opposite'!$A:$I,O$1,FALSE))</f>
        <v>0.14285714285714199</v>
      </c>
      <c r="P19" s="20">
        <f>MAX(VLOOKUP($A19,'q2-score'!$A:$I,P$1,FALSE),VLOOKUP($A19,'q2-score-opposite'!$A:$I,P$1,FALSE))</f>
        <v>0.15384615384615299</v>
      </c>
      <c r="Q19" s="23">
        <f t="shared" si="0"/>
        <v>0.125</v>
      </c>
      <c r="R19" s="23">
        <f t="shared" si="1"/>
        <v>0.4</v>
      </c>
      <c r="S19" s="23">
        <f t="shared" si="2"/>
        <v>0.15384615384615299</v>
      </c>
      <c r="T19" s="23">
        <f t="shared" si="3"/>
        <v>0.16069711538461509</v>
      </c>
      <c r="U19" s="23">
        <f>INDEX(Sheet1!$G$24:$G$28, MATCH('q2-all'!T19,Sheet1!$F$24:$F$28,1))</f>
        <v>70</v>
      </c>
      <c r="V19" s="23"/>
      <c r="W19" s="23">
        <f t="shared" si="4"/>
        <v>70</v>
      </c>
      <c r="X19" s="25">
        <f>IF(VLOOKUP($A19,'q2-score'!$A:$I,I$1,FALSE)&lt;VLOOKUP($A19,'q2-score-opposite'!$A:$I,I$1,FALSE),1,0)</f>
        <v>1</v>
      </c>
      <c r="Y19" s="25">
        <f t="shared" si="5"/>
        <v>0</v>
      </c>
      <c r="Z19" s="26">
        <f t="shared" si="6"/>
        <v>0.4</v>
      </c>
      <c r="AB19" s="27" t="str">
        <f t="shared" si="7"/>
        <v>===Task2 Notes===  F1 scores, a: 0.13, b: 0.4 , c: 0.15  Weighted Average: 0.16  Addtl Note: None</v>
      </c>
    </row>
    <row r="20" spans="1:28">
      <c r="A20" s="7" t="s">
        <v>36</v>
      </c>
      <c r="B20" s="7">
        <v>50321013</v>
      </c>
      <c r="C20" s="7">
        <f>VLOOKUP(A20,'q2-log'!A:H,3,FALSE)</f>
        <v>0</v>
      </c>
      <c r="D20" s="7" t="b">
        <f>VLOOKUP(A20,'q2-log'!A:H,4,FALSE)</f>
        <v>1</v>
      </c>
      <c r="E20" s="7">
        <f>VLOOKUP(A20,'q2-log'!A:H,5,FALSE)</f>
        <v>0</v>
      </c>
      <c r="F20" s="7" t="b">
        <f>VLOOKUP(A20,'q2-log'!A:H,6,FALSE)</f>
        <v>1</v>
      </c>
      <c r="G20">
        <f>VLOOKUP(A20,'q2-log'!A:H,7,FALSE)</f>
        <v>0</v>
      </c>
      <c r="H20" t="b">
        <f>VLOOKUP(A20,'q2-log'!A:H,8,FALSE)</f>
        <v>1</v>
      </c>
      <c r="I20" s="14">
        <f>MAX(VLOOKUP($A20,'q2-score'!$A:$I,I$1,FALSE),VLOOKUP($A20,'q2-score-opposite'!$A:$I,I$1,FALSE))</f>
        <v>0.94117647058823495</v>
      </c>
      <c r="J20" s="14">
        <f>MAX(VLOOKUP($A20,'q2-score'!$A:$I,J$1,FALSE),VLOOKUP($A20,'q2-score-opposite'!$A:$I,J$1,FALSE))</f>
        <v>0.94117647058823495</v>
      </c>
      <c r="K20" s="15">
        <f>MAX(VLOOKUP($A20,'q2-score'!$A:$I,K$1,FALSE),VLOOKUP($A20,'q2-score-opposite'!$A:$I,K$1,FALSE))</f>
        <v>0.8</v>
      </c>
      <c r="L20" s="15">
        <f>MAX(VLOOKUP($A20,'q2-score'!$A:$I,L$1,FALSE),VLOOKUP($A20,'q2-score-opposite'!$A:$I,L$1,FALSE))</f>
        <v>0.8</v>
      </c>
      <c r="M20" s="19">
        <f>MAX(VLOOKUP($A20,'q2-score'!$A:$I,M$1,FALSE),VLOOKUP($A20,'q2-score-opposite'!$A:$I,M$1,FALSE))</f>
        <v>0.952380952380952</v>
      </c>
      <c r="N20" s="19">
        <f>MAX(VLOOKUP($A20,'q2-score'!$A:$I,N$1,FALSE),VLOOKUP($A20,'q2-score-opposite'!$A:$I,N$1,FALSE))</f>
        <v>0.952380952380952</v>
      </c>
      <c r="O20" s="20">
        <f>MAX(VLOOKUP($A20,'q2-score'!$A:$I,O$1,FALSE),VLOOKUP($A20,'q2-score-opposite'!$A:$I,O$1,FALSE))</f>
        <v>0.90909090909090895</v>
      </c>
      <c r="P20" s="20">
        <f>MAX(VLOOKUP($A20,'q2-score'!$A:$I,P$1,FALSE),VLOOKUP($A20,'q2-score-opposite'!$A:$I,P$1,FALSE))</f>
        <v>0.90909090909090895</v>
      </c>
      <c r="Q20" s="23">
        <f t="shared" si="0"/>
        <v>0.94117647058823495</v>
      </c>
      <c r="R20" s="23">
        <f t="shared" si="1"/>
        <v>0.8</v>
      </c>
      <c r="S20" s="23">
        <f t="shared" si="2"/>
        <v>0.952380952380952</v>
      </c>
      <c r="T20" s="23">
        <f t="shared" si="3"/>
        <v>0.93179271708683453</v>
      </c>
      <c r="U20" s="23">
        <f>INDEX(Sheet1!$G$24:$G$28, MATCH('q2-all'!T20,Sheet1!$F$24:$F$28,1))</f>
        <v>100</v>
      </c>
      <c r="V20" s="23"/>
      <c r="W20" s="23">
        <f t="shared" si="4"/>
        <v>100</v>
      </c>
      <c r="X20" s="25">
        <f>IF(VLOOKUP($A20,'q2-score'!$A:$I,I$1,FALSE)&lt;VLOOKUP($A20,'q2-score-opposite'!$A:$I,I$1,FALSE),1,0)</f>
        <v>0</v>
      </c>
      <c r="Y20" s="25">
        <f t="shared" si="5"/>
        <v>0</v>
      </c>
      <c r="Z20" s="26">
        <f t="shared" si="6"/>
        <v>0.952380952380952</v>
      </c>
      <c r="AB20" s="27" t="str">
        <f t="shared" si="7"/>
        <v>===Task2 Notes===  F1 scores, a: 0.94, b: 0.8 , c: 0.95  Weighted Average: 0.93  Addtl Note: None</v>
      </c>
    </row>
    <row r="21" spans="1:28">
      <c r="A21" s="7" t="s">
        <v>37</v>
      </c>
      <c r="B21" s="7">
        <v>50317480</v>
      </c>
      <c r="C21" s="7">
        <f>VLOOKUP(A21,'q2-log'!A:H,3,FALSE)</f>
        <v>0</v>
      </c>
      <c r="D21" s="7" t="b">
        <f>VLOOKUP(A21,'q2-log'!A:H,4,FALSE)</f>
        <v>1</v>
      </c>
      <c r="E21" s="7">
        <f>VLOOKUP(A21,'q2-log'!A:H,5,FALSE)</f>
        <v>0</v>
      </c>
      <c r="F21" s="7" t="b">
        <f>VLOOKUP(A21,'q2-log'!A:H,6,FALSE)</f>
        <v>1</v>
      </c>
      <c r="G21">
        <f>VLOOKUP(A21,'q2-log'!A:H,7,FALSE)</f>
        <v>0</v>
      </c>
      <c r="H21" t="b">
        <f>VLOOKUP(A21,'q2-log'!A:H,8,FALSE)</f>
        <v>1</v>
      </c>
      <c r="I21" s="14">
        <f>MAX(VLOOKUP($A21,'q2-score'!$A:$I,I$1,FALSE),VLOOKUP($A21,'q2-score-opposite'!$A:$I,I$1,FALSE))</f>
        <v>0.875</v>
      </c>
      <c r="J21" s="14">
        <f>MAX(VLOOKUP($A21,'q2-score'!$A:$I,J$1,FALSE),VLOOKUP($A21,'q2-score-opposite'!$A:$I,J$1,FALSE))</f>
        <v>0.875</v>
      </c>
      <c r="K21" s="15">
        <f>MAX(VLOOKUP($A21,'q2-score'!$A:$I,K$1,FALSE),VLOOKUP($A21,'q2-score-opposite'!$A:$I,K$1,FALSE))</f>
        <v>0</v>
      </c>
      <c r="L21" s="15">
        <f>MAX(VLOOKUP($A21,'q2-score'!$A:$I,L$1,FALSE),VLOOKUP($A21,'q2-score-opposite'!$A:$I,L$1,FALSE))</f>
        <v>0</v>
      </c>
      <c r="M21" s="19">
        <f>MAX(VLOOKUP($A21,'q2-score'!$A:$I,M$1,FALSE),VLOOKUP($A21,'q2-score-opposite'!$A:$I,M$1,FALSE))</f>
        <v>0.77777777777777701</v>
      </c>
      <c r="N21" s="19">
        <f>MAX(VLOOKUP($A21,'q2-score'!$A:$I,N$1,FALSE),VLOOKUP($A21,'q2-score-opposite'!$A:$I,N$1,FALSE))</f>
        <v>0.77777777777777701</v>
      </c>
      <c r="O21" s="20">
        <f>MAX(VLOOKUP($A21,'q2-score'!$A:$I,O$1,FALSE),VLOOKUP($A21,'q2-score-opposite'!$A:$I,O$1,FALSE))</f>
        <v>0.73684210526315697</v>
      </c>
      <c r="P21" s="20">
        <f>MAX(VLOOKUP($A21,'q2-score'!$A:$I,P$1,FALSE),VLOOKUP($A21,'q2-score-opposite'!$A:$I,P$1,FALSE))</f>
        <v>0.73684210526315697</v>
      </c>
      <c r="Q21" s="23">
        <f t="shared" si="0"/>
        <v>0.875</v>
      </c>
      <c r="R21" s="23">
        <f t="shared" si="1"/>
        <v>0</v>
      </c>
      <c r="S21" s="23">
        <f t="shared" si="2"/>
        <v>0.77777777777777701</v>
      </c>
      <c r="T21" s="23">
        <f t="shared" si="3"/>
        <v>0.75954861111111083</v>
      </c>
      <c r="U21" s="23">
        <f>INDEX(Sheet1!$G$24:$G$28, MATCH('q2-all'!T21,Sheet1!$F$24:$F$28,1))</f>
        <v>100</v>
      </c>
      <c r="V21" s="23"/>
      <c r="W21" s="23">
        <f t="shared" si="4"/>
        <v>100</v>
      </c>
      <c r="X21" s="25">
        <f>IF(VLOOKUP($A21,'q2-score'!$A:$I,I$1,FALSE)&lt;VLOOKUP($A21,'q2-score-opposite'!$A:$I,I$1,FALSE),1,0)</f>
        <v>1</v>
      </c>
      <c r="Y21" s="25">
        <f t="shared" si="5"/>
        <v>0</v>
      </c>
      <c r="Z21" s="26">
        <f t="shared" si="6"/>
        <v>0.875</v>
      </c>
      <c r="AB21" s="27" t="str">
        <f t="shared" si="7"/>
        <v>===Task2 Notes===  F1 scores, a: 0.88, b: 0 , c: 0.78  Weighted Average: 0.76  Addtl Note: None</v>
      </c>
    </row>
    <row r="22" spans="1:28">
      <c r="A22" s="7" t="s">
        <v>38</v>
      </c>
      <c r="B22" s="7">
        <v>50321880</v>
      </c>
      <c r="C22" s="7">
        <f>VLOOKUP(A22,'q2-log'!A:H,3,FALSE)</f>
        <v>0</v>
      </c>
      <c r="D22" s="7" t="b">
        <f>VLOOKUP(A22,'q2-log'!A:H,4,FALSE)</f>
        <v>1</v>
      </c>
      <c r="E22" s="7">
        <f>VLOOKUP(A22,'q2-log'!A:H,5,FALSE)</f>
        <v>0</v>
      </c>
      <c r="F22" s="7" t="b">
        <f>VLOOKUP(A22,'q2-log'!A:H,6,FALSE)</f>
        <v>1</v>
      </c>
      <c r="G22">
        <f>VLOOKUP(A22,'q2-log'!A:H,7,FALSE)</f>
        <v>0</v>
      </c>
      <c r="H22" t="b">
        <f>VLOOKUP(A22,'q2-log'!A:H,8,FALSE)</f>
        <v>1</v>
      </c>
      <c r="I22" s="14">
        <f>MAX(VLOOKUP($A22,'q2-score'!$A:$I,I$1,FALSE),VLOOKUP($A22,'q2-score-opposite'!$A:$I,I$1,FALSE))</f>
        <v>0.91428571428571404</v>
      </c>
      <c r="J22" s="14">
        <f>MAX(VLOOKUP($A22,'q2-score'!$A:$I,J$1,FALSE),VLOOKUP($A22,'q2-score-opposite'!$A:$I,J$1,FALSE))</f>
        <v>0.91428571428571404</v>
      </c>
      <c r="K22" s="15">
        <f>MAX(VLOOKUP($A22,'q2-score'!$A:$I,K$1,FALSE),VLOOKUP($A22,'q2-score-opposite'!$A:$I,K$1,FALSE))</f>
        <v>0</v>
      </c>
      <c r="L22" s="15">
        <f>MAX(VLOOKUP($A22,'q2-score'!$A:$I,L$1,FALSE),VLOOKUP($A22,'q2-score-opposite'!$A:$I,L$1,FALSE))</f>
        <v>0</v>
      </c>
      <c r="M22" s="19">
        <f>MAX(VLOOKUP($A22,'q2-score'!$A:$I,M$1,FALSE),VLOOKUP($A22,'q2-score-opposite'!$A:$I,M$1,FALSE))</f>
        <v>0.952380952380952</v>
      </c>
      <c r="N22" s="19">
        <f>MAX(VLOOKUP($A22,'q2-score'!$A:$I,N$1,FALSE),VLOOKUP($A22,'q2-score-opposite'!$A:$I,N$1,FALSE))</f>
        <v>0.952380952380952</v>
      </c>
      <c r="O22" s="20">
        <f>MAX(VLOOKUP($A22,'q2-score'!$A:$I,O$1,FALSE),VLOOKUP($A22,'q2-score-opposite'!$A:$I,O$1,FALSE))</f>
        <v>0.90909090909090895</v>
      </c>
      <c r="P22" s="20">
        <f>MAX(VLOOKUP($A22,'q2-score'!$A:$I,P$1,FALSE),VLOOKUP($A22,'q2-score-opposite'!$A:$I,P$1,FALSE))</f>
        <v>0.90909090909090895</v>
      </c>
      <c r="Q22" s="23">
        <f t="shared" si="0"/>
        <v>0.91428571428571404</v>
      </c>
      <c r="R22" s="23">
        <f t="shared" si="1"/>
        <v>0</v>
      </c>
      <c r="S22" s="23">
        <f t="shared" si="2"/>
        <v>0.952380952380952</v>
      </c>
      <c r="T22" s="23">
        <f t="shared" si="3"/>
        <v>0.84166666666666634</v>
      </c>
      <c r="U22" s="23">
        <f>INDEX(Sheet1!$G$24:$G$28, MATCH('q2-all'!T22,Sheet1!$F$24:$F$28,1))</f>
        <v>100</v>
      </c>
      <c r="V22" s="23"/>
      <c r="W22" s="23">
        <f t="shared" si="4"/>
        <v>100</v>
      </c>
      <c r="X22" s="25">
        <f>IF(VLOOKUP($A22,'q2-score'!$A:$I,I$1,FALSE)&lt;VLOOKUP($A22,'q2-score-opposite'!$A:$I,I$1,FALSE),1,0)</f>
        <v>0</v>
      </c>
      <c r="Y22" s="25">
        <f t="shared" si="5"/>
        <v>0</v>
      </c>
      <c r="Z22" s="26">
        <f t="shared" si="6"/>
        <v>0.952380952380952</v>
      </c>
      <c r="AB22" s="27" t="str">
        <f t="shared" si="7"/>
        <v>===Task2 Notes===  F1 scores, a: 0.91, b: 0 , c: 0.95  Weighted Average: 0.84  Addtl Note: None</v>
      </c>
    </row>
    <row r="23" spans="1:28">
      <c r="A23" s="7" t="s">
        <v>39</v>
      </c>
      <c r="B23" s="7">
        <v>50325387</v>
      </c>
      <c r="C23" s="7">
        <f>VLOOKUP(A23,'q2-log'!A:H,3,FALSE)</f>
        <v>0</v>
      </c>
      <c r="D23" s="7" t="b">
        <f>VLOOKUP(A23,'q2-log'!A:H,4,FALSE)</f>
        <v>1</v>
      </c>
      <c r="E23" s="7">
        <f>VLOOKUP(A23,'q2-log'!A:H,5,FALSE)</f>
        <v>0</v>
      </c>
      <c r="F23" s="7" t="b">
        <f>VLOOKUP(A23,'q2-log'!A:H,6,FALSE)</f>
        <v>1</v>
      </c>
      <c r="G23">
        <f>VLOOKUP(A23,'q2-log'!A:H,7,FALSE)</f>
        <v>0</v>
      </c>
      <c r="H23" t="b">
        <f>VLOOKUP(A23,'q2-log'!A:H,8,FALSE)</f>
        <v>1</v>
      </c>
      <c r="I23" s="14">
        <f>MAX(VLOOKUP($A23,'q2-score'!$A:$I,I$1,FALSE),VLOOKUP($A23,'q2-score-opposite'!$A:$I,I$1,FALSE))</f>
        <v>0.875</v>
      </c>
      <c r="J23" s="14">
        <f>MAX(VLOOKUP($A23,'q2-score'!$A:$I,J$1,FALSE),VLOOKUP($A23,'q2-score-opposite'!$A:$I,J$1,FALSE))</f>
        <v>0.875</v>
      </c>
      <c r="K23" s="15">
        <f>MAX(VLOOKUP($A23,'q2-score'!$A:$I,K$1,FALSE),VLOOKUP($A23,'q2-score-opposite'!$A:$I,K$1,FALSE))</f>
        <v>0</v>
      </c>
      <c r="L23" s="15">
        <f>MAX(VLOOKUP($A23,'q2-score'!$A:$I,L$1,FALSE),VLOOKUP($A23,'q2-score-opposite'!$A:$I,L$1,FALSE))</f>
        <v>0</v>
      </c>
      <c r="M23" s="19">
        <f>MAX(VLOOKUP($A23,'q2-score'!$A:$I,M$1,FALSE),VLOOKUP($A23,'q2-score-opposite'!$A:$I,M$1,FALSE))</f>
        <v>0.77777777777777701</v>
      </c>
      <c r="N23" s="19">
        <f>MAX(VLOOKUP($A23,'q2-score'!$A:$I,N$1,FALSE),VLOOKUP($A23,'q2-score-opposite'!$A:$I,N$1,FALSE))</f>
        <v>0.77777777777777701</v>
      </c>
      <c r="O23" s="20">
        <f>MAX(VLOOKUP($A23,'q2-score'!$A:$I,O$1,FALSE),VLOOKUP($A23,'q2-score-opposite'!$A:$I,O$1,FALSE))</f>
        <v>0.73684210526315697</v>
      </c>
      <c r="P23" s="20">
        <f>MAX(VLOOKUP($A23,'q2-score'!$A:$I,P$1,FALSE),VLOOKUP($A23,'q2-score-opposite'!$A:$I,P$1,FALSE))</f>
        <v>0.73684210526315697</v>
      </c>
      <c r="Q23" s="23">
        <f t="shared" si="0"/>
        <v>0.875</v>
      </c>
      <c r="R23" s="23">
        <f t="shared" si="1"/>
        <v>0</v>
      </c>
      <c r="S23" s="23">
        <f t="shared" si="2"/>
        <v>0.77777777777777701</v>
      </c>
      <c r="T23" s="23">
        <f t="shared" si="3"/>
        <v>0.75954861111111083</v>
      </c>
      <c r="U23" s="23">
        <f>INDEX(Sheet1!$G$24:$G$28, MATCH('q2-all'!T23,Sheet1!$F$24:$F$28,1))</f>
        <v>100</v>
      </c>
      <c r="V23" s="23"/>
      <c r="W23" s="23">
        <f t="shared" si="4"/>
        <v>100</v>
      </c>
      <c r="X23" s="25">
        <f>IF(VLOOKUP($A23,'q2-score'!$A:$I,I$1,FALSE)&lt;VLOOKUP($A23,'q2-score-opposite'!$A:$I,I$1,FALSE),1,0)</f>
        <v>1</v>
      </c>
      <c r="Y23" s="25">
        <f t="shared" si="5"/>
        <v>0</v>
      </c>
      <c r="Z23" s="26">
        <f t="shared" si="6"/>
        <v>0.875</v>
      </c>
      <c r="AB23" s="27" t="str">
        <f t="shared" si="7"/>
        <v>===Task2 Notes===  F1 scores, a: 0.88, b: 0 , c: 0.78  Weighted Average: 0.76  Addtl Note: None</v>
      </c>
    </row>
    <row r="24" spans="1:28">
      <c r="A24" s="7" t="s">
        <v>40</v>
      </c>
      <c r="B24" s="7">
        <v>50179860</v>
      </c>
      <c r="C24" s="7">
        <f>VLOOKUP(A24,'q2-log'!A:H,3,FALSE)</f>
        <v>0</v>
      </c>
      <c r="D24" s="7" t="b">
        <f>VLOOKUP(A24,'q2-log'!A:H,4,FALSE)</f>
        <v>1</v>
      </c>
      <c r="E24" s="7">
        <f>VLOOKUP(A24,'q2-log'!A:H,5,FALSE)</f>
        <v>0</v>
      </c>
      <c r="F24" s="7" t="b">
        <f>VLOOKUP(A24,'q2-log'!A:H,6,FALSE)</f>
        <v>1</v>
      </c>
      <c r="G24">
        <f>VLOOKUP(A24,'q2-log'!A:H,7,FALSE)</f>
        <v>0</v>
      </c>
      <c r="H24" t="b">
        <f>VLOOKUP(A24,'q2-log'!A:H,8,FALSE)</f>
        <v>1</v>
      </c>
      <c r="I24" s="14">
        <f>MAX(VLOOKUP($A24,'q2-score'!$A:$I,I$1,FALSE),VLOOKUP($A24,'q2-score-opposite'!$A:$I,I$1,FALSE))</f>
        <v>5.7142857142857099E-2</v>
      </c>
      <c r="J24" s="14">
        <f>MAX(VLOOKUP($A24,'q2-score'!$A:$I,J$1,FALSE),VLOOKUP($A24,'q2-score-opposite'!$A:$I,J$1,FALSE))</f>
        <v>5.7142857142857099E-2</v>
      </c>
      <c r="K24" s="15">
        <f>MAX(VLOOKUP($A24,'q2-score'!$A:$I,K$1,FALSE),VLOOKUP($A24,'q2-score-opposite'!$A:$I,K$1,FALSE))</f>
        <v>0</v>
      </c>
      <c r="L24" s="15">
        <f>MAX(VLOOKUP($A24,'q2-score'!$A:$I,L$1,FALSE),VLOOKUP($A24,'q2-score-opposite'!$A:$I,L$1,FALSE))</f>
        <v>0</v>
      </c>
      <c r="M24" s="19">
        <f>MAX(VLOOKUP($A24,'q2-score'!$A:$I,M$1,FALSE),VLOOKUP($A24,'q2-score-opposite'!$A:$I,M$1,FALSE))</f>
        <v>1.50375939849624E-2</v>
      </c>
      <c r="N24" s="19">
        <f>MAX(VLOOKUP($A24,'q2-score'!$A:$I,N$1,FALSE),VLOOKUP($A24,'q2-score-opposite'!$A:$I,N$1,FALSE))</f>
        <v>1.50375939849624E-2</v>
      </c>
      <c r="O24" s="20">
        <f>MAX(VLOOKUP($A24,'q2-score'!$A:$I,O$1,FALSE),VLOOKUP($A24,'q2-score-opposite'!$A:$I,O$1,FALSE))</f>
        <v>1.4925373134328301E-2</v>
      </c>
      <c r="P24" s="20">
        <f>MAX(VLOOKUP($A24,'q2-score'!$A:$I,P$1,FALSE),VLOOKUP($A24,'q2-score-opposite'!$A:$I,P$1,FALSE))</f>
        <v>1.4925373134328301E-2</v>
      </c>
      <c r="Q24" s="23">
        <f t="shared" si="0"/>
        <v>5.7142857142857099E-2</v>
      </c>
      <c r="R24" s="23">
        <f t="shared" si="1"/>
        <v>0</v>
      </c>
      <c r="S24" s="23">
        <f t="shared" si="2"/>
        <v>1.50375939849624E-2</v>
      </c>
      <c r="T24" s="23">
        <f t="shared" si="3"/>
        <v>3.7312030075187942E-2</v>
      </c>
      <c r="U24" s="23">
        <f>INDEX(Sheet1!$G$24:$G$28, MATCH('q2-all'!T24,Sheet1!$F$24:$F$28,1))</f>
        <v>25</v>
      </c>
      <c r="V24" s="23">
        <v>55</v>
      </c>
      <c r="W24" s="23">
        <f t="shared" si="4"/>
        <v>55</v>
      </c>
      <c r="X24" s="25">
        <f>IF(VLOOKUP($A24,'q2-score'!$A:$I,I$1,FALSE)&lt;VLOOKUP($A24,'q2-score-opposite'!$A:$I,I$1,FALSE),1,0)</f>
        <v>1</v>
      </c>
      <c r="Y24" s="25">
        <f t="shared" si="5"/>
        <v>0</v>
      </c>
      <c r="Z24" s="26">
        <f t="shared" si="6"/>
        <v>5.7142857142857099E-2</v>
      </c>
      <c r="AB24" s="27" t="str">
        <f t="shared" si="7"/>
        <v>===Task2 Notes===  F1 scores, a: 0.06, b: 0 , c: 0.02  Weighted Average: 0.04  Addtl Note: None</v>
      </c>
    </row>
    <row r="25" spans="1:28">
      <c r="A25" s="7" t="s">
        <v>41</v>
      </c>
      <c r="B25" s="7">
        <v>50318502</v>
      </c>
      <c r="C25" s="7">
        <f>VLOOKUP(A25,'q2-log'!A:H,3,FALSE)</f>
        <v>0</v>
      </c>
      <c r="D25" s="7" t="b">
        <f>VLOOKUP(A25,'q2-log'!A:H,4,FALSE)</f>
        <v>1</v>
      </c>
      <c r="E25" s="7">
        <f>VLOOKUP(A25,'q2-log'!A:H,5,FALSE)</f>
        <v>0</v>
      </c>
      <c r="F25" s="7" t="b">
        <f>VLOOKUP(A25,'q2-log'!A:H,6,FALSE)</f>
        <v>1</v>
      </c>
      <c r="G25">
        <f>VLOOKUP(A25,'q2-log'!A:H,7,FALSE)</f>
        <v>0</v>
      </c>
      <c r="H25" t="b">
        <f>VLOOKUP(A25,'q2-log'!A:H,8,FALSE)</f>
        <v>1</v>
      </c>
      <c r="I25" s="14">
        <f>MAX(VLOOKUP($A25,'q2-score'!$A:$I,I$1,FALSE),VLOOKUP($A25,'q2-score-opposite'!$A:$I,I$1,FALSE))</f>
        <v>0.875</v>
      </c>
      <c r="J25" s="14">
        <f>MAX(VLOOKUP($A25,'q2-score'!$A:$I,J$1,FALSE),VLOOKUP($A25,'q2-score-opposite'!$A:$I,J$1,FALSE))</f>
        <v>0.875</v>
      </c>
      <c r="K25" s="15">
        <f>MAX(VLOOKUP($A25,'q2-score'!$A:$I,K$1,FALSE),VLOOKUP($A25,'q2-score-opposite'!$A:$I,K$1,FALSE))</f>
        <v>0</v>
      </c>
      <c r="L25" s="15">
        <f>MAX(VLOOKUP($A25,'q2-score'!$A:$I,L$1,FALSE),VLOOKUP($A25,'q2-score-opposite'!$A:$I,L$1,FALSE))</f>
        <v>0</v>
      </c>
      <c r="M25" s="19">
        <f>MAX(VLOOKUP($A25,'q2-score'!$A:$I,M$1,FALSE),VLOOKUP($A25,'q2-score-opposite'!$A:$I,M$1,FALSE))</f>
        <v>0.9</v>
      </c>
      <c r="N25" s="19">
        <f>MAX(VLOOKUP($A25,'q2-score'!$A:$I,N$1,FALSE),VLOOKUP($A25,'q2-score-opposite'!$A:$I,N$1,FALSE))</f>
        <v>0.9</v>
      </c>
      <c r="O25" s="20">
        <f>MAX(VLOOKUP($A25,'q2-score'!$A:$I,O$1,FALSE),VLOOKUP($A25,'q2-score-opposite'!$A:$I,O$1,FALSE))</f>
        <v>0.85714285714285698</v>
      </c>
      <c r="P25" s="20">
        <f>MAX(VLOOKUP($A25,'q2-score'!$A:$I,P$1,FALSE),VLOOKUP($A25,'q2-score-opposite'!$A:$I,P$1,FALSE))</f>
        <v>0.85714285714285698</v>
      </c>
      <c r="Q25" s="23">
        <f t="shared" si="0"/>
        <v>0.875</v>
      </c>
      <c r="R25" s="23">
        <f t="shared" si="1"/>
        <v>0</v>
      </c>
      <c r="S25" s="23">
        <f t="shared" si="2"/>
        <v>0.9</v>
      </c>
      <c r="T25" s="23">
        <f t="shared" si="3"/>
        <v>0.80156249999999996</v>
      </c>
      <c r="U25" s="23">
        <f>INDEX(Sheet1!$G$24:$G$28, MATCH('q2-all'!T25,Sheet1!$F$24:$F$28,1))</f>
        <v>100</v>
      </c>
      <c r="V25" s="23"/>
      <c r="W25" s="23">
        <f t="shared" si="4"/>
        <v>100</v>
      </c>
      <c r="X25" s="25">
        <f>IF(VLOOKUP($A25,'q2-score'!$A:$I,I$1,FALSE)&lt;VLOOKUP($A25,'q2-score-opposite'!$A:$I,I$1,FALSE),1,0)</f>
        <v>1</v>
      </c>
      <c r="Y25" s="25">
        <f t="shared" si="5"/>
        <v>0</v>
      </c>
      <c r="Z25" s="26">
        <f t="shared" si="6"/>
        <v>0.9</v>
      </c>
      <c r="AB25" s="27" t="str">
        <f t="shared" si="7"/>
        <v>===Task2 Notes===  F1 scores, a: 0.88, b: 0 , c: 0.9  Weighted Average: 0.8  Addtl Note: None</v>
      </c>
    </row>
    <row r="26" spans="1:28">
      <c r="A26" s="7" t="s">
        <v>42</v>
      </c>
      <c r="B26" s="7">
        <v>50224908</v>
      </c>
      <c r="C26" s="7">
        <f>VLOOKUP(A26,'q2-log'!A:H,3,FALSE)</f>
        <v>0</v>
      </c>
      <c r="D26" s="7" t="b">
        <f>VLOOKUP(A26,'q2-log'!A:H,4,FALSE)</f>
        <v>1</v>
      </c>
      <c r="E26" s="7">
        <f>VLOOKUP(A26,'q2-log'!A:H,5,FALSE)</f>
        <v>0</v>
      </c>
      <c r="F26" s="7" t="b">
        <f>VLOOKUP(A26,'q2-log'!A:H,6,FALSE)</f>
        <v>1</v>
      </c>
      <c r="G26">
        <f>VLOOKUP(A26,'q2-log'!A:H,7,FALSE)</f>
        <v>0</v>
      </c>
      <c r="H26" t="b">
        <f>VLOOKUP(A26,'q2-log'!A:H,8,FALSE)</f>
        <v>1</v>
      </c>
      <c r="I26" s="14">
        <f>MAX(VLOOKUP($A26,'q2-score'!$A:$I,I$1,FALSE),VLOOKUP($A26,'q2-score-opposite'!$A:$I,I$1,FALSE))</f>
        <v>5.0209205020920397E-2</v>
      </c>
      <c r="J26" s="14">
        <f>MAX(VLOOKUP($A26,'q2-score'!$A:$I,J$1,FALSE),VLOOKUP($A26,'q2-score-opposite'!$A:$I,J$1,FALSE))</f>
        <v>5.0209205020920397E-2</v>
      </c>
      <c r="K26" s="15">
        <f>MAX(VLOOKUP($A26,'q2-score'!$A:$I,K$1,FALSE),VLOOKUP($A26,'q2-score-opposite'!$A:$I,K$1,FALSE))</f>
        <v>0</v>
      </c>
      <c r="L26" s="15">
        <f>MAX(VLOOKUP($A26,'q2-score'!$A:$I,L$1,FALSE),VLOOKUP($A26,'q2-score-opposite'!$A:$I,L$1,FALSE))</f>
        <v>0</v>
      </c>
      <c r="M26" s="19">
        <f>MAX(VLOOKUP($A26,'q2-score'!$A:$I,M$1,FALSE),VLOOKUP($A26,'q2-score-opposite'!$A:$I,M$1,FALSE))</f>
        <v>0.35294117647058798</v>
      </c>
      <c r="N26" s="19">
        <f>MAX(VLOOKUP($A26,'q2-score'!$A:$I,N$1,FALSE),VLOOKUP($A26,'q2-score-opposite'!$A:$I,N$1,FALSE))</f>
        <v>0.35294117647058798</v>
      </c>
      <c r="O26" s="20">
        <f>MAX(VLOOKUP($A26,'q2-score'!$A:$I,O$1,FALSE),VLOOKUP($A26,'q2-score-opposite'!$A:$I,O$1,FALSE))</f>
        <v>0.33333333333333298</v>
      </c>
      <c r="P26" s="20">
        <f>MAX(VLOOKUP($A26,'q2-score'!$A:$I,P$1,FALSE),VLOOKUP($A26,'q2-score-opposite'!$A:$I,P$1,FALSE))</f>
        <v>0.33333333333333298</v>
      </c>
      <c r="Q26" s="23">
        <f t="shared" si="0"/>
        <v>5.0209205020920397E-2</v>
      </c>
      <c r="R26" s="23">
        <f t="shared" si="1"/>
        <v>0</v>
      </c>
      <c r="S26" s="23">
        <f t="shared" si="2"/>
        <v>0.35294117647058798</v>
      </c>
      <c r="T26" s="23">
        <f t="shared" si="3"/>
        <v>0.14956620723603234</v>
      </c>
      <c r="U26" s="23">
        <f>INDEX(Sheet1!$G$24:$G$28, MATCH('q2-all'!T26,Sheet1!$F$24:$F$28,1))</f>
        <v>70</v>
      </c>
      <c r="V26" s="23"/>
      <c r="W26" s="23">
        <f t="shared" si="4"/>
        <v>70</v>
      </c>
      <c r="X26" s="25">
        <f>IF(VLOOKUP($A26,'q2-score'!$A:$I,I$1,FALSE)&lt;VLOOKUP($A26,'q2-score-opposite'!$A:$I,I$1,FALSE),1,0)</f>
        <v>0</v>
      </c>
      <c r="Y26" s="25">
        <f t="shared" si="5"/>
        <v>0</v>
      </c>
      <c r="Z26" s="26">
        <f t="shared" si="6"/>
        <v>0.35294117647058798</v>
      </c>
      <c r="AB26" s="27" t="str">
        <f t="shared" si="7"/>
        <v>===Task2 Notes===  F1 scores, a: 0.05, b: 0 , c: 0.35  Weighted Average: 0.15  Addtl Note: None</v>
      </c>
    </row>
    <row r="27" spans="1:28">
      <c r="A27" s="7" t="s">
        <v>43</v>
      </c>
      <c r="B27" s="7">
        <v>0</v>
      </c>
      <c r="C27" s="7">
        <f>VLOOKUP(A27,'q2-log'!A:H,3,FALSE)</f>
        <v>0</v>
      </c>
      <c r="D27" s="7" t="b">
        <f>VLOOKUP(A27,'q2-log'!A:H,4,FALSE)</f>
        <v>1</v>
      </c>
      <c r="E27" s="7">
        <f>VLOOKUP(A27,'q2-log'!A:H,5,FALSE)</f>
        <v>0</v>
      </c>
      <c r="F27" s="7" t="b">
        <f>VLOOKUP(A27,'q2-log'!A:H,6,FALSE)</f>
        <v>1</v>
      </c>
      <c r="G27">
        <f>VLOOKUP(A27,'q2-log'!A:H,7,FALSE)</f>
        <v>0</v>
      </c>
      <c r="H27" t="b">
        <f>VLOOKUP(A27,'q2-log'!A:H,8,FALSE)</f>
        <v>1</v>
      </c>
      <c r="I27" s="14">
        <f>MAX(VLOOKUP($A27,'q2-score'!$A:$I,I$1,FALSE),VLOOKUP($A27,'q2-score-opposite'!$A:$I,I$1,FALSE))</f>
        <v>0</v>
      </c>
      <c r="J27" s="14">
        <f>MAX(VLOOKUP($A27,'q2-score'!$A:$I,J$1,FALSE),VLOOKUP($A27,'q2-score-opposite'!$A:$I,J$1,FALSE))</f>
        <v>0</v>
      </c>
      <c r="K27" s="15">
        <f>MAX(VLOOKUP($A27,'q2-score'!$A:$I,K$1,FALSE),VLOOKUP($A27,'q2-score-opposite'!$A:$I,K$1,FALSE))</f>
        <v>0</v>
      </c>
      <c r="L27" s="15">
        <f>MAX(VLOOKUP($A27,'q2-score'!$A:$I,L$1,FALSE),VLOOKUP($A27,'q2-score-opposite'!$A:$I,L$1,FALSE))</f>
        <v>-1</v>
      </c>
      <c r="M27" s="19">
        <f>MAX(VLOOKUP($A27,'q2-score'!$A:$I,M$1,FALSE),VLOOKUP($A27,'q2-score-opposite'!$A:$I,M$1,FALSE))</f>
        <v>6.1162079510703304E-3</v>
      </c>
      <c r="N27" s="19">
        <f>MAX(VLOOKUP($A27,'q2-score'!$A:$I,N$1,FALSE),VLOOKUP($A27,'q2-score-opposite'!$A:$I,N$1,FALSE))</f>
        <v>-1</v>
      </c>
      <c r="O27" s="20">
        <f>MAX(VLOOKUP($A27,'q2-score'!$A:$I,O$1,FALSE),VLOOKUP($A27,'q2-score-opposite'!$A:$I,O$1,FALSE))</f>
        <v>6.0975609756097502E-3</v>
      </c>
      <c r="P27" s="20">
        <f>MAX(VLOOKUP($A27,'q2-score'!$A:$I,P$1,FALSE),VLOOKUP($A27,'q2-score-opposite'!$A:$I,P$1,FALSE))</f>
        <v>-1</v>
      </c>
      <c r="Q27" s="23">
        <f t="shared" si="0"/>
        <v>0</v>
      </c>
      <c r="R27" s="23">
        <f t="shared" si="1"/>
        <v>0</v>
      </c>
      <c r="S27" s="23">
        <f t="shared" si="2"/>
        <v>6.1162079510703304E-3</v>
      </c>
      <c r="T27" s="23">
        <f t="shared" si="3"/>
        <v>2.1024464831804262E-3</v>
      </c>
      <c r="U27" s="23">
        <f>INDEX(Sheet1!$G$24:$G$28, MATCH('q2-all'!T27,Sheet1!$F$24:$F$28,1))</f>
        <v>25</v>
      </c>
      <c r="V27" s="23">
        <v>55</v>
      </c>
      <c r="W27" s="23">
        <f t="shared" si="4"/>
        <v>55</v>
      </c>
      <c r="X27" s="25">
        <f>IF(VLOOKUP($A27,'q2-score'!$A:$I,I$1,FALSE)&lt;VLOOKUP($A27,'q2-score-opposite'!$A:$I,I$1,FALSE),1,0)</f>
        <v>0</v>
      </c>
      <c r="Y27" s="25">
        <f t="shared" si="5"/>
        <v>0</v>
      </c>
      <c r="Z27" s="26">
        <f t="shared" si="6"/>
        <v>6.1162079510703304E-3</v>
      </c>
      <c r="AB27" s="27" t="str">
        <f t="shared" si="7"/>
        <v>===Task2 Notes===  F1 scores, a: 0, b: 0 , c: 0.01  Weighted Average: 0  Addtl Note: None</v>
      </c>
    </row>
    <row r="28" spans="1:28">
      <c r="A28" s="7" t="s">
        <v>44</v>
      </c>
      <c r="B28" s="7">
        <v>50336812</v>
      </c>
      <c r="C28" s="7">
        <f>VLOOKUP(A28,'q2-log'!A:H,3,FALSE)</f>
        <v>0</v>
      </c>
      <c r="D28" s="7" t="b">
        <f>VLOOKUP(A28,'q2-log'!A:H,4,FALSE)</f>
        <v>1</v>
      </c>
      <c r="E28" s="7">
        <f>VLOOKUP(A28,'q2-log'!A:H,5,FALSE)</f>
        <v>0</v>
      </c>
      <c r="F28" s="7" t="b">
        <f>VLOOKUP(A28,'q2-log'!A:H,6,FALSE)</f>
        <v>1</v>
      </c>
      <c r="G28">
        <f>VLOOKUP(A28,'q2-log'!A:H,7,FALSE)</f>
        <v>0</v>
      </c>
      <c r="H28" t="b">
        <f>VLOOKUP(A28,'q2-log'!A:H,8,FALSE)</f>
        <v>1</v>
      </c>
      <c r="I28" s="14">
        <f>MAX(VLOOKUP($A28,'q2-score'!$A:$I,I$1,FALSE),VLOOKUP($A28,'q2-score-opposite'!$A:$I,I$1,FALSE))</f>
        <v>0.94117647058823495</v>
      </c>
      <c r="J28" s="14">
        <f>MAX(VLOOKUP($A28,'q2-score'!$A:$I,J$1,FALSE),VLOOKUP($A28,'q2-score-opposite'!$A:$I,J$1,FALSE))</f>
        <v>0.94117647058823495</v>
      </c>
      <c r="K28" s="15">
        <f>MAX(VLOOKUP($A28,'q2-score'!$A:$I,K$1,FALSE),VLOOKUP($A28,'q2-score-opposite'!$A:$I,K$1,FALSE))</f>
        <v>0</v>
      </c>
      <c r="L28" s="15">
        <f>MAX(VLOOKUP($A28,'q2-score'!$A:$I,L$1,FALSE),VLOOKUP($A28,'q2-score-opposite'!$A:$I,L$1,FALSE))</f>
        <v>0</v>
      </c>
      <c r="M28" s="19">
        <f>MAX(VLOOKUP($A28,'q2-score'!$A:$I,M$1,FALSE),VLOOKUP($A28,'q2-score-opposite'!$A:$I,M$1,FALSE))</f>
        <v>0.77777777777777701</v>
      </c>
      <c r="N28" s="19">
        <f>MAX(VLOOKUP($A28,'q2-score'!$A:$I,N$1,FALSE),VLOOKUP($A28,'q2-score-opposite'!$A:$I,N$1,FALSE))</f>
        <v>0.77777777777777701</v>
      </c>
      <c r="O28" s="20">
        <f>MAX(VLOOKUP($A28,'q2-score'!$A:$I,O$1,FALSE),VLOOKUP($A28,'q2-score-opposite'!$A:$I,O$1,FALSE))</f>
        <v>0.73684210526315697</v>
      </c>
      <c r="P28" s="20">
        <f>MAX(VLOOKUP($A28,'q2-score'!$A:$I,P$1,FALSE),VLOOKUP($A28,'q2-score-opposite'!$A:$I,P$1,FALSE))</f>
        <v>0.73684210526315697</v>
      </c>
      <c r="Q28" s="23">
        <f t="shared" si="0"/>
        <v>0.94117647058823495</v>
      </c>
      <c r="R28" s="23">
        <f t="shared" si="1"/>
        <v>0</v>
      </c>
      <c r="S28" s="23">
        <f t="shared" si="2"/>
        <v>0.77777777777777701</v>
      </c>
      <c r="T28" s="23">
        <f t="shared" si="3"/>
        <v>0.79677287581699296</v>
      </c>
      <c r="U28" s="23">
        <f>INDEX(Sheet1!$G$24:$G$28, MATCH('q2-all'!T28,Sheet1!$F$24:$F$28,1))</f>
        <v>100</v>
      </c>
      <c r="V28" s="23"/>
      <c r="W28" s="23">
        <f t="shared" si="4"/>
        <v>100</v>
      </c>
      <c r="X28" s="25">
        <f>IF(VLOOKUP($A28,'q2-score'!$A:$I,I$1,FALSE)&lt;VLOOKUP($A28,'q2-score-opposite'!$A:$I,I$1,FALSE),1,0)</f>
        <v>1</v>
      </c>
      <c r="Y28" s="25">
        <f t="shared" si="5"/>
        <v>0</v>
      </c>
      <c r="Z28" s="26">
        <f t="shared" si="6"/>
        <v>0.94117647058823495</v>
      </c>
      <c r="AB28" s="27" t="str">
        <f t="shared" si="7"/>
        <v>===Task2 Notes===  F1 scores, a: 0.94, b: 0 , c: 0.78  Weighted Average: 0.8  Addtl Note: None</v>
      </c>
    </row>
    <row r="29" spans="1:28">
      <c r="A29" s="7" t="s">
        <v>45</v>
      </c>
      <c r="B29" s="7">
        <v>50337024</v>
      </c>
      <c r="C29" s="7">
        <f>VLOOKUP(A29,'q2-log'!A:H,3,FALSE)</f>
        <v>0</v>
      </c>
      <c r="D29" s="7" t="b">
        <f>VLOOKUP(A29,'q2-log'!A:H,4,FALSE)</f>
        <v>1</v>
      </c>
      <c r="E29" s="7">
        <f>VLOOKUP(A29,'q2-log'!A:H,5,FALSE)</f>
        <v>0</v>
      </c>
      <c r="F29" s="7" t="b">
        <f>VLOOKUP(A29,'q2-log'!A:H,6,FALSE)</f>
        <v>1</v>
      </c>
      <c r="G29">
        <f>VLOOKUP(A29,'q2-log'!A:H,7,FALSE)</f>
        <v>0</v>
      </c>
      <c r="H29" t="b">
        <f>VLOOKUP(A29,'q2-log'!A:H,8,FALSE)</f>
        <v>1</v>
      </c>
      <c r="I29" s="14">
        <f>MAX(VLOOKUP($A29,'q2-score'!$A:$I,I$1,FALSE),VLOOKUP($A29,'q2-score-opposite'!$A:$I,I$1,FALSE))</f>
        <v>0.875</v>
      </c>
      <c r="J29" s="14">
        <f>MAX(VLOOKUP($A29,'q2-score'!$A:$I,J$1,FALSE),VLOOKUP($A29,'q2-score-opposite'!$A:$I,J$1,FALSE))</f>
        <v>0.875</v>
      </c>
      <c r="K29" s="15">
        <f>MAX(VLOOKUP($A29,'q2-score'!$A:$I,K$1,FALSE),VLOOKUP($A29,'q2-score-opposite'!$A:$I,K$1,FALSE))</f>
        <v>0</v>
      </c>
      <c r="L29" s="15">
        <f>MAX(VLOOKUP($A29,'q2-score'!$A:$I,L$1,FALSE),VLOOKUP($A29,'q2-score-opposite'!$A:$I,L$1,FALSE))</f>
        <v>0</v>
      </c>
      <c r="M29" s="19">
        <f>MAX(VLOOKUP($A29,'q2-score'!$A:$I,M$1,FALSE),VLOOKUP($A29,'q2-score-opposite'!$A:$I,M$1,FALSE))</f>
        <v>0.77777777777777701</v>
      </c>
      <c r="N29" s="19">
        <f>MAX(VLOOKUP($A29,'q2-score'!$A:$I,N$1,FALSE),VLOOKUP($A29,'q2-score-opposite'!$A:$I,N$1,FALSE))</f>
        <v>0.77777777777777701</v>
      </c>
      <c r="O29" s="20">
        <f>MAX(VLOOKUP($A29,'q2-score'!$A:$I,O$1,FALSE),VLOOKUP($A29,'q2-score-opposite'!$A:$I,O$1,FALSE))</f>
        <v>0.73684210526315697</v>
      </c>
      <c r="P29" s="20">
        <f>MAX(VLOOKUP($A29,'q2-score'!$A:$I,P$1,FALSE),VLOOKUP($A29,'q2-score-opposite'!$A:$I,P$1,FALSE))</f>
        <v>0.73684210526315697</v>
      </c>
      <c r="Q29" s="23">
        <f t="shared" si="0"/>
        <v>0.875</v>
      </c>
      <c r="R29" s="23">
        <f t="shared" si="1"/>
        <v>0</v>
      </c>
      <c r="S29" s="23">
        <f t="shared" si="2"/>
        <v>0.77777777777777701</v>
      </c>
      <c r="T29" s="23">
        <f t="shared" si="3"/>
        <v>0.75954861111111083</v>
      </c>
      <c r="U29" s="23">
        <f>INDEX(Sheet1!$G$24:$G$28, MATCH('q2-all'!T29,Sheet1!$F$24:$F$28,1))</f>
        <v>100</v>
      </c>
      <c r="V29" s="23"/>
      <c r="W29" s="23">
        <f t="shared" si="4"/>
        <v>100</v>
      </c>
      <c r="X29" s="25">
        <f>IF(VLOOKUP($A29,'q2-score'!$A:$I,I$1,FALSE)&lt;VLOOKUP($A29,'q2-score-opposite'!$A:$I,I$1,FALSE),1,0)</f>
        <v>1</v>
      </c>
      <c r="Y29" s="25">
        <f t="shared" si="5"/>
        <v>0</v>
      </c>
      <c r="Z29" s="26">
        <f t="shared" si="6"/>
        <v>0.875</v>
      </c>
      <c r="AB29" s="27" t="str">
        <f t="shared" si="7"/>
        <v>===Task2 Notes===  F1 scores, a: 0.88, b: 0 , c: 0.78  Weighted Average: 0.76  Addtl Note: None</v>
      </c>
    </row>
    <row r="30" spans="1:28">
      <c r="A30" s="7" t="s">
        <v>46</v>
      </c>
      <c r="B30" s="7">
        <v>50340696</v>
      </c>
      <c r="C30" s="7">
        <f>VLOOKUP(A30,'q2-log'!A:H,3,FALSE)</f>
        <v>0</v>
      </c>
      <c r="D30" s="7" t="b">
        <f>VLOOKUP(A30,'q2-log'!A:H,4,FALSE)</f>
        <v>1</v>
      </c>
      <c r="E30" s="7">
        <f>VLOOKUP(A30,'q2-log'!A:H,5,FALSE)</f>
        <v>0</v>
      </c>
      <c r="F30" s="7" t="b">
        <f>VLOOKUP(A30,'q2-log'!A:H,6,FALSE)</f>
        <v>1</v>
      </c>
      <c r="G30">
        <f>VLOOKUP(A30,'q2-log'!A:H,7,FALSE)</f>
        <v>0</v>
      </c>
      <c r="H30" t="b">
        <f>VLOOKUP(A30,'q2-log'!A:H,8,FALSE)</f>
        <v>1</v>
      </c>
      <c r="I30" s="14">
        <f>MAX(VLOOKUP($A30,'q2-score'!$A:$I,I$1,FALSE),VLOOKUP($A30,'q2-score-opposite'!$A:$I,I$1,FALSE))</f>
        <v>0.875</v>
      </c>
      <c r="J30" s="14">
        <f>MAX(VLOOKUP($A30,'q2-score'!$A:$I,J$1,FALSE),VLOOKUP($A30,'q2-score-opposite'!$A:$I,J$1,FALSE))</f>
        <v>0.83870967741935398</v>
      </c>
      <c r="K30" s="15">
        <f>MAX(VLOOKUP($A30,'q2-score'!$A:$I,K$1,FALSE),VLOOKUP($A30,'q2-score-opposite'!$A:$I,K$1,FALSE))</f>
        <v>0.8</v>
      </c>
      <c r="L30" s="15">
        <f>MAX(VLOOKUP($A30,'q2-score'!$A:$I,L$1,FALSE),VLOOKUP($A30,'q2-score-opposite'!$A:$I,L$1,FALSE))</f>
        <v>0.8</v>
      </c>
      <c r="M30" s="19">
        <f>MAX(VLOOKUP($A30,'q2-score'!$A:$I,M$1,FALSE),VLOOKUP($A30,'q2-score-opposite'!$A:$I,M$1,FALSE))</f>
        <v>0.45161290322580599</v>
      </c>
      <c r="N30" s="19">
        <f>MAX(VLOOKUP($A30,'q2-score'!$A:$I,N$1,FALSE),VLOOKUP($A30,'q2-score-opposite'!$A:$I,N$1,FALSE))</f>
        <v>0.45161290322580599</v>
      </c>
      <c r="O30" s="20">
        <f>MAX(VLOOKUP($A30,'q2-score'!$A:$I,O$1,FALSE),VLOOKUP($A30,'q2-score-opposite'!$A:$I,O$1,FALSE))</f>
        <v>0.4375</v>
      </c>
      <c r="P30" s="20">
        <f>MAX(VLOOKUP($A30,'q2-score'!$A:$I,P$1,FALSE),VLOOKUP($A30,'q2-score-opposite'!$A:$I,P$1,FALSE))</f>
        <v>0.4375</v>
      </c>
      <c r="Q30" s="23">
        <f t="shared" si="0"/>
        <v>0.875</v>
      </c>
      <c r="R30" s="23">
        <f t="shared" si="1"/>
        <v>0.8</v>
      </c>
      <c r="S30" s="23">
        <f t="shared" si="2"/>
        <v>0.45161290322580599</v>
      </c>
      <c r="T30" s="23">
        <f t="shared" si="3"/>
        <v>0.72242943548387073</v>
      </c>
      <c r="U30" s="23">
        <f>INDEX(Sheet1!$G$24:$G$28, MATCH('q2-all'!T30,Sheet1!$F$24:$F$28,1))</f>
        <v>100</v>
      </c>
      <c r="V30" s="23"/>
      <c r="W30" s="23">
        <f t="shared" si="4"/>
        <v>100</v>
      </c>
      <c r="X30" s="25">
        <f>IF(VLOOKUP($A30,'q2-score'!$A:$I,I$1,FALSE)&lt;VLOOKUP($A30,'q2-score-opposite'!$A:$I,I$1,FALSE),1,0)</f>
        <v>0</v>
      </c>
      <c r="Y30" s="25">
        <f t="shared" si="5"/>
        <v>1</v>
      </c>
      <c r="Z30" s="26">
        <f t="shared" si="6"/>
        <v>0.875</v>
      </c>
      <c r="AB30" s="27" t="str">
        <f t="shared" si="7"/>
        <v>===Task2 Notes===  F1 scores, a: 0.88, b: 0.8 , c: 0.45  Weighted Average: 0.72  Addtl Note: None</v>
      </c>
    </row>
    <row r="31" spans="1:28">
      <c r="A31" s="7" t="s">
        <v>47</v>
      </c>
      <c r="B31" s="7">
        <v>50069717</v>
      </c>
      <c r="C31" s="7">
        <f>VLOOKUP(A31,'q2-log'!A:H,3,FALSE)</f>
        <v>0</v>
      </c>
      <c r="D31" s="7" t="b">
        <f>VLOOKUP(A31,'q2-log'!A:H,4,FALSE)</f>
        <v>1</v>
      </c>
      <c r="E31" s="7">
        <f>VLOOKUP(A31,'q2-log'!A:H,5,FALSE)</f>
        <v>0</v>
      </c>
      <c r="F31" s="7" t="b">
        <f>VLOOKUP(A31,'q2-log'!A:H,6,FALSE)</f>
        <v>1</v>
      </c>
      <c r="G31">
        <f>VLOOKUP(A31,'q2-log'!A:H,7,FALSE)</f>
        <v>0</v>
      </c>
      <c r="H31" t="b">
        <f>VLOOKUP(A31,'q2-log'!A:H,8,FALSE)</f>
        <v>1</v>
      </c>
      <c r="I31" s="14">
        <f>MAX(VLOOKUP($A31,'q2-score'!$A:$I,I$1,FALSE),VLOOKUP($A31,'q2-score-opposite'!$A:$I,I$1,FALSE))</f>
        <v>0.75862068965517204</v>
      </c>
      <c r="J31" s="14">
        <f>MAX(VLOOKUP($A31,'q2-score'!$A:$I,J$1,FALSE),VLOOKUP($A31,'q2-score-opposite'!$A:$I,J$1,FALSE))</f>
        <v>0.75862068965517204</v>
      </c>
      <c r="K31" s="15">
        <f>MAX(VLOOKUP($A31,'q2-score'!$A:$I,K$1,FALSE),VLOOKUP($A31,'q2-score-opposite'!$A:$I,K$1,FALSE))</f>
        <v>0.66666666666666596</v>
      </c>
      <c r="L31" s="15">
        <f>MAX(VLOOKUP($A31,'q2-score'!$A:$I,L$1,FALSE),VLOOKUP($A31,'q2-score-opposite'!$A:$I,L$1,FALSE))</f>
        <v>0.66666666666666596</v>
      </c>
      <c r="M31" s="19">
        <f>MAX(VLOOKUP($A31,'q2-score'!$A:$I,M$1,FALSE),VLOOKUP($A31,'q2-score-opposite'!$A:$I,M$1,FALSE))</f>
        <v>0.75</v>
      </c>
      <c r="N31" s="19">
        <f>MAX(VLOOKUP($A31,'q2-score'!$A:$I,N$1,FALSE),VLOOKUP($A31,'q2-score-opposite'!$A:$I,N$1,FALSE))</f>
        <v>0.75</v>
      </c>
      <c r="O31" s="20">
        <f>MAX(VLOOKUP($A31,'q2-score'!$A:$I,O$1,FALSE),VLOOKUP($A31,'q2-score-opposite'!$A:$I,O$1,FALSE))</f>
        <v>0.71999999999999897</v>
      </c>
      <c r="P31" s="20">
        <f>MAX(VLOOKUP($A31,'q2-score'!$A:$I,P$1,FALSE),VLOOKUP($A31,'q2-score-opposite'!$A:$I,P$1,FALSE))</f>
        <v>0.71999999999999897</v>
      </c>
      <c r="Q31" s="23">
        <f t="shared" si="0"/>
        <v>0.75862068965517204</v>
      </c>
      <c r="R31" s="23">
        <f t="shared" si="1"/>
        <v>0.66666666666666596</v>
      </c>
      <c r="S31" s="23">
        <f t="shared" si="2"/>
        <v>0.75</v>
      </c>
      <c r="T31" s="23">
        <f t="shared" si="3"/>
        <v>0.74703663793103425</v>
      </c>
      <c r="U31" s="23">
        <f>INDEX(Sheet1!$G$24:$G$28, MATCH('q2-all'!T31,Sheet1!$F$24:$F$28,1))</f>
        <v>100</v>
      </c>
      <c r="V31" s="23"/>
      <c r="W31" s="23">
        <f t="shared" si="4"/>
        <v>100</v>
      </c>
      <c r="X31" s="25">
        <f>IF(VLOOKUP($A31,'q2-score'!$A:$I,I$1,FALSE)&lt;VLOOKUP($A31,'q2-score-opposite'!$A:$I,I$1,FALSE),1,0)</f>
        <v>0</v>
      </c>
      <c r="Y31" s="25">
        <f t="shared" si="5"/>
        <v>0</v>
      </c>
      <c r="Z31" s="26">
        <f t="shared" si="6"/>
        <v>0.75862068965517204</v>
      </c>
      <c r="AB31" s="27" t="str">
        <f t="shared" si="7"/>
        <v>===Task2 Notes===  F1 scores, a: 0.76, b: 0.67 , c: 0.75  Weighted Average: 0.75  Addtl Note: None</v>
      </c>
    </row>
    <row r="32" spans="1:28">
      <c r="A32" s="7" t="s">
        <v>48</v>
      </c>
      <c r="B32" s="7">
        <v>50204441</v>
      </c>
      <c r="C32" s="7">
        <f>VLOOKUP(A32,'q2-log'!A:H,3,FALSE)</f>
        <v>-999</v>
      </c>
      <c r="D32" s="7" t="b">
        <f>VLOOKUP(A32,'q2-log'!A:H,4,FALSE)</f>
        <v>0</v>
      </c>
      <c r="E32" s="7">
        <f>VLOOKUP(A32,'q2-log'!A:H,5,FALSE)</f>
        <v>-999</v>
      </c>
      <c r="F32" s="7" t="b">
        <f>VLOOKUP(A32,'q2-log'!A:H,6,FALSE)</f>
        <v>0</v>
      </c>
      <c r="G32">
        <f>VLOOKUP(A32,'q2-log'!A:H,7,FALSE)</f>
        <v>-999</v>
      </c>
      <c r="H32" t="b">
        <f>VLOOKUP(A32,'q2-log'!A:H,8,FALSE)</f>
        <v>0</v>
      </c>
      <c r="I32" s="14">
        <f>MAX(VLOOKUP($A32,'q2-score'!$A:$I,I$1,FALSE),VLOOKUP($A32,'q2-score-opposite'!$A:$I,I$1,FALSE))</f>
        <v>-1</v>
      </c>
      <c r="J32" s="14">
        <f>MAX(VLOOKUP($A32,'q2-score'!$A:$I,J$1,FALSE),VLOOKUP($A32,'q2-score-opposite'!$A:$I,J$1,FALSE))</f>
        <v>-1</v>
      </c>
      <c r="K32" s="15">
        <f>MAX(VLOOKUP($A32,'q2-score'!$A:$I,K$1,FALSE),VLOOKUP($A32,'q2-score-opposite'!$A:$I,K$1,FALSE))</f>
        <v>-1</v>
      </c>
      <c r="L32" s="15">
        <f>MAX(VLOOKUP($A32,'q2-score'!$A:$I,L$1,FALSE),VLOOKUP($A32,'q2-score-opposite'!$A:$I,L$1,FALSE))</f>
        <v>-1</v>
      </c>
      <c r="M32" s="19">
        <f>MAX(VLOOKUP($A32,'q2-score'!$A:$I,M$1,FALSE),VLOOKUP($A32,'q2-score-opposite'!$A:$I,M$1,FALSE))</f>
        <v>-1</v>
      </c>
      <c r="N32" s="19">
        <f>MAX(VLOOKUP($A32,'q2-score'!$A:$I,N$1,FALSE),VLOOKUP($A32,'q2-score-opposite'!$A:$I,N$1,FALSE))</f>
        <v>-1</v>
      </c>
      <c r="O32" s="20">
        <f>MAX(VLOOKUP($A32,'q2-score'!$A:$I,O$1,FALSE),VLOOKUP($A32,'q2-score-opposite'!$A:$I,O$1,FALSE))</f>
        <v>-1</v>
      </c>
      <c r="P32" s="20">
        <f>MAX(VLOOKUP($A32,'q2-score'!$A:$I,P$1,FALSE),VLOOKUP($A32,'q2-score-opposite'!$A:$I,P$1,FALSE))</f>
        <v>-1</v>
      </c>
      <c r="Q32" s="23">
        <f t="shared" si="0"/>
        <v>0</v>
      </c>
      <c r="R32" s="23">
        <f t="shared" si="1"/>
        <v>0</v>
      </c>
      <c r="S32" s="23">
        <f t="shared" si="2"/>
        <v>0</v>
      </c>
      <c r="T32" s="23">
        <f t="shared" si="3"/>
        <v>0</v>
      </c>
      <c r="U32" s="23">
        <f>INDEX(Sheet1!$G$24:$G$28, MATCH('q2-all'!T32,Sheet1!$F$24:$F$28,1))</f>
        <v>25</v>
      </c>
      <c r="V32" s="23">
        <v>25</v>
      </c>
      <c r="W32" s="23">
        <f t="shared" si="4"/>
        <v>25</v>
      </c>
      <c r="X32" s="25">
        <f>IF(VLOOKUP($A32,'q2-score'!$A:$I,I$1,FALSE)&lt;VLOOKUP($A32,'q2-score-opposite'!$A:$I,I$1,FALSE),1,0)</f>
        <v>0</v>
      </c>
      <c r="Y32" s="25">
        <f t="shared" si="5"/>
        <v>0</v>
      </c>
      <c r="Z32" s="26">
        <f t="shared" si="6"/>
        <v>0</v>
      </c>
      <c r="AA32" t="s">
        <v>157</v>
      </c>
      <c r="AB32" s="27" t="str">
        <f t="shared" si="7"/>
        <v>===Task2 Notes===  F1 scores, a: 0, b: 0 , c: 0  Weighted Average: 0  Addtl Note: not implemented</v>
      </c>
    </row>
    <row r="33" spans="1:28">
      <c r="A33" s="7" t="s">
        <v>49</v>
      </c>
      <c r="B33" s="7">
        <v>50322198</v>
      </c>
      <c r="C33" s="7">
        <f>VLOOKUP(A33,'q2-log'!A:H,3,FALSE)</f>
        <v>0</v>
      </c>
      <c r="D33" s="7" t="b">
        <f>VLOOKUP(A33,'q2-log'!A:H,4,FALSE)</f>
        <v>1</v>
      </c>
      <c r="E33" s="7">
        <f>VLOOKUP(A33,'q2-log'!A:H,5,FALSE)</f>
        <v>0</v>
      </c>
      <c r="F33" s="7" t="b">
        <f>VLOOKUP(A33,'q2-log'!A:H,6,FALSE)</f>
        <v>1</v>
      </c>
      <c r="G33">
        <f>VLOOKUP(A33,'q2-log'!A:H,7,FALSE)</f>
        <v>0</v>
      </c>
      <c r="H33" t="b">
        <f>VLOOKUP(A33,'q2-log'!A:H,8,FALSE)</f>
        <v>1</v>
      </c>
      <c r="I33" s="14">
        <f>MAX(VLOOKUP($A33,'q2-score'!$A:$I,I$1,FALSE),VLOOKUP($A33,'q2-score-opposite'!$A:$I,I$1,FALSE))</f>
        <v>0.75862068965517204</v>
      </c>
      <c r="J33" s="14">
        <f>MAX(VLOOKUP($A33,'q2-score'!$A:$I,J$1,FALSE),VLOOKUP($A33,'q2-score-opposite'!$A:$I,J$1,FALSE))</f>
        <v>0.75862068965517204</v>
      </c>
      <c r="K33" s="15">
        <f>MAX(VLOOKUP($A33,'q2-score'!$A:$I,K$1,FALSE),VLOOKUP($A33,'q2-score-opposite'!$A:$I,K$1,FALSE))</f>
        <v>0.8</v>
      </c>
      <c r="L33" s="15">
        <f>MAX(VLOOKUP($A33,'q2-score'!$A:$I,L$1,FALSE),VLOOKUP($A33,'q2-score-opposite'!$A:$I,L$1,FALSE))</f>
        <v>0.8</v>
      </c>
      <c r="M33" s="19">
        <f>MAX(VLOOKUP($A33,'q2-score'!$A:$I,M$1,FALSE),VLOOKUP($A33,'q2-score-opposite'!$A:$I,M$1,FALSE))</f>
        <v>0.53333333333333299</v>
      </c>
      <c r="N33" s="19">
        <f>MAX(VLOOKUP($A33,'q2-score'!$A:$I,N$1,FALSE),VLOOKUP($A33,'q2-score-opposite'!$A:$I,N$1,FALSE))</f>
        <v>0.53333333333333299</v>
      </c>
      <c r="O33" s="20">
        <f>MAX(VLOOKUP($A33,'q2-score'!$A:$I,O$1,FALSE),VLOOKUP($A33,'q2-score-opposite'!$A:$I,O$1,FALSE))</f>
        <v>0.5</v>
      </c>
      <c r="P33" s="20">
        <f>MAX(VLOOKUP($A33,'q2-score'!$A:$I,P$1,FALSE),VLOOKUP($A33,'q2-score-opposite'!$A:$I,P$1,FALSE))</f>
        <v>0.5</v>
      </c>
      <c r="Q33" s="23">
        <f t="shared" si="0"/>
        <v>0.75862068965517204</v>
      </c>
      <c r="R33" s="23">
        <f t="shared" si="1"/>
        <v>0.8</v>
      </c>
      <c r="S33" s="23">
        <f t="shared" si="2"/>
        <v>0.53333333333333299</v>
      </c>
      <c r="T33" s="23">
        <f t="shared" si="3"/>
        <v>0.68505747126436745</v>
      </c>
      <c r="U33" s="23">
        <f>INDEX(Sheet1!$G$24:$G$28, MATCH('q2-all'!T33,Sheet1!$F$24:$F$28,1))</f>
        <v>100</v>
      </c>
      <c r="V33" s="23"/>
      <c r="W33" s="23">
        <f t="shared" si="4"/>
        <v>100</v>
      </c>
      <c r="X33" s="25">
        <f>IF(VLOOKUP($A33,'q2-score'!$A:$I,I$1,FALSE)&lt;VLOOKUP($A33,'q2-score-opposite'!$A:$I,I$1,FALSE),1,0)</f>
        <v>0</v>
      </c>
      <c r="Y33" s="25">
        <f t="shared" si="5"/>
        <v>0</v>
      </c>
      <c r="Z33" s="26">
        <f t="shared" si="6"/>
        <v>0.8</v>
      </c>
      <c r="AB33" s="27" t="str">
        <f t="shared" si="7"/>
        <v>===Task2 Notes===  F1 scores, a: 0.76, b: 0.8 , c: 0.53  Weighted Average: 0.69  Addtl Note: None</v>
      </c>
    </row>
    <row r="34" spans="1:28">
      <c r="A34" s="7" t="s">
        <v>50</v>
      </c>
      <c r="B34" s="7">
        <v>50336834</v>
      </c>
      <c r="C34" s="7">
        <f>VLOOKUP(A34,'q2-log'!A:H,3,FALSE)</f>
        <v>0</v>
      </c>
      <c r="D34" s="7" t="b">
        <f>VLOOKUP(A34,'q2-log'!A:H,4,FALSE)</f>
        <v>1</v>
      </c>
      <c r="E34" s="7">
        <f>VLOOKUP(A34,'q2-log'!A:H,5,FALSE)</f>
        <v>0</v>
      </c>
      <c r="F34" s="7" t="b">
        <f>VLOOKUP(A34,'q2-log'!A:H,6,FALSE)</f>
        <v>1</v>
      </c>
      <c r="G34">
        <f>VLOOKUP(A34,'q2-log'!A:H,7,FALSE)</f>
        <v>0</v>
      </c>
      <c r="H34" t="b">
        <f>VLOOKUP(A34,'q2-log'!A:H,8,FALSE)</f>
        <v>1</v>
      </c>
      <c r="I34" s="14">
        <f>MAX(VLOOKUP($A34,'q2-score'!$A:$I,I$1,FALSE),VLOOKUP($A34,'q2-score-opposite'!$A:$I,I$1,FALSE))</f>
        <v>0.680851063829787</v>
      </c>
      <c r="J34" s="14">
        <f>MAX(VLOOKUP($A34,'q2-score'!$A:$I,J$1,FALSE),VLOOKUP($A34,'q2-score-opposite'!$A:$I,J$1,FALSE))</f>
        <v>0.680851063829787</v>
      </c>
      <c r="K34" s="15">
        <f>MAX(VLOOKUP($A34,'q2-score'!$A:$I,K$1,FALSE),VLOOKUP($A34,'q2-score-opposite'!$A:$I,K$1,FALSE))</f>
        <v>0</v>
      </c>
      <c r="L34" s="15">
        <f>MAX(VLOOKUP($A34,'q2-score'!$A:$I,L$1,FALSE),VLOOKUP($A34,'q2-score-opposite'!$A:$I,L$1,FALSE))</f>
        <v>0</v>
      </c>
      <c r="M34" s="19">
        <f>MAX(VLOOKUP($A34,'q2-score'!$A:$I,M$1,FALSE),VLOOKUP($A34,'q2-score-opposite'!$A:$I,M$1,FALSE))</f>
        <v>0.77777777777777701</v>
      </c>
      <c r="N34" s="19">
        <f>MAX(VLOOKUP($A34,'q2-score'!$A:$I,N$1,FALSE),VLOOKUP($A34,'q2-score-opposite'!$A:$I,N$1,FALSE))</f>
        <v>0.77777777777777701</v>
      </c>
      <c r="O34" s="20">
        <f>MAX(VLOOKUP($A34,'q2-score'!$A:$I,O$1,FALSE),VLOOKUP($A34,'q2-score-opposite'!$A:$I,O$1,FALSE))</f>
        <v>0.73684210526315697</v>
      </c>
      <c r="P34" s="20">
        <f>MAX(VLOOKUP($A34,'q2-score'!$A:$I,P$1,FALSE),VLOOKUP($A34,'q2-score-opposite'!$A:$I,P$1,FALSE))</f>
        <v>0.73684210526315697</v>
      </c>
      <c r="Q34" s="23">
        <f t="shared" si="0"/>
        <v>0.680851063829787</v>
      </c>
      <c r="R34" s="23">
        <f t="shared" si="1"/>
        <v>0</v>
      </c>
      <c r="S34" s="23">
        <f t="shared" si="2"/>
        <v>0.77777777777777701</v>
      </c>
      <c r="T34" s="23">
        <f t="shared" si="3"/>
        <v>0.65033983451536603</v>
      </c>
      <c r="U34" s="23">
        <f>INDEX(Sheet1!$G$24:$G$28, MATCH('q2-all'!T34,Sheet1!$F$24:$F$28,1))</f>
        <v>100</v>
      </c>
      <c r="V34" s="23"/>
      <c r="W34" s="23">
        <f t="shared" si="4"/>
        <v>100</v>
      </c>
      <c r="X34" s="25">
        <f>IF(VLOOKUP($A34,'q2-score'!$A:$I,I$1,FALSE)&lt;VLOOKUP($A34,'q2-score-opposite'!$A:$I,I$1,FALSE),1,0)</f>
        <v>1</v>
      </c>
      <c r="Y34" s="25">
        <f t="shared" si="5"/>
        <v>0</v>
      </c>
      <c r="Z34" s="26">
        <f t="shared" si="6"/>
        <v>0.77777777777777701</v>
      </c>
      <c r="AB34" s="27" t="str">
        <f t="shared" si="7"/>
        <v>===Task2 Notes===  F1 scores, a: 0.68, b: 0 , c: 0.78  Weighted Average: 0.65  Addtl Note: None</v>
      </c>
    </row>
    <row r="35" spans="1:28">
      <c r="A35" s="7" t="s">
        <v>51</v>
      </c>
      <c r="B35" s="7">
        <v>50320998</v>
      </c>
      <c r="C35" s="7">
        <f>VLOOKUP(A35,'q2-log'!A:H,3,FALSE)</f>
        <v>0</v>
      </c>
      <c r="D35" s="7" t="b">
        <f>VLOOKUP(A35,'q2-log'!A:H,4,FALSE)</f>
        <v>1</v>
      </c>
      <c r="E35" s="7">
        <f>VLOOKUP(A35,'q2-log'!A:H,5,FALSE)</f>
        <v>0</v>
      </c>
      <c r="F35" s="7" t="b">
        <f>VLOOKUP(A35,'q2-log'!A:H,6,FALSE)</f>
        <v>1</v>
      </c>
      <c r="G35">
        <f>VLOOKUP(A35,'q2-log'!A:H,7,FALSE)</f>
        <v>0</v>
      </c>
      <c r="H35" t="b">
        <f>VLOOKUP(A35,'q2-log'!A:H,8,FALSE)</f>
        <v>1</v>
      </c>
      <c r="I35" s="14">
        <f>MAX(VLOOKUP($A35,'q2-score'!$A:$I,I$1,FALSE),VLOOKUP($A35,'q2-score-opposite'!$A:$I,I$1,FALSE))</f>
        <v>0.90909090909090895</v>
      </c>
      <c r="J35" s="14">
        <f>MAX(VLOOKUP($A35,'q2-score'!$A:$I,J$1,FALSE),VLOOKUP($A35,'q2-score-opposite'!$A:$I,J$1,FALSE))</f>
        <v>0.90909090909090895</v>
      </c>
      <c r="K35" s="15">
        <f>MAX(VLOOKUP($A35,'q2-score'!$A:$I,K$1,FALSE),VLOOKUP($A35,'q2-score-opposite'!$A:$I,K$1,FALSE))</f>
        <v>0</v>
      </c>
      <c r="L35" s="15">
        <f>MAX(VLOOKUP($A35,'q2-score'!$A:$I,L$1,FALSE),VLOOKUP($A35,'q2-score-opposite'!$A:$I,L$1,FALSE))</f>
        <v>0</v>
      </c>
      <c r="M35" s="19">
        <f>MAX(VLOOKUP($A35,'q2-score'!$A:$I,M$1,FALSE),VLOOKUP($A35,'q2-score-opposite'!$A:$I,M$1,FALSE))</f>
        <v>0.952380952380952</v>
      </c>
      <c r="N35" s="19">
        <f>MAX(VLOOKUP($A35,'q2-score'!$A:$I,N$1,FALSE),VLOOKUP($A35,'q2-score-opposite'!$A:$I,N$1,FALSE))</f>
        <v>0.952380952380952</v>
      </c>
      <c r="O35" s="20">
        <f>MAX(VLOOKUP($A35,'q2-score'!$A:$I,O$1,FALSE),VLOOKUP($A35,'q2-score-opposite'!$A:$I,O$1,FALSE))</f>
        <v>0.90909090909090895</v>
      </c>
      <c r="P35" s="20">
        <f>MAX(VLOOKUP($A35,'q2-score'!$A:$I,P$1,FALSE),VLOOKUP($A35,'q2-score-opposite'!$A:$I,P$1,FALSE))</f>
        <v>0.90909090909090895</v>
      </c>
      <c r="Q35" s="23">
        <f t="shared" si="0"/>
        <v>0.90909090909090895</v>
      </c>
      <c r="R35" s="23">
        <f t="shared" si="1"/>
        <v>0</v>
      </c>
      <c r="S35" s="23">
        <f t="shared" si="2"/>
        <v>0.952380952380952</v>
      </c>
      <c r="T35" s="23">
        <f t="shared" si="3"/>
        <v>0.83874458874458857</v>
      </c>
      <c r="U35" s="23">
        <f>INDEX(Sheet1!$G$24:$G$28, MATCH('q2-all'!T35,Sheet1!$F$24:$F$28,1))</f>
        <v>100</v>
      </c>
      <c r="V35" s="23"/>
      <c r="W35" s="23">
        <f t="shared" si="4"/>
        <v>100</v>
      </c>
      <c r="X35" s="25">
        <f>IF(VLOOKUP($A35,'q2-score'!$A:$I,I$1,FALSE)&lt;VLOOKUP($A35,'q2-score-opposite'!$A:$I,I$1,FALSE),1,0)</f>
        <v>1</v>
      </c>
      <c r="Y35" s="25">
        <f t="shared" si="5"/>
        <v>0</v>
      </c>
      <c r="Z35" s="26">
        <f t="shared" si="6"/>
        <v>0.952380952380952</v>
      </c>
      <c r="AB35" s="27" t="str">
        <f t="shared" si="7"/>
        <v>===Task2 Notes===  F1 scores, a: 0.91, b: 0 , c: 0.95  Weighted Average: 0.84  Addtl Note: None</v>
      </c>
    </row>
    <row r="36" spans="1:28">
      <c r="A36" s="7" t="s">
        <v>52</v>
      </c>
      <c r="B36" s="7">
        <v>50318705</v>
      </c>
      <c r="C36" s="7">
        <f>VLOOKUP(A36,'q2-log'!A:H,3,FALSE)</f>
        <v>0</v>
      </c>
      <c r="D36" s="7" t="b">
        <f>VLOOKUP(A36,'q2-log'!A:H,4,FALSE)</f>
        <v>1</v>
      </c>
      <c r="E36" s="7">
        <f>VLOOKUP(A36,'q2-log'!A:H,5,FALSE)</f>
        <v>0</v>
      </c>
      <c r="F36" s="7" t="b">
        <f>VLOOKUP(A36,'q2-log'!A:H,6,FALSE)</f>
        <v>1</v>
      </c>
      <c r="G36">
        <f>VLOOKUP(A36,'q2-log'!A:H,7,FALSE)</f>
        <v>0</v>
      </c>
      <c r="H36" t="b">
        <f>VLOOKUP(A36,'q2-log'!A:H,8,FALSE)</f>
        <v>1</v>
      </c>
      <c r="I36" s="14">
        <f>MAX(VLOOKUP($A36,'q2-score'!$A:$I,I$1,FALSE),VLOOKUP($A36,'q2-score-opposite'!$A:$I,I$1,FALSE))</f>
        <v>0.75862068965517204</v>
      </c>
      <c r="J36" s="14">
        <f>MAX(VLOOKUP($A36,'q2-score'!$A:$I,J$1,FALSE),VLOOKUP($A36,'q2-score-opposite'!$A:$I,J$1,FALSE))</f>
        <v>0.75862068965517204</v>
      </c>
      <c r="K36" s="15">
        <f>MAX(VLOOKUP($A36,'q2-score'!$A:$I,K$1,FALSE),VLOOKUP($A36,'q2-score-opposite'!$A:$I,K$1,FALSE))</f>
        <v>0.57142857142857095</v>
      </c>
      <c r="L36" s="15">
        <f>MAX(VLOOKUP($A36,'q2-score'!$A:$I,L$1,FALSE),VLOOKUP($A36,'q2-score-opposite'!$A:$I,L$1,FALSE))</f>
        <v>0.57142857142857095</v>
      </c>
      <c r="M36" s="19">
        <f>MAX(VLOOKUP($A36,'q2-score'!$A:$I,M$1,FALSE),VLOOKUP($A36,'q2-score-opposite'!$A:$I,M$1,FALSE))</f>
        <v>0.77777777777777701</v>
      </c>
      <c r="N36" s="19">
        <f>MAX(VLOOKUP($A36,'q2-score'!$A:$I,N$1,FALSE),VLOOKUP($A36,'q2-score-opposite'!$A:$I,N$1,FALSE))</f>
        <v>0.77777777777777701</v>
      </c>
      <c r="O36" s="20">
        <f>MAX(VLOOKUP($A36,'q2-score'!$A:$I,O$1,FALSE),VLOOKUP($A36,'q2-score-opposite'!$A:$I,O$1,FALSE))</f>
        <v>0.73684210526315697</v>
      </c>
      <c r="P36" s="20">
        <f>MAX(VLOOKUP($A36,'q2-score'!$A:$I,P$1,FALSE),VLOOKUP($A36,'q2-score-opposite'!$A:$I,P$1,FALSE))</f>
        <v>0.73684210526315697</v>
      </c>
      <c r="Q36" s="23">
        <f t="shared" si="0"/>
        <v>0.75862068965517204</v>
      </c>
      <c r="R36" s="23">
        <f t="shared" si="1"/>
        <v>0.57142857142857095</v>
      </c>
      <c r="S36" s="23">
        <f t="shared" si="2"/>
        <v>0.77777777777777701</v>
      </c>
      <c r="T36" s="23">
        <f t="shared" si="3"/>
        <v>0.74765667761357357</v>
      </c>
      <c r="U36" s="23">
        <f>INDEX(Sheet1!$G$24:$G$28, MATCH('q2-all'!T36,Sheet1!$F$24:$F$28,1))</f>
        <v>100</v>
      </c>
      <c r="V36" s="23"/>
      <c r="W36" s="23">
        <f t="shared" si="4"/>
        <v>100</v>
      </c>
      <c r="X36" s="25">
        <f>IF(VLOOKUP($A36,'q2-score'!$A:$I,I$1,FALSE)&lt;VLOOKUP($A36,'q2-score-opposite'!$A:$I,I$1,FALSE),1,0)</f>
        <v>0</v>
      </c>
      <c r="Y36" s="25">
        <f t="shared" si="5"/>
        <v>0</v>
      </c>
      <c r="Z36" s="26">
        <f t="shared" si="6"/>
        <v>0.77777777777777701</v>
      </c>
      <c r="AB36" s="27" t="str">
        <f t="shared" si="7"/>
        <v>===Task2 Notes===  F1 scores, a: 0.76, b: 0.57 , c: 0.78  Weighted Average: 0.75  Addtl Note: None</v>
      </c>
    </row>
    <row r="37" spans="1:28">
      <c r="A37" s="7" t="s">
        <v>53</v>
      </c>
      <c r="B37" s="7">
        <v>55038201</v>
      </c>
      <c r="C37" s="7">
        <f>VLOOKUP(A37,'q2-log'!A:H,3,FALSE)</f>
        <v>0</v>
      </c>
      <c r="D37" s="7" t="b">
        <f>VLOOKUP(A37,'q2-log'!A:H,4,FALSE)</f>
        <v>1</v>
      </c>
      <c r="E37" s="7">
        <f>VLOOKUP(A37,'q2-log'!A:H,5,FALSE)</f>
        <v>0</v>
      </c>
      <c r="F37" s="7" t="b">
        <f>VLOOKUP(A37,'q2-log'!A:H,6,FALSE)</f>
        <v>1</v>
      </c>
      <c r="G37">
        <f>VLOOKUP(A37,'q2-log'!A:H,7,FALSE)</f>
        <v>0</v>
      </c>
      <c r="H37" t="b">
        <f>VLOOKUP(A37,'q2-log'!A:H,8,FALSE)</f>
        <v>1</v>
      </c>
      <c r="I37" s="14">
        <f>MAX(VLOOKUP($A37,'q2-score'!$A:$I,I$1,FALSE),VLOOKUP($A37,'q2-score-opposite'!$A:$I,I$1,FALSE))</f>
        <v>0.875</v>
      </c>
      <c r="J37" s="14">
        <f>MAX(VLOOKUP($A37,'q2-score'!$A:$I,J$1,FALSE),VLOOKUP($A37,'q2-score-opposite'!$A:$I,J$1,FALSE))</f>
        <v>0.875</v>
      </c>
      <c r="K37" s="15">
        <f>MAX(VLOOKUP($A37,'q2-score'!$A:$I,K$1,FALSE),VLOOKUP($A37,'q2-score-opposite'!$A:$I,K$1,FALSE))</f>
        <v>0.8</v>
      </c>
      <c r="L37" s="15">
        <f>MAX(VLOOKUP($A37,'q2-score'!$A:$I,L$1,FALSE),VLOOKUP($A37,'q2-score-opposite'!$A:$I,L$1,FALSE))</f>
        <v>0.8</v>
      </c>
      <c r="M37" s="19">
        <f>MAX(VLOOKUP($A37,'q2-score'!$A:$I,M$1,FALSE),VLOOKUP($A37,'q2-score-opposite'!$A:$I,M$1,FALSE))</f>
        <v>0.77777777777777701</v>
      </c>
      <c r="N37" s="19">
        <f>MAX(VLOOKUP($A37,'q2-score'!$A:$I,N$1,FALSE),VLOOKUP($A37,'q2-score-opposite'!$A:$I,N$1,FALSE))</f>
        <v>0.77777777777777701</v>
      </c>
      <c r="O37" s="20">
        <f>MAX(VLOOKUP($A37,'q2-score'!$A:$I,O$1,FALSE),VLOOKUP($A37,'q2-score-opposite'!$A:$I,O$1,FALSE))</f>
        <v>0.73684210526315697</v>
      </c>
      <c r="P37" s="20">
        <f>MAX(VLOOKUP($A37,'q2-score'!$A:$I,P$1,FALSE),VLOOKUP($A37,'q2-score-opposite'!$A:$I,P$1,FALSE))</f>
        <v>0.73684210526315697</v>
      </c>
      <c r="Q37" s="23">
        <f t="shared" ref="Q37:Q68" si="8">MAX(I37,0)</f>
        <v>0.875</v>
      </c>
      <c r="R37" s="23">
        <f t="shared" ref="R37:R68" si="9">MAX(K37,0)</f>
        <v>0.8</v>
      </c>
      <c r="S37" s="23">
        <f t="shared" ref="S37:S68" si="10">MAX(MAX(M37,O37),0)</f>
        <v>0.77777777777777701</v>
      </c>
      <c r="T37" s="23">
        <f t="shared" ref="T37:T68" si="11">Q37*Q$1+R37*R$1+S37*S$1</f>
        <v>0.83454861111111078</v>
      </c>
      <c r="U37" s="23">
        <f>INDEX(Sheet1!$G$24:$G$28, MATCH('q2-all'!T37,Sheet1!$F$24:$F$28,1))</f>
        <v>100</v>
      </c>
      <c r="V37" s="23"/>
      <c r="W37" s="23">
        <f t="shared" si="4"/>
        <v>100</v>
      </c>
      <c r="X37" s="25">
        <f>IF(VLOOKUP($A37,'q2-score'!$A:$I,I$1,FALSE)&lt;VLOOKUP($A37,'q2-score-opposite'!$A:$I,I$1,FALSE),1,0)</f>
        <v>0</v>
      </c>
      <c r="Y37" s="25">
        <f t="shared" ref="Y37:Y68" si="12">IF(AND(J37&lt;&gt;-1,I37&lt;&gt;-1),IF(I37&lt;&gt;J37,1,0),0)</f>
        <v>0</v>
      </c>
      <c r="Z37" s="26">
        <f t="shared" ref="Z37:Z68" si="13">MAX(Q37:S37)</f>
        <v>0.875</v>
      </c>
      <c r="AB37" s="27" t="str">
        <f t="shared" si="7"/>
        <v>===Task2 Notes===  F1 scores, a: 0.88, b: 0.8 , c: 0.78  Weighted Average: 0.83  Addtl Note: None</v>
      </c>
    </row>
    <row r="38" spans="1:28">
      <c r="A38" s="7" t="s">
        <v>54</v>
      </c>
      <c r="B38" s="7">
        <v>50336816</v>
      </c>
      <c r="C38" s="7">
        <f>VLOOKUP(A38,'q2-log'!A:H,3,FALSE)</f>
        <v>0</v>
      </c>
      <c r="D38" s="7" t="b">
        <f>VLOOKUP(A38,'q2-log'!A:H,4,FALSE)</f>
        <v>1</v>
      </c>
      <c r="E38" s="7">
        <f>VLOOKUP(A38,'q2-log'!A:H,5,FALSE)</f>
        <v>0</v>
      </c>
      <c r="F38" s="7" t="b">
        <f>VLOOKUP(A38,'q2-log'!A:H,6,FALSE)</f>
        <v>1</v>
      </c>
      <c r="G38">
        <f>VLOOKUP(A38,'q2-log'!A:H,7,FALSE)</f>
        <v>0</v>
      </c>
      <c r="H38" t="b">
        <f>VLOOKUP(A38,'q2-log'!A:H,8,FALSE)</f>
        <v>1</v>
      </c>
      <c r="I38" s="14">
        <f>MAX(VLOOKUP($A38,'q2-score'!$A:$I,I$1,FALSE),VLOOKUP($A38,'q2-score-opposite'!$A:$I,I$1,FALSE))</f>
        <v>0.83870967741935398</v>
      </c>
      <c r="J38" s="14">
        <f>MAX(VLOOKUP($A38,'q2-score'!$A:$I,J$1,FALSE),VLOOKUP($A38,'q2-score-opposite'!$A:$I,J$1,FALSE))</f>
        <v>0.83870967741935398</v>
      </c>
      <c r="K38" s="15">
        <f>MAX(VLOOKUP($A38,'q2-score'!$A:$I,K$1,FALSE),VLOOKUP($A38,'q2-score-opposite'!$A:$I,K$1,FALSE))</f>
        <v>0.8</v>
      </c>
      <c r="L38" s="15">
        <f>MAX(VLOOKUP($A38,'q2-score'!$A:$I,L$1,FALSE),VLOOKUP($A38,'q2-score-opposite'!$A:$I,L$1,FALSE))</f>
        <v>0.8</v>
      </c>
      <c r="M38" s="19">
        <f>MAX(VLOOKUP($A38,'q2-score'!$A:$I,M$1,FALSE),VLOOKUP($A38,'q2-score-opposite'!$A:$I,M$1,FALSE))</f>
        <v>0.70588235294117596</v>
      </c>
      <c r="N38" s="19">
        <f>MAX(VLOOKUP($A38,'q2-score'!$A:$I,N$1,FALSE),VLOOKUP($A38,'q2-score-opposite'!$A:$I,N$1,FALSE))</f>
        <v>0.70588235294117596</v>
      </c>
      <c r="O38" s="20">
        <f>MAX(VLOOKUP($A38,'q2-score'!$A:$I,O$1,FALSE),VLOOKUP($A38,'q2-score-opposite'!$A:$I,O$1,FALSE))</f>
        <v>0.66666666666666596</v>
      </c>
      <c r="P38" s="20">
        <f>MAX(VLOOKUP($A38,'q2-score'!$A:$I,P$1,FALSE),VLOOKUP($A38,'q2-score-opposite'!$A:$I,P$1,FALSE))</f>
        <v>0.66666666666666596</v>
      </c>
      <c r="Q38" s="23">
        <f t="shared" si="8"/>
        <v>0.83870967741935398</v>
      </c>
      <c r="R38" s="23">
        <f t="shared" si="9"/>
        <v>0.8</v>
      </c>
      <c r="S38" s="23">
        <f t="shared" si="10"/>
        <v>0.70588235294117596</v>
      </c>
      <c r="T38" s="23">
        <f t="shared" si="11"/>
        <v>0.78942125237191585</v>
      </c>
      <c r="U38" s="23">
        <f>INDEX(Sheet1!$G$24:$G$28, MATCH('q2-all'!T38,Sheet1!$F$24:$F$28,1))</f>
        <v>100</v>
      </c>
      <c r="V38" s="23"/>
      <c r="W38" s="23">
        <f t="shared" si="4"/>
        <v>100</v>
      </c>
      <c r="X38" s="25">
        <f>IF(VLOOKUP($A38,'q2-score'!$A:$I,I$1,FALSE)&lt;VLOOKUP($A38,'q2-score-opposite'!$A:$I,I$1,FALSE),1,0)</f>
        <v>0</v>
      </c>
      <c r="Y38" s="25">
        <f t="shared" si="12"/>
        <v>0</v>
      </c>
      <c r="Z38" s="26">
        <f t="shared" si="13"/>
        <v>0.83870967741935398</v>
      </c>
      <c r="AB38" s="27" t="str">
        <f t="shared" si="7"/>
        <v>===Task2 Notes===  F1 scores, a: 0.84, b: 0.8 , c: 0.71  Weighted Average: 0.79  Addtl Note: None</v>
      </c>
    </row>
    <row r="39" spans="1:28">
      <c r="A39" s="7" t="s">
        <v>55</v>
      </c>
      <c r="B39" s="7">
        <v>50321613</v>
      </c>
      <c r="C39" s="7">
        <f>VLOOKUP(A39,'q2-log'!A:H,3,FALSE)</f>
        <v>0</v>
      </c>
      <c r="D39" s="7" t="b">
        <f>VLOOKUP(A39,'q2-log'!A:H,4,FALSE)</f>
        <v>1</v>
      </c>
      <c r="E39" s="7">
        <f>VLOOKUP(A39,'q2-log'!A:H,5,FALSE)</f>
        <v>0</v>
      </c>
      <c r="F39" s="7" t="b">
        <f>VLOOKUP(A39,'q2-log'!A:H,6,FALSE)</f>
        <v>1</v>
      </c>
      <c r="G39">
        <f>VLOOKUP(A39,'q2-log'!A:H,7,FALSE)</f>
        <v>0</v>
      </c>
      <c r="H39" t="b">
        <f>VLOOKUP(A39,'q2-log'!A:H,8,FALSE)</f>
        <v>1</v>
      </c>
      <c r="I39" s="14">
        <f>MAX(VLOOKUP($A39,'q2-score'!$A:$I,I$1,FALSE),VLOOKUP($A39,'q2-score-opposite'!$A:$I,I$1,FALSE))</f>
        <v>0.66666666666666596</v>
      </c>
      <c r="J39" s="14">
        <f>MAX(VLOOKUP($A39,'q2-score'!$A:$I,J$1,FALSE),VLOOKUP($A39,'q2-score-opposite'!$A:$I,J$1,FALSE))</f>
        <v>0.66666666666666596</v>
      </c>
      <c r="K39" s="15">
        <f>MAX(VLOOKUP($A39,'q2-score'!$A:$I,K$1,FALSE),VLOOKUP($A39,'q2-score-opposite'!$A:$I,K$1,FALSE))</f>
        <v>0.57142857142857095</v>
      </c>
      <c r="L39" s="15">
        <f>MAX(VLOOKUP($A39,'q2-score'!$A:$I,L$1,FALSE),VLOOKUP($A39,'q2-score-opposite'!$A:$I,L$1,FALSE))</f>
        <v>0.57142857142857095</v>
      </c>
      <c r="M39" s="19">
        <f>MAX(VLOOKUP($A39,'q2-score'!$A:$I,M$1,FALSE),VLOOKUP($A39,'q2-score-opposite'!$A:$I,M$1,FALSE))</f>
        <v>0.83333333333333304</v>
      </c>
      <c r="N39" s="19">
        <f>MAX(VLOOKUP($A39,'q2-score'!$A:$I,N$1,FALSE),VLOOKUP($A39,'q2-score-opposite'!$A:$I,N$1,FALSE))</f>
        <v>0.83333333333333304</v>
      </c>
      <c r="O39" s="20">
        <f>MAX(VLOOKUP($A39,'q2-score'!$A:$I,O$1,FALSE),VLOOKUP($A39,'q2-score-opposite'!$A:$I,O$1,FALSE))</f>
        <v>0.8</v>
      </c>
      <c r="P39" s="20">
        <f>MAX(VLOOKUP($A39,'q2-score'!$A:$I,P$1,FALSE),VLOOKUP($A39,'q2-score-opposite'!$A:$I,P$1,FALSE))</f>
        <v>0.8</v>
      </c>
      <c r="Q39" s="23">
        <f t="shared" si="8"/>
        <v>0.66666666666666596</v>
      </c>
      <c r="R39" s="23">
        <f t="shared" si="9"/>
        <v>0.57142857142857095</v>
      </c>
      <c r="S39" s="23">
        <f t="shared" si="10"/>
        <v>0.83333333333333304</v>
      </c>
      <c r="T39" s="23">
        <f t="shared" si="11"/>
        <v>0.71502976190476142</v>
      </c>
      <c r="U39" s="23">
        <f>INDEX(Sheet1!$G$24:$G$28, MATCH('q2-all'!T39,Sheet1!$F$24:$F$28,1))</f>
        <v>100</v>
      </c>
      <c r="V39" s="23"/>
      <c r="W39" s="23">
        <f t="shared" si="4"/>
        <v>100</v>
      </c>
      <c r="X39" s="25">
        <f>IF(VLOOKUP($A39,'q2-score'!$A:$I,I$1,FALSE)&lt;VLOOKUP($A39,'q2-score-opposite'!$A:$I,I$1,FALSE),1,0)</f>
        <v>0</v>
      </c>
      <c r="Y39" s="25">
        <f t="shared" si="12"/>
        <v>0</v>
      </c>
      <c r="Z39" s="26">
        <f t="shared" si="13"/>
        <v>0.83333333333333304</v>
      </c>
      <c r="AB39" s="27" t="str">
        <f t="shared" si="7"/>
        <v>===Task2 Notes===  F1 scores, a: 0.67, b: 0.57 , c: 0.83  Weighted Average: 0.72  Addtl Note: None</v>
      </c>
    </row>
    <row r="40" spans="1:28">
      <c r="A40" s="7" t="s">
        <v>56</v>
      </c>
      <c r="B40" s="7">
        <v>0</v>
      </c>
      <c r="C40" s="7">
        <f>VLOOKUP(A40,'q2-log'!A:H,3,FALSE)</f>
        <v>0</v>
      </c>
      <c r="D40" s="7" t="b">
        <f>VLOOKUP(A40,'q2-log'!A:H,4,FALSE)</f>
        <v>1</v>
      </c>
      <c r="E40" s="7">
        <f>VLOOKUP(A40,'q2-log'!A:H,5,FALSE)</f>
        <v>0</v>
      </c>
      <c r="F40" s="7" t="b">
        <f>VLOOKUP(A40,'q2-log'!A:H,6,FALSE)</f>
        <v>1</v>
      </c>
      <c r="G40">
        <f>VLOOKUP(A40,'q2-log'!A:H,7,FALSE)</f>
        <v>0</v>
      </c>
      <c r="H40" t="b">
        <f>VLOOKUP(A40,'q2-log'!A:H,8,FALSE)</f>
        <v>1</v>
      </c>
      <c r="I40" s="14">
        <f>MAX(VLOOKUP($A40,'q2-score'!$A:$I,I$1,FALSE),VLOOKUP($A40,'q2-score-opposite'!$A:$I,I$1,FALSE))</f>
        <v>0.105263157894736</v>
      </c>
      <c r="J40" s="14">
        <f>MAX(VLOOKUP($A40,'q2-score'!$A:$I,J$1,FALSE),VLOOKUP($A40,'q2-score-opposite'!$A:$I,J$1,FALSE))</f>
        <v>6.0606060606060601E-2</v>
      </c>
      <c r="K40" s="15">
        <f>MAX(VLOOKUP($A40,'q2-score'!$A:$I,K$1,FALSE),VLOOKUP($A40,'q2-score-opposite'!$A:$I,K$1,FALSE))</f>
        <v>0.5</v>
      </c>
      <c r="L40" s="15">
        <f>MAX(VLOOKUP($A40,'q2-score'!$A:$I,L$1,FALSE),VLOOKUP($A40,'q2-score-opposite'!$A:$I,L$1,FALSE))</f>
        <v>0.66666666666666596</v>
      </c>
      <c r="M40" s="19">
        <f>MAX(VLOOKUP($A40,'q2-score'!$A:$I,M$1,FALSE),VLOOKUP($A40,'q2-score-opposite'!$A:$I,M$1,FALSE))</f>
        <v>0.16666666666666599</v>
      </c>
      <c r="N40" s="19">
        <f>MAX(VLOOKUP($A40,'q2-score'!$A:$I,N$1,FALSE),VLOOKUP($A40,'q2-score-opposite'!$A:$I,N$1,FALSE))</f>
        <v>0.39999999999999902</v>
      </c>
      <c r="O40" s="20">
        <f>MAX(VLOOKUP($A40,'q2-score'!$A:$I,O$1,FALSE),VLOOKUP($A40,'q2-score-opposite'!$A:$I,O$1,FALSE))</f>
        <v>0.15384615384615299</v>
      </c>
      <c r="P40" s="20">
        <f>MAX(VLOOKUP($A40,'q2-score'!$A:$I,P$1,FALSE),VLOOKUP($A40,'q2-score-opposite'!$A:$I,P$1,FALSE))</f>
        <v>0.38095238095238099</v>
      </c>
      <c r="Q40" s="23">
        <f t="shared" si="8"/>
        <v>0.105263157894736</v>
      </c>
      <c r="R40" s="23">
        <f t="shared" si="9"/>
        <v>0.5</v>
      </c>
      <c r="S40" s="23">
        <f t="shared" si="10"/>
        <v>0.16666666666666599</v>
      </c>
      <c r="T40" s="23">
        <f t="shared" si="11"/>
        <v>0.16337719298245545</v>
      </c>
      <c r="U40" s="23">
        <f>INDEX(Sheet1!$G$24:$G$28, MATCH('q2-all'!T40,Sheet1!$F$24:$F$28,1))</f>
        <v>70</v>
      </c>
      <c r="V40" s="23"/>
      <c r="W40" s="23">
        <f t="shared" si="4"/>
        <v>70</v>
      </c>
      <c r="X40" s="25">
        <f>IF(VLOOKUP($A40,'q2-score'!$A:$I,I$1,FALSE)&lt;VLOOKUP($A40,'q2-score-opposite'!$A:$I,I$1,FALSE),1,0)</f>
        <v>0</v>
      </c>
      <c r="Y40" s="25">
        <f t="shared" si="12"/>
        <v>1</v>
      </c>
      <c r="Z40" s="26">
        <f t="shared" si="13"/>
        <v>0.5</v>
      </c>
      <c r="AA40" t="s">
        <v>160</v>
      </c>
      <c r="AB40" s="27" t="str">
        <f t="shared" si="7"/>
        <v>===Task2 Notes===  F1 scores, a: 0.11, b: 0.5 , c: 0.17  Weighted Average: 0.16  Addtl Note: The results you submitted differs from what the autograder runned, grade based on the version from autograder</v>
      </c>
    </row>
    <row r="41" spans="1:28">
      <c r="A41" s="7" t="s">
        <v>57</v>
      </c>
      <c r="B41" s="7">
        <v>50245962</v>
      </c>
      <c r="C41" s="7">
        <f>VLOOKUP(A41,'q2-log'!A:H,3,FALSE)</f>
        <v>0</v>
      </c>
      <c r="D41" s="7" t="b">
        <f>VLOOKUP(A41,'q2-log'!A:H,4,FALSE)</f>
        <v>1</v>
      </c>
      <c r="E41" s="7">
        <f>VLOOKUP(A41,'q2-log'!A:H,5,FALSE)</f>
        <v>0</v>
      </c>
      <c r="F41" s="7" t="b">
        <f>VLOOKUP(A41,'q2-log'!A:H,6,FALSE)</f>
        <v>1</v>
      </c>
      <c r="G41">
        <f>VLOOKUP(A41,'q2-log'!A:H,7,FALSE)</f>
        <v>0</v>
      </c>
      <c r="H41" t="b">
        <f>VLOOKUP(A41,'q2-log'!A:H,8,FALSE)</f>
        <v>1</v>
      </c>
      <c r="I41" s="14">
        <f>MAX(VLOOKUP($A41,'q2-score'!$A:$I,I$1,FALSE),VLOOKUP($A41,'q2-score-opposite'!$A:$I,I$1,FALSE))</f>
        <v>0</v>
      </c>
      <c r="J41" s="14">
        <f>MAX(VLOOKUP($A41,'q2-score'!$A:$I,J$1,FALSE),VLOOKUP($A41,'q2-score-opposite'!$A:$I,J$1,FALSE))</f>
        <v>0</v>
      </c>
      <c r="K41" s="15">
        <f>MAX(VLOOKUP($A41,'q2-score'!$A:$I,K$1,FALSE),VLOOKUP($A41,'q2-score-opposite'!$A:$I,K$1,FALSE))</f>
        <v>0</v>
      </c>
      <c r="L41" s="15">
        <f>MAX(VLOOKUP($A41,'q2-score'!$A:$I,L$1,FALSE),VLOOKUP($A41,'q2-score-opposite'!$A:$I,L$1,FALSE))</f>
        <v>0</v>
      </c>
      <c r="M41" s="19">
        <f>MAX(VLOOKUP($A41,'q2-score'!$A:$I,M$1,FALSE),VLOOKUP($A41,'q2-score-opposite'!$A:$I,M$1,FALSE))</f>
        <v>0</v>
      </c>
      <c r="N41" s="19">
        <f>MAX(VLOOKUP($A41,'q2-score'!$A:$I,N$1,FALSE),VLOOKUP($A41,'q2-score-opposite'!$A:$I,N$1,FALSE))</f>
        <v>0</v>
      </c>
      <c r="O41" s="20">
        <f>MAX(VLOOKUP($A41,'q2-score'!$A:$I,O$1,FALSE),VLOOKUP($A41,'q2-score-opposite'!$A:$I,O$1,FALSE))</f>
        <v>0</v>
      </c>
      <c r="P41" s="20">
        <f>MAX(VLOOKUP($A41,'q2-score'!$A:$I,P$1,FALSE),VLOOKUP($A41,'q2-score-opposite'!$A:$I,P$1,FALSE))</f>
        <v>0</v>
      </c>
      <c r="Q41" s="23">
        <f t="shared" si="8"/>
        <v>0</v>
      </c>
      <c r="R41" s="23">
        <f t="shared" si="9"/>
        <v>0</v>
      </c>
      <c r="S41" s="23">
        <f t="shared" si="10"/>
        <v>0</v>
      </c>
      <c r="T41" s="23">
        <f t="shared" si="11"/>
        <v>0</v>
      </c>
      <c r="U41" s="23">
        <f>INDEX(Sheet1!$G$24:$G$28, MATCH('q2-all'!T41,Sheet1!$F$24:$F$28,1))</f>
        <v>25</v>
      </c>
      <c r="V41" s="23">
        <v>55</v>
      </c>
      <c r="W41" s="23">
        <f t="shared" si="4"/>
        <v>55</v>
      </c>
      <c r="X41" s="25">
        <f>IF(VLOOKUP($A41,'q2-score'!$A:$I,I$1,FALSE)&lt;VLOOKUP($A41,'q2-score-opposite'!$A:$I,I$1,FALSE),1,0)</f>
        <v>0</v>
      </c>
      <c r="Y41" s="25">
        <f t="shared" si="12"/>
        <v>0</v>
      </c>
      <c r="Z41" s="26">
        <f t="shared" si="13"/>
        <v>0</v>
      </c>
      <c r="AB41" s="27" t="str">
        <f t="shared" si="7"/>
        <v>===Task2 Notes===  F1 scores, a: 0, b: 0 , c: 0  Weighted Average: 0  Addtl Note: None</v>
      </c>
    </row>
    <row r="42" spans="1:28">
      <c r="A42" s="7" t="s">
        <v>58</v>
      </c>
      <c r="B42" s="7">
        <v>50236786</v>
      </c>
      <c r="C42" s="7">
        <f>VLOOKUP(A42,'q2-log'!A:H,3,FALSE)</f>
        <v>1</v>
      </c>
      <c r="D42" s="7" t="b">
        <f>VLOOKUP(A42,'q2-log'!A:H,4,FALSE)</f>
        <v>0</v>
      </c>
      <c r="E42" s="7">
        <f>VLOOKUP(A42,'q2-log'!A:H,5,FALSE)</f>
        <v>1</v>
      </c>
      <c r="F42" s="7" t="b">
        <f>VLOOKUP(A42,'q2-log'!A:H,6,FALSE)</f>
        <v>0</v>
      </c>
      <c r="G42">
        <f>VLOOKUP(A42,'q2-log'!A:H,7,FALSE)</f>
        <v>1</v>
      </c>
      <c r="H42" t="b">
        <f>VLOOKUP(A42,'q2-log'!A:H,8,FALSE)</f>
        <v>0</v>
      </c>
      <c r="I42" s="14">
        <f>MAX(VLOOKUP($A42,'q2-score'!$A:$I,I$1,FALSE),VLOOKUP($A42,'q2-score-opposite'!$A:$I,I$1,FALSE))</f>
        <v>-1</v>
      </c>
      <c r="J42" s="14">
        <f>MAX(VLOOKUP($A42,'q2-score'!$A:$I,J$1,FALSE),VLOOKUP($A42,'q2-score-opposite'!$A:$I,J$1,FALSE))</f>
        <v>0</v>
      </c>
      <c r="K42" s="15">
        <f>MAX(VLOOKUP($A42,'q2-score'!$A:$I,K$1,FALSE),VLOOKUP($A42,'q2-score-opposite'!$A:$I,K$1,FALSE))</f>
        <v>-1</v>
      </c>
      <c r="L42" s="15">
        <f>MAX(VLOOKUP($A42,'q2-score'!$A:$I,L$1,FALSE),VLOOKUP($A42,'q2-score-opposite'!$A:$I,L$1,FALSE))</f>
        <v>0</v>
      </c>
      <c r="M42" s="19">
        <f>MAX(VLOOKUP($A42,'q2-score'!$A:$I,M$1,FALSE),VLOOKUP($A42,'q2-score-opposite'!$A:$I,M$1,FALSE))</f>
        <v>-1</v>
      </c>
      <c r="N42" s="19">
        <f>MAX(VLOOKUP($A42,'q2-score'!$A:$I,N$1,FALSE),VLOOKUP($A42,'q2-score-opposite'!$A:$I,N$1,FALSE))</f>
        <v>0</v>
      </c>
      <c r="O42" s="20">
        <f>MAX(VLOOKUP($A42,'q2-score'!$A:$I,O$1,FALSE),VLOOKUP($A42,'q2-score-opposite'!$A:$I,O$1,FALSE))</f>
        <v>-1</v>
      </c>
      <c r="P42" s="20">
        <f>MAX(VLOOKUP($A42,'q2-score'!$A:$I,P$1,FALSE),VLOOKUP($A42,'q2-score-opposite'!$A:$I,P$1,FALSE))</f>
        <v>0</v>
      </c>
      <c r="Q42" s="23">
        <f t="shared" si="8"/>
        <v>0</v>
      </c>
      <c r="R42" s="23">
        <f t="shared" si="9"/>
        <v>0</v>
      </c>
      <c r="S42" s="23">
        <f t="shared" si="10"/>
        <v>0</v>
      </c>
      <c r="T42" s="23">
        <f t="shared" si="11"/>
        <v>0</v>
      </c>
      <c r="U42" s="23">
        <f>INDEX(Sheet1!$G$24:$G$28, MATCH('q2-all'!T42,Sheet1!$F$24:$F$28,1))</f>
        <v>25</v>
      </c>
      <c r="V42" s="23">
        <v>55</v>
      </c>
      <c r="W42" s="23">
        <f t="shared" si="4"/>
        <v>55</v>
      </c>
      <c r="X42" s="25">
        <f>IF(VLOOKUP($A42,'q2-score'!$A:$I,I$1,FALSE)&lt;VLOOKUP($A42,'q2-score-opposite'!$A:$I,I$1,FALSE),1,0)</f>
        <v>0</v>
      </c>
      <c r="Y42" s="25">
        <f t="shared" si="12"/>
        <v>0</v>
      </c>
      <c r="Z42" s="26">
        <f t="shared" si="13"/>
        <v>0</v>
      </c>
      <c r="AB42" s="27" t="str">
        <f t="shared" si="7"/>
        <v>===Task2 Notes===  F1 scores, a: 0, b: 0 , c: 0  Weighted Average: 0  Addtl Note: None</v>
      </c>
    </row>
    <row r="43" spans="1:28">
      <c r="A43" s="7" t="s">
        <v>59</v>
      </c>
      <c r="B43" s="7">
        <v>50228104</v>
      </c>
      <c r="C43" s="7">
        <f>VLOOKUP(A43,'q2-log'!A:H,3,FALSE)</f>
        <v>1</v>
      </c>
      <c r="D43" s="7" t="b">
        <f>VLOOKUP(A43,'q2-log'!A:H,4,FALSE)</f>
        <v>0</v>
      </c>
      <c r="E43" s="7">
        <f>VLOOKUP(A43,'q2-log'!A:H,5,FALSE)</f>
        <v>1</v>
      </c>
      <c r="F43" s="7" t="b">
        <f>VLOOKUP(A43,'q2-log'!A:H,6,FALSE)</f>
        <v>0</v>
      </c>
      <c r="G43">
        <f>VLOOKUP(A43,'q2-log'!A:H,7,FALSE)</f>
        <v>1</v>
      </c>
      <c r="H43" t="b">
        <f>VLOOKUP(A43,'q2-log'!A:H,8,FALSE)</f>
        <v>0</v>
      </c>
      <c r="I43" s="14">
        <f>MAX(VLOOKUP($A43,'q2-score'!$A:$I,I$1,FALSE),VLOOKUP($A43,'q2-score-opposite'!$A:$I,I$1,FALSE))</f>
        <v>-1</v>
      </c>
      <c r="J43" s="14">
        <f>MAX(VLOOKUP($A43,'q2-score'!$A:$I,J$1,FALSE),VLOOKUP($A43,'q2-score-opposite'!$A:$I,J$1,FALSE))</f>
        <v>-1</v>
      </c>
      <c r="K43" s="15">
        <f>MAX(VLOOKUP($A43,'q2-score'!$A:$I,K$1,FALSE),VLOOKUP($A43,'q2-score-opposite'!$A:$I,K$1,FALSE))</f>
        <v>-1</v>
      </c>
      <c r="L43" s="15">
        <f>MAX(VLOOKUP($A43,'q2-score'!$A:$I,L$1,FALSE),VLOOKUP($A43,'q2-score-opposite'!$A:$I,L$1,FALSE))</f>
        <v>-1</v>
      </c>
      <c r="M43" s="19">
        <f>MAX(VLOOKUP($A43,'q2-score'!$A:$I,M$1,FALSE),VLOOKUP($A43,'q2-score-opposite'!$A:$I,M$1,FALSE))</f>
        <v>-1</v>
      </c>
      <c r="N43" s="19">
        <f>MAX(VLOOKUP($A43,'q2-score'!$A:$I,N$1,FALSE),VLOOKUP($A43,'q2-score-opposite'!$A:$I,N$1,FALSE))</f>
        <v>-1</v>
      </c>
      <c r="O43" s="20">
        <f>MAX(VLOOKUP($A43,'q2-score'!$A:$I,O$1,FALSE),VLOOKUP($A43,'q2-score-opposite'!$A:$I,O$1,FALSE))</f>
        <v>-1</v>
      </c>
      <c r="P43" s="20">
        <f>MAX(VLOOKUP($A43,'q2-score'!$A:$I,P$1,FALSE),VLOOKUP($A43,'q2-score-opposite'!$A:$I,P$1,FALSE))</f>
        <v>-1</v>
      </c>
      <c r="Q43" s="23">
        <f t="shared" si="8"/>
        <v>0</v>
      </c>
      <c r="R43" s="23">
        <f t="shared" si="9"/>
        <v>0</v>
      </c>
      <c r="S43" s="23">
        <f t="shared" si="10"/>
        <v>0</v>
      </c>
      <c r="T43" s="23">
        <f t="shared" si="11"/>
        <v>0</v>
      </c>
      <c r="U43" s="23">
        <f>INDEX(Sheet1!$G$24:$G$28, MATCH('q2-all'!T43,Sheet1!$F$24:$F$28,1))</f>
        <v>25</v>
      </c>
      <c r="V43" s="23">
        <v>25</v>
      </c>
      <c r="W43" s="23">
        <f t="shared" si="4"/>
        <v>25</v>
      </c>
      <c r="X43" s="25">
        <f>IF(VLOOKUP($A43,'q2-score'!$A:$I,I$1,FALSE)&lt;VLOOKUP($A43,'q2-score-opposite'!$A:$I,I$1,FALSE),1,0)</f>
        <v>0</v>
      </c>
      <c r="Y43" s="25">
        <f t="shared" si="12"/>
        <v>0</v>
      </c>
      <c r="Z43" s="26">
        <f t="shared" si="13"/>
        <v>0</v>
      </c>
      <c r="AA43" t="s">
        <v>157</v>
      </c>
      <c r="AB43" s="27" t="str">
        <f t="shared" si="7"/>
        <v>===Task2 Notes===  F1 scores, a: 0, b: 0 , c: 0  Weighted Average: 0  Addtl Note: not implemented</v>
      </c>
    </row>
    <row r="44" spans="1:28">
      <c r="A44" s="7" t="s">
        <v>61</v>
      </c>
      <c r="B44" s="7">
        <v>50183135</v>
      </c>
      <c r="C44" s="7">
        <f>VLOOKUP(A44,'q2-log'!A:H,3,FALSE)</f>
        <v>0</v>
      </c>
      <c r="D44" s="7" t="b">
        <f>VLOOKUP(A44,'q2-log'!A:H,4,FALSE)</f>
        <v>1</v>
      </c>
      <c r="E44" s="7">
        <f>VLOOKUP(A44,'q2-log'!A:H,5,FALSE)</f>
        <v>0</v>
      </c>
      <c r="F44" s="7" t="b">
        <f>VLOOKUP(A44,'q2-log'!A:H,6,FALSE)</f>
        <v>1</v>
      </c>
      <c r="G44">
        <f>VLOOKUP(A44,'q2-log'!A:H,7,FALSE)</f>
        <v>0</v>
      </c>
      <c r="H44" t="b">
        <f>VLOOKUP(A44,'q2-log'!A:H,8,FALSE)</f>
        <v>1</v>
      </c>
      <c r="I44" s="14">
        <f>MAX(VLOOKUP($A44,'q2-score'!$A:$I,I$1,FALSE),VLOOKUP($A44,'q2-score-opposite'!$A:$I,I$1,FALSE))</f>
        <v>0.8</v>
      </c>
      <c r="J44" s="14">
        <f>MAX(VLOOKUP($A44,'q2-score'!$A:$I,J$1,FALSE),VLOOKUP($A44,'q2-score-opposite'!$A:$I,J$1,FALSE))</f>
        <v>0.8</v>
      </c>
      <c r="K44" s="15">
        <f>MAX(VLOOKUP($A44,'q2-score'!$A:$I,K$1,FALSE),VLOOKUP($A44,'q2-score-opposite'!$A:$I,K$1,FALSE))</f>
        <v>0.8</v>
      </c>
      <c r="L44" s="15">
        <f>MAX(VLOOKUP($A44,'q2-score'!$A:$I,L$1,FALSE),VLOOKUP($A44,'q2-score-opposite'!$A:$I,L$1,FALSE))</f>
        <v>0.8</v>
      </c>
      <c r="M44" s="19">
        <f>MAX(VLOOKUP($A44,'q2-score'!$A:$I,M$1,FALSE),VLOOKUP($A44,'q2-score-opposite'!$A:$I,M$1,FALSE))</f>
        <v>0.19047619047618999</v>
      </c>
      <c r="N44" s="19">
        <f>MAX(VLOOKUP($A44,'q2-score'!$A:$I,N$1,FALSE),VLOOKUP($A44,'q2-score-opposite'!$A:$I,N$1,FALSE))</f>
        <v>0.19047619047618999</v>
      </c>
      <c r="O44" s="20">
        <f>MAX(VLOOKUP($A44,'q2-score'!$A:$I,O$1,FALSE),VLOOKUP($A44,'q2-score-opposite'!$A:$I,O$1,FALSE))</f>
        <v>0.18181818181818099</v>
      </c>
      <c r="P44" s="20">
        <f>MAX(VLOOKUP($A44,'q2-score'!$A:$I,P$1,FALSE),VLOOKUP($A44,'q2-score-opposite'!$A:$I,P$1,FALSE))</f>
        <v>0.18181818181818099</v>
      </c>
      <c r="Q44" s="23">
        <f t="shared" si="8"/>
        <v>0.8</v>
      </c>
      <c r="R44" s="23">
        <f t="shared" si="9"/>
        <v>0.8</v>
      </c>
      <c r="S44" s="23">
        <f t="shared" si="10"/>
        <v>0.19047619047618999</v>
      </c>
      <c r="T44" s="23">
        <f t="shared" si="11"/>
        <v>0.59047619047619038</v>
      </c>
      <c r="U44" s="23">
        <f>INDEX(Sheet1!$G$24:$G$28, MATCH('q2-all'!T44,Sheet1!$F$24:$F$28,1))</f>
        <v>90</v>
      </c>
      <c r="V44" s="23"/>
      <c r="W44" s="23">
        <f t="shared" si="4"/>
        <v>90</v>
      </c>
      <c r="X44" s="25">
        <f>IF(VLOOKUP($A44,'q2-score'!$A:$I,I$1,FALSE)&lt;VLOOKUP($A44,'q2-score-opposite'!$A:$I,I$1,FALSE),1,0)</f>
        <v>0</v>
      </c>
      <c r="Y44" s="25">
        <f t="shared" si="12"/>
        <v>0</v>
      </c>
      <c r="Z44" s="26">
        <f t="shared" si="13"/>
        <v>0.8</v>
      </c>
      <c r="AB44" s="27" t="str">
        <f t="shared" si="7"/>
        <v>===Task2 Notes===  F1 scores, a: 0.8, b: 0.8 , c: 0.19  Weighted Average: 0.59  Addtl Note: None</v>
      </c>
    </row>
    <row r="45" spans="1:28">
      <c r="A45" s="7" t="s">
        <v>62</v>
      </c>
      <c r="B45" s="7">
        <v>50336817</v>
      </c>
      <c r="C45" s="7">
        <f>VLOOKUP(A45,'q2-log'!A:H,3,FALSE)</f>
        <v>0</v>
      </c>
      <c r="D45" s="7" t="b">
        <f>VLOOKUP(A45,'q2-log'!A:H,4,FALSE)</f>
        <v>1</v>
      </c>
      <c r="E45" s="7">
        <f>VLOOKUP(A45,'q2-log'!A:H,5,FALSE)</f>
        <v>0</v>
      </c>
      <c r="F45" s="7" t="b">
        <f>VLOOKUP(A45,'q2-log'!A:H,6,FALSE)</f>
        <v>1</v>
      </c>
      <c r="G45">
        <f>VLOOKUP(A45,'q2-log'!A:H,7,FALSE)</f>
        <v>0</v>
      </c>
      <c r="H45" t="b">
        <f>VLOOKUP(A45,'q2-log'!A:H,8,FALSE)</f>
        <v>1</v>
      </c>
      <c r="I45" s="14">
        <f>MAX(VLOOKUP($A45,'q2-score'!$A:$I,I$1,FALSE),VLOOKUP($A45,'q2-score-opposite'!$A:$I,I$1,FALSE))</f>
        <v>4.1538781067546602E-4</v>
      </c>
      <c r="J45" s="14">
        <f>MAX(VLOOKUP($A45,'q2-score'!$A:$I,J$1,FALSE),VLOOKUP($A45,'q2-score-opposite'!$A:$I,J$1,FALSE))</f>
        <v>4.1538781067546602E-4</v>
      </c>
      <c r="K45" s="15">
        <f>MAX(VLOOKUP($A45,'q2-score'!$A:$I,K$1,FALSE),VLOOKUP($A45,'q2-score-opposite'!$A:$I,K$1,FALSE))</f>
        <v>7.0912765479665699E-5</v>
      </c>
      <c r="L45" s="15">
        <f>MAX(VLOOKUP($A45,'q2-score'!$A:$I,L$1,FALSE),VLOOKUP($A45,'q2-score-opposite'!$A:$I,L$1,FALSE))</f>
        <v>7.0912765479665699E-5</v>
      </c>
      <c r="M45" s="19">
        <f>MAX(VLOOKUP($A45,'q2-score'!$A:$I,M$1,FALSE),VLOOKUP($A45,'q2-score-opposite'!$A:$I,M$1,FALSE))</f>
        <v>2.5412373515686299E-4</v>
      </c>
      <c r="N45" s="19">
        <f>MAX(VLOOKUP($A45,'q2-score'!$A:$I,N$1,FALSE),VLOOKUP($A45,'q2-score-opposite'!$A:$I,N$1,FALSE))</f>
        <v>2.5412373515686299E-4</v>
      </c>
      <c r="O45" s="20">
        <f>MAX(VLOOKUP($A45,'q2-score'!$A:$I,O$1,FALSE),VLOOKUP($A45,'q2-score-opposite'!$A:$I,O$1,FALSE))</f>
        <v>2.7722269067723099E-4</v>
      </c>
      <c r="P45" s="20">
        <f>MAX(VLOOKUP($A45,'q2-score'!$A:$I,P$1,FALSE),VLOOKUP($A45,'q2-score-opposite'!$A:$I,P$1,FALSE))</f>
        <v>2.7722269067723099E-4</v>
      </c>
      <c r="Q45" s="23">
        <f t="shared" si="8"/>
        <v>4.1538781067546602E-4</v>
      </c>
      <c r="R45" s="23">
        <f t="shared" si="9"/>
        <v>7.0912765479665699E-5</v>
      </c>
      <c r="S45" s="23">
        <f t="shared" si="10"/>
        <v>2.7722269067723099E-4</v>
      </c>
      <c r="T45" s="23">
        <f t="shared" si="11"/>
        <v>3.3559901518896647E-4</v>
      </c>
      <c r="U45" s="23">
        <f>INDEX(Sheet1!$G$24:$G$28, MATCH('q2-all'!T45,Sheet1!$F$24:$F$28,1))</f>
        <v>25</v>
      </c>
      <c r="V45" s="23">
        <v>55</v>
      </c>
      <c r="W45" s="23">
        <f t="shared" si="4"/>
        <v>55</v>
      </c>
      <c r="X45" s="25">
        <f>IF(VLOOKUP($A45,'q2-score'!$A:$I,I$1,FALSE)&lt;VLOOKUP($A45,'q2-score-opposite'!$A:$I,I$1,FALSE),1,0)</f>
        <v>0</v>
      </c>
      <c r="Y45" s="25">
        <f t="shared" si="12"/>
        <v>0</v>
      </c>
      <c r="Z45" s="26">
        <f t="shared" si="13"/>
        <v>4.1538781067546602E-4</v>
      </c>
      <c r="AB45" s="27" t="str">
        <f t="shared" si="7"/>
        <v>===Task2 Notes===  F1 scores, a: 0, b: 0 , c: 0  Weighted Average: 0  Addtl Note: None</v>
      </c>
    </row>
    <row r="46" spans="1:28">
      <c r="A46" s="7" t="s">
        <v>63</v>
      </c>
      <c r="B46" s="7">
        <v>50312346</v>
      </c>
      <c r="C46" s="7">
        <f>VLOOKUP(A46,'q2-log'!A:H,3,FALSE)</f>
        <v>0</v>
      </c>
      <c r="D46" s="7" t="b">
        <f>VLOOKUP(A46,'q2-log'!A:H,4,FALSE)</f>
        <v>1</v>
      </c>
      <c r="E46" s="7">
        <f>VLOOKUP(A46,'q2-log'!A:H,5,FALSE)</f>
        <v>0</v>
      </c>
      <c r="F46" s="7" t="b">
        <f>VLOOKUP(A46,'q2-log'!A:H,6,FALSE)</f>
        <v>1</v>
      </c>
      <c r="G46">
        <f>VLOOKUP(A46,'q2-log'!A:H,7,FALSE)</f>
        <v>0</v>
      </c>
      <c r="H46" t="b">
        <f>VLOOKUP(A46,'q2-log'!A:H,8,FALSE)</f>
        <v>1</v>
      </c>
      <c r="I46" s="14">
        <f>MAX(VLOOKUP($A46,'q2-score'!$A:$I,I$1,FALSE),VLOOKUP($A46,'q2-score-opposite'!$A:$I,I$1,FALSE))</f>
        <v>0.875</v>
      </c>
      <c r="J46" s="14">
        <f>MAX(VLOOKUP($A46,'q2-score'!$A:$I,J$1,FALSE),VLOOKUP($A46,'q2-score-opposite'!$A:$I,J$1,FALSE))</f>
        <v>0.875</v>
      </c>
      <c r="K46" s="15">
        <f>MAX(VLOOKUP($A46,'q2-score'!$A:$I,K$1,FALSE),VLOOKUP($A46,'q2-score-opposite'!$A:$I,K$1,FALSE))</f>
        <v>0.8</v>
      </c>
      <c r="L46" s="15">
        <f>MAX(VLOOKUP($A46,'q2-score'!$A:$I,L$1,FALSE),VLOOKUP($A46,'q2-score-opposite'!$A:$I,L$1,FALSE))</f>
        <v>0.8</v>
      </c>
      <c r="M46" s="19">
        <f>MAX(VLOOKUP($A46,'q2-score'!$A:$I,M$1,FALSE),VLOOKUP($A46,'q2-score-opposite'!$A:$I,M$1,FALSE))</f>
        <v>0.77777777777777701</v>
      </c>
      <c r="N46" s="19">
        <f>MAX(VLOOKUP($A46,'q2-score'!$A:$I,N$1,FALSE),VLOOKUP($A46,'q2-score-opposite'!$A:$I,N$1,FALSE))</f>
        <v>0.77777777777777701</v>
      </c>
      <c r="O46" s="20">
        <f>MAX(VLOOKUP($A46,'q2-score'!$A:$I,O$1,FALSE),VLOOKUP($A46,'q2-score-opposite'!$A:$I,O$1,FALSE))</f>
        <v>0.73684210526315697</v>
      </c>
      <c r="P46" s="20">
        <f>MAX(VLOOKUP($A46,'q2-score'!$A:$I,P$1,FALSE),VLOOKUP($A46,'q2-score-opposite'!$A:$I,P$1,FALSE))</f>
        <v>0.73684210526315697</v>
      </c>
      <c r="Q46" s="23">
        <f t="shared" si="8"/>
        <v>0.875</v>
      </c>
      <c r="R46" s="23">
        <f t="shared" si="9"/>
        <v>0.8</v>
      </c>
      <c r="S46" s="23">
        <f t="shared" si="10"/>
        <v>0.77777777777777701</v>
      </c>
      <c r="T46" s="23">
        <f t="shared" si="11"/>
        <v>0.83454861111111078</v>
      </c>
      <c r="U46" s="23">
        <f>INDEX(Sheet1!$G$24:$G$28, MATCH('q2-all'!T46,Sheet1!$F$24:$F$28,1))</f>
        <v>100</v>
      </c>
      <c r="V46" s="23"/>
      <c r="W46" s="23">
        <f t="shared" si="4"/>
        <v>100</v>
      </c>
      <c r="X46" s="25">
        <f>IF(VLOOKUP($A46,'q2-score'!$A:$I,I$1,FALSE)&lt;VLOOKUP($A46,'q2-score-opposite'!$A:$I,I$1,FALSE),1,0)</f>
        <v>0</v>
      </c>
      <c r="Y46" s="25">
        <f t="shared" si="12"/>
        <v>0</v>
      </c>
      <c r="Z46" s="26">
        <f t="shared" si="13"/>
        <v>0.875</v>
      </c>
      <c r="AB46" s="27" t="str">
        <f t="shared" si="7"/>
        <v>===Task2 Notes===  F1 scores, a: 0.88, b: 0.8 , c: 0.78  Weighted Average: 0.83  Addtl Note: None</v>
      </c>
    </row>
    <row r="47" spans="1:28">
      <c r="A47" s="7" t="s">
        <v>64</v>
      </c>
      <c r="B47" s="7">
        <v>50312357</v>
      </c>
      <c r="C47" s="7">
        <f>VLOOKUP(A47,'q2-log'!A:H,3,FALSE)</f>
        <v>0</v>
      </c>
      <c r="D47" s="7" t="b">
        <f>VLOOKUP(A47,'q2-log'!A:H,4,FALSE)</f>
        <v>1</v>
      </c>
      <c r="E47" s="7">
        <f>VLOOKUP(A47,'q2-log'!A:H,5,FALSE)</f>
        <v>0</v>
      </c>
      <c r="F47" s="7" t="b">
        <f>VLOOKUP(A47,'q2-log'!A:H,6,FALSE)</f>
        <v>1</v>
      </c>
      <c r="G47">
        <f>VLOOKUP(A47,'q2-log'!A:H,7,FALSE)</f>
        <v>0</v>
      </c>
      <c r="H47" t="b">
        <f>VLOOKUP(A47,'q2-log'!A:H,8,FALSE)</f>
        <v>1</v>
      </c>
      <c r="I47" s="14">
        <f>MAX(VLOOKUP($A47,'q2-score'!$A:$I,I$1,FALSE),VLOOKUP($A47,'q2-score-opposite'!$A:$I,I$1,FALSE))</f>
        <v>0.875</v>
      </c>
      <c r="J47" s="14">
        <f>MAX(VLOOKUP($A47,'q2-score'!$A:$I,J$1,FALSE),VLOOKUP($A47,'q2-score-opposite'!$A:$I,J$1,FALSE))</f>
        <v>0.875</v>
      </c>
      <c r="K47" s="15">
        <f>MAX(VLOOKUP($A47,'q2-score'!$A:$I,K$1,FALSE),VLOOKUP($A47,'q2-score-opposite'!$A:$I,K$1,FALSE))</f>
        <v>0</v>
      </c>
      <c r="L47" s="15">
        <f>MAX(VLOOKUP($A47,'q2-score'!$A:$I,L$1,FALSE),VLOOKUP($A47,'q2-score-opposite'!$A:$I,L$1,FALSE))</f>
        <v>0</v>
      </c>
      <c r="M47" s="19">
        <f>MAX(VLOOKUP($A47,'q2-score'!$A:$I,M$1,FALSE),VLOOKUP($A47,'q2-score-opposite'!$A:$I,M$1,FALSE))</f>
        <v>0.77777777777777701</v>
      </c>
      <c r="N47" s="19">
        <f>MAX(VLOOKUP($A47,'q2-score'!$A:$I,N$1,FALSE),VLOOKUP($A47,'q2-score-opposite'!$A:$I,N$1,FALSE))</f>
        <v>0.77777777777777701</v>
      </c>
      <c r="O47" s="20">
        <f>MAX(VLOOKUP($A47,'q2-score'!$A:$I,O$1,FALSE),VLOOKUP($A47,'q2-score-opposite'!$A:$I,O$1,FALSE))</f>
        <v>0.73684210526315697</v>
      </c>
      <c r="P47" s="20">
        <f>MAX(VLOOKUP($A47,'q2-score'!$A:$I,P$1,FALSE),VLOOKUP($A47,'q2-score-opposite'!$A:$I,P$1,FALSE))</f>
        <v>0.73684210526315697</v>
      </c>
      <c r="Q47" s="23">
        <f t="shared" si="8"/>
        <v>0.875</v>
      </c>
      <c r="R47" s="23">
        <f t="shared" si="9"/>
        <v>0</v>
      </c>
      <c r="S47" s="23">
        <f t="shared" si="10"/>
        <v>0.77777777777777701</v>
      </c>
      <c r="T47" s="23">
        <f t="shared" si="11"/>
        <v>0.75954861111111083</v>
      </c>
      <c r="U47" s="23">
        <f>INDEX(Sheet1!$G$24:$G$28, MATCH('q2-all'!T47,Sheet1!$F$24:$F$28,1))</f>
        <v>100</v>
      </c>
      <c r="V47" s="23"/>
      <c r="W47" s="23">
        <f t="shared" si="4"/>
        <v>100</v>
      </c>
      <c r="X47" s="25">
        <f>IF(VLOOKUP($A47,'q2-score'!$A:$I,I$1,FALSE)&lt;VLOOKUP($A47,'q2-score-opposite'!$A:$I,I$1,FALSE),1,0)</f>
        <v>1</v>
      </c>
      <c r="Y47" s="25">
        <f t="shared" si="12"/>
        <v>0</v>
      </c>
      <c r="Z47" s="26">
        <f t="shared" si="13"/>
        <v>0.875</v>
      </c>
      <c r="AB47" s="27" t="str">
        <f t="shared" si="7"/>
        <v>===Task2 Notes===  F1 scores, a: 0.88, b: 0 , c: 0.78  Weighted Average: 0.76  Addtl Note: None</v>
      </c>
    </row>
    <row r="48" spans="1:28">
      <c r="A48" s="7" t="s">
        <v>65</v>
      </c>
      <c r="B48" s="7">
        <v>50338244</v>
      </c>
      <c r="C48" s="7">
        <f>VLOOKUP(A48,'q2-log'!A:H,3,FALSE)</f>
        <v>0</v>
      </c>
      <c r="D48" s="7" t="b">
        <f>VLOOKUP(A48,'q2-log'!A:H,4,FALSE)</f>
        <v>1</v>
      </c>
      <c r="E48" s="7">
        <f>VLOOKUP(A48,'q2-log'!A:H,5,FALSE)</f>
        <v>0</v>
      </c>
      <c r="F48" s="7" t="b">
        <f>VLOOKUP(A48,'q2-log'!A:H,6,FALSE)</f>
        <v>1</v>
      </c>
      <c r="G48">
        <f>VLOOKUP(A48,'q2-log'!A:H,7,FALSE)</f>
        <v>0</v>
      </c>
      <c r="H48" t="b">
        <f>VLOOKUP(A48,'q2-log'!A:H,8,FALSE)</f>
        <v>1</v>
      </c>
      <c r="I48" s="14">
        <f>MAX(VLOOKUP($A48,'q2-score'!$A:$I,I$1,FALSE),VLOOKUP($A48,'q2-score-opposite'!$A:$I,I$1,FALSE))</f>
        <v>0.875</v>
      </c>
      <c r="J48" s="14">
        <f>MAX(VLOOKUP($A48,'q2-score'!$A:$I,J$1,FALSE),VLOOKUP($A48,'q2-score-opposite'!$A:$I,J$1,FALSE))</f>
        <v>0.875</v>
      </c>
      <c r="K48" s="15">
        <f>MAX(VLOOKUP($A48,'q2-score'!$A:$I,K$1,FALSE),VLOOKUP($A48,'q2-score-opposite'!$A:$I,K$1,FALSE))</f>
        <v>0.8</v>
      </c>
      <c r="L48" s="15">
        <f>MAX(VLOOKUP($A48,'q2-score'!$A:$I,L$1,FALSE),VLOOKUP($A48,'q2-score-opposite'!$A:$I,L$1,FALSE))</f>
        <v>0.8</v>
      </c>
      <c r="M48" s="19">
        <f>MAX(VLOOKUP($A48,'q2-score'!$A:$I,M$1,FALSE),VLOOKUP($A48,'q2-score-opposite'!$A:$I,M$1,FALSE))</f>
        <v>0.77777777777777701</v>
      </c>
      <c r="N48" s="19">
        <f>MAX(VLOOKUP($A48,'q2-score'!$A:$I,N$1,FALSE),VLOOKUP($A48,'q2-score-opposite'!$A:$I,N$1,FALSE))</f>
        <v>0.77777777777777701</v>
      </c>
      <c r="O48" s="20">
        <f>MAX(VLOOKUP($A48,'q2-score'!$A:$I,O$1,FALSE),VLOOKUP($A48,'q2-score-opposite'!$A:$I,O$1,FALSE))</f>
        <v>0.73684210526315697</v>
      </c>
      <c r="P48" s="20">
        <f>MAX(VLOOKUP($A48,'q2-score'!$A:$I,P$1,FALSE),VLOOKUP($A48,'q2-score-opposite'!$A:$I,P$1,FALSE))</f>
        <v>0.73684210526315697</v>
      </c>
      <c r="Q48" s="23">
        <f t="shared" si="8"/>
        <v>0.875</v>
      </c>
      <c r="R48" s="23">
        <f t="shared" si="9"/>
        <v>0.8</v>
      </c>
      <c r="S48" s="23">
        <f t="shared" si="10"/>
        <v>0.77777777777777701</v>
      </c>
      <c r="T48" s="23">
        <f t="shared" si="11"/>
        <v>0.83454861111111078</v>
      </c>
      <c r="U48" s="23">
        <f>INDEX(Sheet1!$G$24:$G$28, MATCH('q2-all'!T48,Sheet1!$F$24:$F$28,1))</f>
        <v>100</v>
      </c>
      <c r="V48" s="23"/>
      <c r="W48" s="23">
        <f t="shared" si="4"/>
        <v>100</v>
      </c>
      <c r="X48" s="25">
        <f>IF(VLOOKUP($A48,'q2-score'!$A:$I,I$1,FALSE)&lt;VLOOKUP($A48,'q2-score-opposite'!$A:$I,I$1,FALSE),1,0)</f>
        <v>0</v>
      </c>
      <c r="Y48" s="25">
        <f t="shared" si="12"/>
        <v>0</v>
      </c>
      <c r="Z48" s="26">
        <f t="shared" si="13"/>
        <v>0.875</v>
      </c>
      <c r="AB48" s="27" t="str">
        <f t="shared" si="7"/>
        <v>===Task2 Notes===  F1 scores, a: 0.88, b: 0.8 , c: 0.78  Weighted Average: 0.83  Addtl Note: None</v>
      </c>
    </row>
    <row r="49" spans="1:28">
      <c r="A49" s="7" t="s">
        <v>66</v>
      </c>
      <c r="B49" s="7">
        <v>50286981</v>
      </c>
      <c r="C49" s="7">
        <f>VLOOKUP(A49,'q2-log'!A:H,3,FALSE)</f>
        <v>0</v>
      </c>
      <c r="D49" s="7" t="b">
        <f>VLOOKUP(A49,'q2-log'!A:H,4,FALSE)</f>
        <v>1</v>
      </c>
      <c r="E49" s="7">
        <f>VLOOKUP(A49,'q2-log'!A:H,5,FALSE)</f>
        <v>0</v>
      </c>
      <c r="F49" s="7" t="b">
        <f>VLOOKUP(A49,'q2-log'!A:H,6,FALSE)</f>
        <v>1</v>
      </c>
      <c r="G49">
        <f>VLOOKUP(A49,'q2-log'!A:H,7,FALSE)</f>
        <v>0</v>
      </c>
      <c r="H49" t="b">
        <f>VLOOKUP(A49,'q2-log'!A:H,8,FALSE)</f>
        <v>1</v>
      </c>
      <c r="I49" s="14">
        <f>MAX(VLOOKUP($A49,'q2-score'!$A:$I,I$1,FALSE),VLOOKUP($A49,'q2-score-opposite'!$A:$I,I$1,FALSE))</f>
        <v>0.83870967741935398</v>
      </c>
      <c r="J49" s="14">
        <f>MAX(VLOOKUP($A49,'q2-score'!$A:$I,J$1,FALSE),VLOOKUP($A49,'q2-score-opposite'!$A:$I,J$1,FALSE))</f>
        <v>0.83870967741935398</v>
      </c>
      <c r="K49" s="15">
        <f>MAX(VLOOKUP($A49,'q2-score'!$A:$I,K$1,FALSE),VLOOKUP($A49,'q2-score-opposite'!$A:$I,K$1,FALSE))</f>
        <v>0.8</v>
      </c>
      <c r="L49" s="15">
        <f>MAX(VLOOKUP($A49,'q2-score'!$A:$I,L$1,FALSE),VLOOKUP($A49,'q2-score-opposite'!$A:$I,L$1,FALSE))</f>
        <v>0.8</v>
      </c>
      <c r="M49" s="19">
        <f>MAX(VLOOKUP($A49,'q2-score'!$A:$I,M$1,FALSE),VLOOKUP($A49,'q2-score-opposite'!$A:$I,M$1,FALSE))</f>
        <v>0.70588235294117596</v>
      </c>
      <c r="N49" s="19">
        <f>MAX(VLOOKUP($A49,'q2-score'!$A:$I,N$1,FALSE),VLOOKUP($A49,'q2-score-opposite'!$A:$I,N$1,FALSE))</f>
        <v>0.70588235294117596</v>
      </c>
      <c r="O49" s="20">
        <f>MAX(VLOOKUP($A49,'q2-score'!$A:$I,O$1,FALSE),VLOOKUP($A49,'q2-score-opposite'!$A:$I,O$1,FALSE))</f>
        <v>0.66666666666666596</v>
      </c>
      <c r="P49" s="20">
        <f>MAX(VLOOKUP($A49,'q2-score'!$A:$I,P$1,FALSE),VLOOKUP($A49,'q2-score-opposite'!$A:$I,P$1,FALSE))</f>
        <v>0.66666666666666596</v>
      </c>
      <c r="Q49" s="23">
        <f t="shared" si="8"/>
        <v>0.83870967741935398</v>
      </c>
      <c r="R49" s="23">
        <f t="shared" si="9"/>
        <v>0.8</v>
      </c>
      <c r="S49" s="23">
        <f t="shared" si="10"/>
        <v>0.70588235294117596</v>
      </c>
      <c r="T49" s="23">
        <f t="shared" si="11"/>
        <v>0.78942125237191585</v>
      </c>
      <c r="U49" s="23">
        <f>INDEX(Sheet1!$G$24:$G$28, MATCH('q2-all'!T49,Sheet1!$F$24:$F$28,1))</f>
        <v>100</v>
      </c>
      <c r="V49" s="23"/>
      <c r="W49" s="23">
        <f t="shared" si="4"/>
        <v>100</v>
      </c>
      <c r="X49" s="25">
        <f>IF(VLOOKUP($A49,'q2-score'!$A:$I,I$1,FALSE)&lt;VLOOKUP($A49,'q2-score-opposite'!$A:$I,I$1,FALSE),1,0)</f>
        <v>0</v>
      </c>
      <c r="Y49" s="25">
        <f t="shared" si="12"/>
        <v>0</v>
      </c>
      <c r="Z49" s="26">
        <f t="shared" si="13"/>
        <v>0.83870967741935398</v>
      </c>
      <c r="AB49" s="27" t="str">
        <f t="shared" si="7"/>
        <v>===Task2 Notes===  F1 scores, a: 0.84, b: 0.8 , c: 0.71  Weighted Average: 0.79  Addtl Note: None</v>
      </c>
    </row>
    <row r="50" spans="1:28">
      <c r="A50" s="7" t="s">
        <v>67</v>
      </c>
      <c r="B50" s="7">
        <v>50193391</v>
      </c>
      <c r="C50" s="7">
        <f>VLOOKUP(A50,'q2-log'!A:H,3,FALSE)</f>
        <v>1</v>
      </c>
      <c r="D50" s="7" t="b">
        <f>VLOOKUP(A50,'q2-log'!A:H,4,FALSE)</f>
        <v>0</v>
      </c>
      <c r="E50" s="7">
        <f>VLOOKUP(A50,'q2-log'!A:H,5,FALSE)</f>
        <v>1</v>
      </c>
      <c r="F50" s="7" t="b">
        <f>VLOOKUP(A50,'q2-log'!A:H,6,FALSE)</f>
        <v>0</v>
      </c>
      <c r="G50">
        <f>VLOOKUP(A50,'q2-log'!A:H,7,FALSE)</f>
        <v>1</v>
      </c>
      <c r="H50" t="b">
        <f>VLOOKUP(A50,'q2-log'!A:H,8,FALSE)</f>
        <v>0</v>
      </c>
      <c r="I50" s="14">
        <f>MAX(VLOOKUP($A50,'q2-score'!$A:$I,I$1,FALSE),VLOOKUP($A50,'q2-score-opposite'!$A:$I,I$1,FALSE))</f>
        <v>-1</v>
      </c>
      <c r="J50" s="14">
        <f>MAX(VLOOKUP($A50,'q2-score'!$A:$I,J$1,FALSE),VLOOKUP($A50,'q2-score-opposite'!$A:$I,J$1,FALSE))</f>
        <v>-1</v>
      </c>
      <c r="K50" s="15">
        <f>MAX(VLOOKUP($A50,'q2-score'!$A:$I,K$1,FALSE),VLOOKUP($A50,'q2-score-opposite'!$A:$I,K$1,FALSE))</f>
        <v>-1</v>
      </c>
      <c r="L50" s="15">
        <f>MAX(VLOOKUP($A50,'q2-score'!$A:$I,L$1,FALSE),VLOOKUP($A50,'q2-score-opposite'!$A:$I,L$1,FALSE))</f>
        <v>0</v>
      </c>
      <c r="M50" s="19">
        <f>MAX(VLOOKUP($A50,'q2-score'!$A:$I,M$1,FALSE),VLOOKUP($A50,'q2-score-opposite'!$A:$I,M$1,FALSE))</f>
        <v>-1</v>
      </c>
      <c r="N50" s="19">
        <f>MAX(VLOOKUP($A50,'q2-score'!$A:$I,N$1,FALSE),VLOOKUP($A50,'q2-score-opposite'!$A:$I,N$1,FALSE))</f>
        <v>-1</v>
      </c>
      <c r="O50" s="20">
        <f>MAX(VLOOKUP($A50,'q2-score'!$A:$I,O$1,FALSE),VLOOKUP($A50,'q2-score-opposite'!$A:$I,O$1,FALSE))</f>
        <v>-1</v>
      </c>
      <c r="P50" s="20">
        <f>MAX(VLOOKUP($A50,'q2-score'!$A:$I,P$1,FALSE),VLOOKUP($A50,'q2-score-opposite'!$A:$I,P$1,FALSE))</f>
        <v>-1</v>
      </c>
      <c r="Q50" s="23">
        <f t="shared" si="8"/>
        <v>0</v>
      </c>
      <c r="R50" s="23">
        <f t="shared" si="9"/>
        <v>0</v>
      </c>
      <c r="S50" s="23">
        <f t="shared" si="10"/>
        <v>0</v>
      </c>
      <c r="T50" s="23">
        <f t="shared" si="11"/>
        <v>0</v>
      </c>
      <c r="U50" s="23">
        <f>INDEX(Sheet1!$G$24:$G$28, MATCH('q2-all'!T50,Sheet1!$F$24:$F$28,1))</f>
        <v>25</v>
      </c>
      <c r="V50" s="23">
        <v>25</v>
      </c>
      <c r="W50" s="23">
        <f t="shared" si="4"/>
        <v>25</v>
      </c>
      <c r="X50" s="25">
        <f>IF(VLOOKUP($A50,'q2-score'!$A:$I,I$1,FALSE)&lt;VLOOKUP($A50,'q2-score-opposite'!$A:$I,I$1,FALSE),1,0)</f>
        <v>0</v>
      </c>
      <c r="Y50" s="25">
        <f t="shared" si="12"/>
        <v>0</v>
      </c>
      <c r="Z50" s="26">
        <f t="shared" si="13"/>
        <v>0</v>
      </c>
      <c r="AA50" t="s">
        <v>157</v>
      </c>
      <c r="AB50" s="27" t="str">
        <f t="shared" si="7"/>
        <v>===Task2 Notes===  F1 scores, a: 0, b: 0 , c: 0  Weighted Average: 0  Addtl Note: not implemented</v>
      </c>
    </row>
    <row r="51" spans="1:28">
      <c r="A51" s="7" t="s">
        <v>68</v>
      </c>
      <c r="B51" s="7">
        <v>50337029</v>
      </c>
      <c r="C51" s="7">
        <f>VLOOKUP(A51,'q2-log'!A:H,3,FALSE)</f>
        <v>0</v>
      </c>
      <c r="D51" s="7" t="b">
        <f>VLOOKUP(A51,'q2-log'!A:H,4,FALSE)</f>
        <v>1</v>
      </c>
      <c r="E51" s="7">
        <f>VLOOKUP(A51,'q2-log'!A:H,5,FALSE)</f>
        <v>0</v>
      </c>
      <c r="F51" s="7" t="b">
        <f>VLOOKUP(A51,'q2-log'!A:H,6,FALSE)</f>
        <v>1</v>
      </c>
      <c r="G51">
        <f>VLOOKUP(A51,'q2-log'!A:H,7,FALSE)</f>
        <v>0</v>
      </c>
      <c r="H51" t="b">
        <f>VLOOKUP(A51,'q2-log'!A:H,8,FALSE)</f>
        <v>1</v>
      </c>
      <c r="I51" s="14">
        <f>MAX(VLOOKUP($A51,'q2-score'!$A:$I,I$1,FALSE),VLOOKUP($A51,'q2-score-opposite'!$A:$I,I$1,FALSE))</f>
        <v>0.875</v>
      </c>
      <c r="J51" s="14">
        <f>MAX(VLOOKUP($A51,'q2-score'!$A:$I,J$1,FALSE),VLOOKUP($A51,'q2-score-opposite'!$A:$I,J$1,FALSE))</f>
        <v>0.875</v>
      </c>
      <c r="K51" s="15">
        <f>MAX(VLOOKUP($A51,'q2-score'!$A:$I,K$1,FALSE),VLOOKUP($A51,'q2-score-opposite'!$A:$I,K$1,FALSE))</f>
        <v>0.4</v>
      </c>
      <c r="L51" s="15">
        <f>MAX(VLOOKUP($A51,'q2-score'!$A:$I,L$1,FALSE),VLOOKUP($A51,'q2-score-opposite'!$A:$I,L$1,FALSE))</f>
        <v>0.4</v>
      </c>
      <c r="M51" s="19">
        <f>MAX(VLOOKUP($A51,'q2-score'!$A:$I,M$1,FALSE),VLOOKUP($A51,'q2-score-opposite'!$A:$I,M$1,FALSE))</f>
        <v>0.77777777777777701</v>
      </c>
      <c r="N51" s="19">
        <f>MAX(VLOOKUP($A51,'q2-score'!$A:$I,N$1,FALSE),VLOOKUP($A51,'q2-score-opposite'!$A:$I,N$1,FALSE))</f>
        <v>0.77777777777777701</v>
      </c>
      <c r="O51" s="20">
        <f>MAX(VLOOKUP($A51,'q2-score'!$A:$I,O$1,FALSE),VLOOKUP($A51,'q2-score-opposite'!$A:$I,O$1,FALSE))</f>
        <v>0.73684210526315697</v>
      </c>
      <c r="P51" s="20">
        <f>MAX(VLOOKUP($A51,'q2-score'!$A:$I,P$1,FALSE),VLOOKUP($A51,'q2-score-opposite'!$A:$I,P$1,FALSE))</f>
        <v>0.73684210526315697</v>
      </c>
      <c r="Q51" s="23">
        <f t="shared" si="8"/>
        <v>0.875</v>
      </c>
      <c r="R51" s="23">
        <f t="shared" si="9"/>
        <v>0.4</v>
      </c>
      <c r="S51" s="23">
        <f t="shared" si="10"/>
        <v>0.77777777777777701</v>
      </c>
      <c r="T51" s="23">
        <f t="shared" si="11"/>
        <v>0.79704861111111081</v>
      </c>
      <c r="U51" s="23">
        <f>INDEX(Sheet1!$G$24:$G$28, MATCH('q2-all'!T51,Sheet1!$F$24:$F$28,1))</f>
        <v>100</v>
      </c>
      <c r="V51" s="23"/>
      <c r="W51" s="23">
        <f t="shared" si="4"/>
        <v>100</v>
      </c>
      <c r="X51" s="25">
        <f>IF(VLOOKUP($A51,'q2-score'!$A:$I,I$1,FALSE)&lt;VLOOKUP($A51,'q2-score-opposite'!$A:$I,I$1,FALSE),1,0)</f>
        <v>1</v>
      </c>
      <c r="Y51" s="25">
        <f t="shared" si="12"/>
        <v>0</v>
      </c>
      <c r="Z51" s="26">
        <f t="shared" si="13"/>
        <v>0.875</v>
      </c>
      <c r="AB51" s="27" t="str">
        <f t="shared" si="7"/>
        <v>===Task2 Notes===  F1 scores, a: 0.88, b: 0.4 , c: 0.78  Weighted Average: 0.8  Addtl Note: None</v>
      </c>
    </row>
    <row r="52" spans="1:28">
      <c r="A52" s="7" t="s">
        <v>69</v>
      </c>
      <c r="B52" s="7">
        <v>50322185</v>
      </c>
      <c r="C52" s="7">
        <f>VLOOKUP(A52,'q2-log'!A:H,3,FALSE)</f>
        <v>-999</v>
      </c>
      <c r="D52" s="7" t="b">
        <f>VLOOKUP(A52,'q2-log'!A:H,4,FALSE)</f>
        <v>0</v>
      </c>
      <c r="E52" s="7">
        <f>VLOOKUP(A52,'q2-log'!A:H,5,FALSE)</f>
        <v>-999</v>
      </c>
      <c r="F52" s="7" t="b">
        <f>VLOOKUP(A52,'q2-log'!A:H,6,FALSE)</f>
        <v>0</v>
      </c>
      <c r="G52">
        <f>VLOOKUP(A52,'q2-log'!A:H,7,FALSE)</f>
        <v>-999</v>
      </c>
      <c r="H52" t="b">
        <f>VLOOKUP(A52,'q2-log'!A:H,8,FALSE)</f>
        <v>0</v>
      </c>
      <c r="I52" s="14">
        <f>MAX(VLOOKUP($A52,'q2-score'!$A:$I,I$1,FALSE),VLOOKUP($A52,'q2-score-opposite'!$A:$I,I$1,FALSE))</f>
        <v>-1</v>
      </c>
      <c r="J52" s="14">
        <f>MAX(VLOOKUP($A52,'q2-score'!$A:$I,J$1,FALSE),VLOOKUP($A52,'q2-score-opposite'!$A:$I,J$1,FALSE))</f>
        <v>-1</v>
      </c>
      <c r="K52" s="15">
        <f>MAX(VLOOKUP($A52,'q2-score'!$A:$I,K$1,FALSE),VLOOKUP($A52,'q2-score-opposite'!$A:$I,K$1,FALSE))</f>
        <v>-1</v>
      </c>
      <c r="L52" s="15">
        <f>MAX(VLOOKUP($A52,'q2-score'!$A:$I,L$1,FALSE),VLOOKUP($A52,'q2-score-opposite'!$A:$I,L$1,FALSE))</f>
        <v>-1</v>
      </c>
      <c r="M52" s="19">
        <f>MAX(VLOOKUP($A52,'q2-score'!$A:$I,M$1,FALSE),VLOOKUP($A52,'q2-score-opposite'!$A:$I,M$1,FALSE))</f>
        <v>-1</v>
      </c>
      <c r="N52" s="19">
        <f>MAX(VLOOKUP($A52,'q2-score'!$A:$I,N$1,FALSE),VLOOKUP($A52,'q2-score-opposite'!$A:$I,N$1,FALSE))</f>
        <v>-1</v>
      </c>
      <c r="O52" s="20">
        <f>MAX(VLOOKUP($A52,'q2-score'!$A:$I,O$1,FALSE),VLOOKUP($A52,'q2-score-opposite'!$A:$I,O$1,FALSE))</f>
        <v>-1</v>
      </c>
      <c r="P52" s="20">
        <f>MAX(VLOOKUP($A52,'q2-score'!$A:$I,P$1,FALSE),VLOOKUP($A52,'q2-score-opposite'!$A:$I,P$1,FALSE))</f>
        <v>-1</v>
      </c>
      <c r="Q52" s="23">
        <f t="shared" si="8"/>
        <v>0</v>
      </c>
      <c r="R52" s="23">
        <f t="shared" si="9"/>
        <v>0</v>
      </c>
      <c r="S52" s="23">
        <f t="shared" si="10"/>
        <v>0</v>
      </c>
      <c r="T52" s="23">
        <f t="shared" si="11"/>
        <v>0</v>
      </c>
      <c r="U52" s="23">
        <f>INDEX(Sheet1!$G$24:$G$28, MATCH('q2-all'!T52,Sheet1!$F$24:$F$28,1))</f>
        <v>25</v>
      </c>
      <c r="V52" s="23">
        <v>25</v>
      </c>
      <c r="W52" s="23">
        <f t="shared" si="4"/>
        <v>25</v>
      </c>
      <c r="X52" s="25">
        <f>IF(VLOOKUP($A52,'q2-score'!$A:$I,I$1,FALSE)&lt;VLOOKUP($A52,'q2-score-opposite'!$A:$I,I$1,FALSE),1,0)</f>
        <v>0</v>
      </c>
      <c r="Y52" s="25">
        <f t="shared" si="12"/>
        <v>0</v>
      </c>
      <c r="Z52" s="26">
        <f t="shared" si="13"/>
        <v>0</v>
      </c>
      <c r="AA52" t="s">
        <v>161</v>
      </c>
      <c r="AB52" s="27" t="str">
        <f t="shared" si="7"/>
        <v>===Task2 Notes===  F1 scores, a: 0, b: 0 , c: 0  Weighted Average: 0  Addtl Note: task 2 not submitted</v>
      </c>
    </row>
    <row r="53" spans="1:28">
      <c r="A53" s="7" t="s">
        <v>71</v>
      </c>
      <c r="B53" s="7">
        <v>50344571</v>
      </c>
      <c r="C53" s="7">
        <f>VLOOKUP(A53,'q2-log'!A:H,3,FALSE)</f>
        <v>0</v>
      </c>
      <c r="D53" s="7" t="b">
        <f>VLOOKUP(A53,'q2-log'!A:H,4,FALSE)</f>
        <v>1</v>
      </c>
      <c r="E53" s="7">
        <f>VLOOKUP(A53,'q2-log'!A:H,5,FALSE)</f>
        <v>0</v>
      </c>
      <c r="F53" s="7" t="b">
        <f>VLOOKUP(A53,'q2-log'!A:H,6,FALSE)</f>
        <v>1</v>
      </c>
      <c r="G53">
        <f>VLOOKUP(A53,'q2-log'!A:H,7,FALSE)</f>
        <v>0</v>
      </c>
      <c r="H53" t="b">
        <f>VLOOKUP(A53,'q2-log'!A:H,8,FALSE)</f>
        <v>1</v>
      </c>
      <c r="I53" s="14">
        <f>MAX(VLOOKUP($A53,'q2-score'!$A:$I,I$1,FALSE),VLOOKUP($A53,'q2-score-opposite'!$A:$I,I$1,FALSE))</f>
        <v>0</v>
      </c>
      <c r="J53" s="14">
        <f>MAX(VLOOKUP($A53,'q2-score'!$A:$I,J$1,FALSE),VLOOKUP($A53,'q2-score-opposite'!$A:$I,J$1,FALSE))</f>
        <v>0</v>
      </c>
      <c r="K53" s="15">
        <f>MAX(VLOOKUP($A53,'q2-score'!$A:$I,K$1,FALSE),VLOOKUP($A53,'q2-score-opposite'!$A:$I,K$1,FALSE))</f>
        <v>0</v>
      </c>
      <c r="L53" s="15">
        <f>MAX(VLOOKUP($A53,'q2-score'!$A:$I,L$1,FALSE),VLOOKUP($A53,'q2-score-opposite'!$A:$I,L$1,FALSE))</f>
        <v>0</v>
      </c>
      <c r="M53" s="19">
        <f>MAX(VLOOKUP($A53,'q2-score'!$A:$I,M$1,FALSE),VLOOKUP($A53,'q2-score-opposite'!$A:$I,M$1,FALSE))</f>
        <v>-1</v>
      </c>
      <c r="N53" s="19">
        <f>MAX(VLOOKUP($A53,'q2-score'!$A:$I,N$1,FALSE),VLOOKUP($A53,'q2-score-opposite'!$A:$I,N$1,FALSE))</f>
        <v>-1</v>
      </c>
      <c r="O53" s="20">
        <f>MAX(VLOOKUP($A53,'q2-score'!$A:$I,O$1,FALSE),VLOOKUP($A53,'q2-score-opposite'!$A:$I,O$1,FALSE))</f>
        <v>-1</v>
      </c>
      <c r="P53" s="20">
        <f>MAX(VLOOKUP($A53,'q2-score'!$A:$I,P$1,FALSE),VLOOKUP($A53,'q2-score-opposite'!$A:$I,P$1,FALSE))</f>
        <v>-1</v>
      </c>
      <c r="Q53" s="23">
        <f t="shared" si="8"/>
        <v>0</v>
      </c>
      <c r="R53" s="23">
        <f t="shared" si="9"/>
        <v>0</v>
      </c>
      <c r="S53" s="23">
        <f t="shared" si="10"/>
        <v>0</v>
      </c>
      <c r="T53" s="23">
        <f t="shared" si="11"/>
        <v>0</v>
      </c>
      <c r="U53" s="23">
        <f>INDEX(Sheet1!$G$24:$G$28, MATCH('q2-all'!T53,Sheet1!$F$24:$F$28,1))</f>
        <v>25</v>
      </c>
      <c r="V53" s="23">
        <v>55</v>
      </c>
      <c r="W53" s="23">
        <f t="shared" si="4"/>
        <v>55</v>
      </c>
      <c r="X53" s="25">
        <f>IF(VLOOKUP($A53,'q2-score'!$A:$I,I$1,FALSE)&lt;VLOOKUP($A53,'q2-score-opposite'!$A:$I,I$1,FALSE),1,0)</f>
        <v>0</v>
      </c>
      <c r="Y53" s="25">
        <f t="shared" si="12"/>
        <v>0</v>
      </c>
      <c r="Z53" s="26">
        <f t="shared" si="13"/>
        <v>0</v>
      </c>
      <c r="AA53" t="s">
        <v>162</v>
      </c>
      <c r="AB53" s="27" t="str">
        <f t="shared" si="7"/>
        <v>===Task2 Notes===  F1 scores, a: 0, b: 0 , c: 0  Weighted Average: 0  Addtl Note: json file &gt; 30 Mb, too many points in the results</v>
      </c>
    </row>
    <row r="54" spans="1:28">
      <c r="A54" s="7" t="s">
        <v>72</v>
      </c>
      <c r="B54" s="7">
        <v>50318656</v>
      </c>
      <c r="C54" s="7">
        <f>VLOOKUP(A54,'q2-log'!A:H,3,FALSE)</f>
        <v>0</v>
      </c>
      <c r="D54" s="7" t="b">
        <f>VLOOKUP(A54,'q2-log'!A:H,4,FALSE)</f>
        <v>1</v>
      </c>
      <c r="E54" s="7">
        <f>VLOOKUP(A54,'q2-log'!A:H,5,FALSE)</f>
        <v>0</v>
      </c>
      <c r="F54" s="7" t="b">
        <f>VLOOKUP(A54,'q2-log'!A:H,6,FALSE)</f>
        <v>1</v>
      </c>
      <c r="G54">
        <f>VLOOKUP(A54,'q2-log'!A:H,7,FALSE)</f>
        <v>0</v>
      </c>
      <c r="H54" t="b">
        <f>VLOOKUP(A54,'q2-log'!A:H,8,FALSE)</f>
        <v>1</v>
      </c>
      <c r="I54" s="14">
        <f>MAX(VLOOKUP($A54,'q2-score'!$A:$I,I$1,FALSE),VLOOKUP($A54,'q2-score-opposite'!$A:$I,I$1,FALSE))</f>
        <v>-1</v>
      </c>
      <c r="J54" s="14">
        <f>MAX(VLOOKUP($A54,'q2-score'!$A:$I,J$1,FALSE),VLOOKUP($A54,'q2-score-opposite'!$A:$I,J$1,FALSE))</f>
        <v>0.36842105263157798</v>
      </c>
      <c r="K54" s="15">
        <f>MAX(VLOOKUP($A54,'q2-score'!$A:$I,K$1,FALSE),VLOOKUP($A54,'q2-score-opposite'!$A:$I,K$1,FALSE))</f>
        <v>-1</v>
      </c>
      <c r="L54" s="15">
        <f>MAX(VLOOKUP($A54,'q2-score'!$A:$I,L$1,FALSE),VLOOKUP($A54,'q2-score-opposite'!$A:$I,L$1,FALSE))</f>
        <v>0.17391304347826</v>
      </c>
      <c r="M54" s="19">
        <f>MAX(VLOOKUP($A54,'q2-score'!$A:$I,M$1,FALSE),VLOOKUP($A54,'q2-score-opposite'!$A:$I,M$1,FALSE))</f>
        <v>-1</v>
      </c>
      <c r="N54" s="19">
        <f>MAX(VLOOKUP($A54,'q2-score'!$A:$I,N$1,FALSE),VLOOKUP($A54,'q2-score-opposite'!$A:$I,N$1,FALSE))</f>
        <v>0.25806451612903197</v>
      </c>
      <c r="O54" s="20">
        <f>MAX(VLOOKUP($A54,'q2-score'!$A:$I,O$1,FALSE),VLOOKUP($A54,'q2-score-opposite'!$A:$I,O$1,FALSE))</f>
        <v>-1</v>
      </c>
      <c r="P54" s="20">
        <f>MAX(VLOOKUP($A54,'q2-score'!$A:$I,P$1,FALSE),VLOOKUP($A54,'q2-score-opposite'!$A:$I,P$1,FALSE))</f>
        <v>0.25</v>
      </c>
      <c r="Q54" s="23">
        <f t="shared" si="8"/>
        <v>0</v>
      </c>
      <c r="R54" s="23">
        <f t="shared" si="9"/>
        <v>0</v>
      </c>
      <c r="S54" s="23">
        <f t="shared" si="10"/>
        <v>0</v>
      </c>
      <c r="T54" s="23">
        <f t="shared" si="11"/>
        <v>0</v>
      </c>
      <c r="U54" s="23">
        <f>INDEX(Sheet1!$G$24:$G$28, MATCH('q2-all'!T54,Sheet1!$F$24:$F$28,1))</f>
        <v>25</v>
      </c>
      <c r="V54" s="23">
        <v>70</v>
      </c>
      <c r="W54" s="23">
        <f t="shared" si="4"/>
        <v>70</v>
      </c>
      <c r="X54" s="25">
        <f>IF(VLOOKUP($A54,'q2-score'!$A:$I,I$1,FALSE)&lt;VLOOKUP($A54,'q2-score-opposite'!$A:$I,I$1,FALSE),1,0)</f>
        <v>0</v>
      </c>
      <c r="Y54" s="25">
        <f t="shared" si="12"/>
        <v>0</v>
      </c>
      <c r="Z54" s="26">
        <f t="shared" si="13"/>
        <v>0</v>
      </c>
      <c r="AA54" s="28" t="s">
        <v>163</v>
      </c>
      <c r="AB54" s="27" t="str">
        <f t="shared" si="7"/>
        <v xml:space="preserve">===Task2 Notes===  F1 scores, a: 0, b: 0 , c: 0  Weighted Average: 0  Addtl Note: no json file generated after runing the script  </v>
      </c>
    </row>
    <row r="55" spans="1:28">
      <c r="A55" s="7" t="s">
        <v>73</v>
      </c>
      <c r="B55" s="7">
        <v>55551111</v>
      </c>
      <c r="C55" s="7">
        <f>VLOOKUP(A55,'q2-log'!A:H,3,FALSE)</f>
        <v>-999</v>
      </c>
      <c r="D55" s="7" t="b">
        <f>VLOOKUP(A55,'q2-log'!A:H,4,FALSE)</f>
        <v>0</v>
      </c>
      <c r="E55" s="7">
        <f>VLOOKUP(A55,'q2-log'!A:H,5,FALSE)</f>
        <v>-999</v>
      </c>
      <c r="F55" s="7" t="b">
        <f>VLOOKUP(A55,'q2-log'!A:H,6,FALSE)</f>
        <v>0</v>
      </c>
      <c r="G55">
        <f>VLOOKUP(A55,'q2-log'!A:H,7,FALSE)</f>
        <v>-999</v>
      </c>
      <c r="H55" t="b">
        <f>VLOOKUP(A55,'q2-log'!A:H,8,FALSE)</f>
        <v>0</v>
      </c>
      <c r="I55" s="14">
        <f>MAX(VLOOKUP($A55,'q2-score'!$A:$I,I$1,FALSE),VLOOKUP($A55,'q2-score-opposite'!$A:$I,I$1,FALSE))</f>
        <v>-1</v>
      </c>
      <c r="J55" s="14">
        <f>MAX(VLOOKUP($A55,'q2-score'!$A:$I,J$1,FALSE),VLOOKUP($A55,'q2-score-opposite'!$A:$I,J$1,FALSE))</f>
        <v>0</v>
      </c>
      <c r="K55" s="15">
        <f>MAX(VLOOKUP($A55,'q2-score'!$A:$I,K$1,FALSE),VLOOKUP($A55,'q2-score-opposite'!$A:$I,K$1,FALSE))</f>
        <v>-1</v>
      </c>
      <c r="L55" s="15">
        <f>MAX(VLOOKUP($A55,'q2-score'!$A:$I,L$1,FALSE),VLOOKUP($A55,'q2-score-opposite'!$A:$I,L$1,FALSE))</f>
        <v>-1</v>
      </c>
      <c r="M55" s="19">
        <f>MAX(VLOOKUP($A55,'q2-score'!$A:$I,M$1,FALSE),VLOOKUP($A55,'q2-score-opposite'!$A:$I,M$1,FALSE))</f>
        <v>-1</v>
      </c>
      <c r="N55" s="19">
        <f>MAX(VLOOKUP($A55,'q2-score'!$A:$I,N$1,FALSE),VLOOKUP($A55,'q2-score-opposite'!$A:$I,N$1,FALSE))</f>
        <v>-1</v>
      </c>
      <c r="O55" s="20">
        <f>MAX(VLOOKUP($A55,'q2-score'!$A:$I,O$1,FALSE),VLOOKUP($A55,'q2-score-opposite'!$A:$I,O$1,FALSE))</f>
        <v>-1</v>
      </c>
      <c r="P55" s="20">
        <f>MAX(VLOOKUP($A55,'q2-score'!$A:$I,P$1,FALSE),VLOOKUP($A55,'q2-score-opposite'!$A:$I,P$1,FALSE))</f>
        <v>-1</v>
      </c>
      <c r="Q55" s="23">
        <f t="shared" si="8"/>
        <v>0</v>
      </c>
      <c r="R55" s="23">
        <f t="shared" si="9"/>
        <v>0</v>
      </c>
      <c r="S55" s="23">
        <f t="shared" si="10"/>
        <v>0</v>
      </c>
      <c r="T55" s="23">
        <f t="shared" si="11"/>
        <v>0</v>
      </c>
      <c r="U55" s="23">
        <f>INDEX(Sheet1!$G$24:$G$28, MATCH('q2-all'!T55,Sheet1!$F$24:$F$28,1))</f>
        <v>25</v>
      </c>
      <c r="V55" s="23">
        <v>25</v>
      </c>
      <c r="W55" s="23">
        <f t="shared" si="4"/>
        <v>25</v>
      </c>
      <c r="X55" s="25">
        <f>IF(VLOOKUP($A55,'q2-score'!$A:$I,I$1,FALSE)&lt;VLOOKUP($A55,'q2-score-opposite'!$A:$I,I$1,FALSE),1,0)</f>
        <v>0</v>
      </c>
      <c r="Y55" s="25">
        <f t="shared" si="12"/>
        <v>0</v>
      </c>
      <c r="Z55" s="26">
        <f t="shared" si="13"/>
        <v>0</v>
      </c>
      <c r="AA55" t="s">
        <v>157</v>
      </c>
      <c r="AB55" s="27" t="str">
        <f t="shared" si="7"/>
        <v>===Task2 Notes===  F1 scores, a: 0, b: 0 , c: 0  Weighted Average: 0  Addtl Note: not implemented</v>
      </c>
    </row>
    <row r="56" spans="1:28">
      <c r="A56" s="7" t="s">
        <v>74</v>
      </c>
      <c r="B56" s="7">
        <v>0</v>
      </c>
      <c r="C56" s="7">
        <f>VLOOKUP(A56,'q2-log'!A:H,3,FALSE)</f>
        <v>0</v>
      </c>
      <c r="D56" s="7" t="b">
        <f>VLOOKUP(A56,'q2-log'!A:H,4,FALSE)</f>
        <v>1</v>
      </c>
      <c r="E56" s="7">
        <f>VLOOKUP(A56,'q2-log'!A:H,5,FALSE)</f>
        <v>0</v>
      </c>
      <c r="F56" s="7" t="b">
        <f>VLOOKUP(A56,'q2-log'!A:H,6,FALSE)</f>
        <v>1</v>
      </c>
      <c r="G56">
        <f>VLOOKUP(A56,'q2-log'!A:H,7,FALSE)</f>
        <v>0</v>
      </c>
      <c r="H56" t="b">
        <f>VLOOKUP(A56,'q2-log'!A:H,8,FALSE)</f>
        <v>1</v>
      </c>
      <c r="I56" s="14">
        <f>MAX(VLOOKUP($A56,'q2-score'!$A:$I,I$1,FALSE),VLOOKUP($A56,'q2-score-opposite'!$A:$I,I$1,FALSE))</f>
        <v>0.88235294117647001</v>
      </c>
      <c r="J56" s="14">
        <f>MAX(VLOOKUP($A56,'q2-score'!$A:$I,J$1,FALSE),VLOOKUP($A56,'q2-score-opposite'!$A:$I,J$1,FALSE))</f>
        <v>0.88235294117647001</v>
      </c>
      <c r="K56" s="15">
        <f>MAX(VLOOKUP($A56,'q2-score'!$A:$I,K$1,FALSE),VLOOKUP($A56,'q2-score-opposite'!$A:$I,K$1,FALSE))</f>
        <v>0</v>
      </c>
      <c r="L56" s="15">
        <f>MAX(VLOOKUP($A56,'q2-score'!$A:$I,L$1,FALSE),VLOOKUP($A56,'q2-score-opposite'!$A:$I,L$1,FALSE))</f>
        <v>-1</v>
      </c>
      <c r="M56" s="19">
        <f>MAX(VLOOKUP($A56,'q2-score'!$A:$I,M$1,FALSE),VLOOKUP($A56,'q2-score-opposite'!$A:$I,M$1,FALSE))</f>
        <v>0</v>
      </c>
      <c r="N56" s="19">
        <f>MAX(VLOOKUP($A56,'q2-score'!$A:$I,N$1,FALSE),VLOOKUP($A56,'q2-score-opposite'!$A:$I,N$1,FALSE))</f>
        <v>-1</v>
      </c>
      <c r="O56" s="20">
        <f>MAX(VLOOKUP($A56,'q2-score'!$A:$I,O$1,FALSE),VLOOKUP($A56,'q2-score-opposite'!$A:$I,O$1,FALSE))</f>
        <v>5.4054054054054002E-2</v>
      </c>
      <c r="P56" s="20">
        <f>MAX(VLOOKUP($A56,'q2-score'!$A:$I,P$1,FALSE),VLOOKUP($A56,'q2-score-opposite'!$A:$I,P$1,FALSE))</f>
        <v>-1</v>
      </c>
      <c r="Q56" s="23">
        <f t="shared" si="8"/>
        <v>0.88235294117647001</v>
      </c>
      <c r="R56" s="23">
        <f t="shared" si="9"/>
        <v>0</v>
      </c>
      <c r="S56" s="23">
        <f t="shared" si="10"/>
        <v>5.4054054054054002E-2</v>
      </c>
      <c r="T56" s="23">
        <f t="shared" si="11"/>
        <v>0.51490461049284542</v>
      </c>
      <c r="U56" s="23">
        <f>INDEX(Sheet1!$G$24:$G$28, MATCH('q2-all'!T56,Sheet1!$F$24:$F$28,1))</f>
        <v>90</v>
      </c>
      <c r="V56" s="23"/>
      <c r="W56" s="23">
        <f t="shared" si="4"/>
        <v>90</v>
      </c>
      <c r="X56" s="25">
        <f>IF(VLOOKUP($A56,'q2-score'!$A:$I,I$1,FALSE)&lt;VLOOKUP($A56,'q2-score-opposite'!$A:$I,I$1,FALSE),1,0)</f>
        <v>0</v>
      </c>
      <c r="Y56" s="25">
        <f t="shared" si="12"/>
        <v>0</v>
      </c>
      <c r="Z56" s="26">
        <f t="shared" si="13"/>
        <v>0.88235294117647001</v>
      </c>
      <c r="AB56" s="27" t="str">
        <f t="shared" si="7"/>
        <v>===Task2 Notes===  F1 scores, a: 0.88, b: 0 , c: 0.05  Weighted Average: 0.51  Addtl Note: None</v>
      </c>
    </row>
    <row r="57" spans="1:28">
      <c r="A57" s="7" t="s">
        <v>75</v>
      </c>
      <c r="B57" s="7">
        <v>50320295</v>
      </c>
      <c r="C57" s="7">
        <f>VLOOKUP(A57,'q2-log'!A:H,3,FALSE)</f>
        <v>0</v>
      </c>
      <c r="D57" s="7" t="b">
        <f>VLOOKUP(A57,'q2-log'!A:H,4,FALSE)</f>
        <v>1</v>
      </c>
      <c r="E57" s="7">
        <f>VLOOKUP(A57,'q2-log'!A:H,5,FALSE)</f>
        <v>0</v>
      </c>
      <c r="F57" s="7" t="b">
        <f>VLOOKUP(A57,'q2-log'!A:H,6,FALSE)</f>
        <v>1</v>
      </c>
      <c r="G57">
        <f>VLOOKUP(A57,'q2-log'!A:H,7,FALSE)</f>
        <v>0</v>
      </c>
      <c r="H57" t="b">
        <f>VLOOKUP(A57,'q2-log'!A:H,8,FALSE)</f>
        <v>1</v>
      </c>
      <c r="I57" s="14">
        <f>MAX(VLOOKUP($A57,'q2-score'!$A:$I,I$1,FALSE),VLOOKUP($A57,'q2-score-opposite'!$A:$I,I$1,FALSE))</f>
        <v>8.3333333333333301E-2</v>
      </c>
      <c r="J57" s="14">
        <f>MAX(VLOOKUP($A57,'q2-score'!$A:$I,J$1,FALSE),VLOOKUP($A57,'q2-score-opposite'!$A:$I,J$1,FALSE))</f>
        <v>-1</v>
      </c>
      <c r="K57" s="15">
        <f>MAX(VLOOKUP($A57,'q2-score'!$A:$I,K$1,FALSE),VLOOKUP($A57,'q2-score-opposite'!$A:$I,K$1,FALSE))</f>
        <v>0</v>
      </c>
      <c r="L57" s="15">
        <f>MAX(VLOOKUP($A57,'q2-score'!$A:$I,L$1,FALSE),VLOOKUP($A57,'q2-score-opposite'!$A:$I,L$1,FALSE))</f>
        <v>-1</v>
      </c>
      <c r="M57" s="19">
        <f>MAX(VLOOKUP($A57,'q2-score'!$A:$I,M$1,FALSE),VLOOKUP($A57,'q2-score-opposite'!$A:$I,M$1,FALSE))</f>
        <v>0</v>
      </c>
      <c r="N57" s="19">
        <f>MAX(VLOOKUP($A57,'q2-score'!$A:$I,N$1,FALSE),VLOOKUP($A57,'q2-score-opposite'!$A:$I,N$1,FALSE))</f>
        <v>-1</v>
      </c>
      <c r="O57" s="20">
        <f>MAX(VLOOKUP($A57,'q2-score'!$A:$I,O$1,FALSE),VLOOKUP($A57,'q2-score-opposite'!$A:$I,O$1,FALSE))</f>
        <v>0</v>
      </c>
      <c r="P57" s="20">
        <f>MAX(VLOOKUP($A57,'q2-score'!$A:$I,P$1,FALSE),VLOOKUP($A57,'q2-score-opposite'!$A:$I,P$1,FALSE))</f>
        <v>-1</v>
      </c>
      <c r="Q57" s="23">
        <f t="shared" si="8"/>
        <v>8.3333333333333301E-2</v>
      </c>
      <c r="R57" s="23">
        <f t="shared" si="9"/>
        <v>0</v>
      </c>
      <c r="S57" s="23">
        <f t="shared" si="10"/>
        <v>0</v>
      </c>
      <c r="T57" s="23">
        <f t="shared" si="11"/>
        <v>4.6874999999999979E-2</v>
      </c>
      <c r="U57" s="23">
        <f>INDEX(Sheet1!$G$24:$G$28, MATCH('q2-all'!T57,Sheet1!$F$24:$F$28,1))</f>
        <v>25</v>
      </c>
      <c r="V57" s="23">
        <v>55</v>
      </c>
      <c r="W57" s="23">
        <f t="shared" si="4"/>
        <v>55</v>
      </c>
      <c r="X57" s="25">
        <f>IF(VLOOKUP($A57,'q2-score'!$A:$I,I$1,FALSE)&lt;VLOOKUP($A57,'q2-score-opposite'!$A:$I,I$1,FALSE),1,0)</f>
        <v>0</v>
      </c>
      <c r="Y57" s="25">
        <f t="shared" si="12"/>
        <v>0</v>
      </c>
      <c r="Z57" s="26">
        <f t="shared" si="13"/>
        <v>8.3333333333333301E-2</v>
      </c>
      <c r="AB57" s="27" t="str">
        <f t="shared" si="7"/>
        <v>===Task2 Notes===  F1 scores, a: 0.08, b: 0 , c: 0  Weighted Average: 0.05  Addtl Note: None</v>
      </c>
    </row>
    <row r="58" spans="1:28">
      <c r="A58" s="7" t="s">
        <v>76</v>
      </c>
      <c r="B58" s="7">
        <v>50083665</v>
      </c>
      <c r="C58" s="7">
        <f>VLOOKUP(A58,'q2-log'!A:H,3,FALSE)</f>
        <v>0</v>
      </c>
      <c r="D58" s="7" t="b">
        <f>VLOOKUP(A58,'q2-log'!A:H,4,FALSE)</f>
        <v>1</v>
      </c>
      <c r="E58" s="7">
        <f>VLOOKUP(A58,'q2-log'!A:H,5,FALSE)</f>
        <v>0</v>
      </c>
      <c r="F58" s="7" t="b">
        <f>VLOOKUP(A58,'q2-log'!A:H,6,FALSE)</f>
        <v>1</v>
      </c>
      <c r="G58">
        <f>VLOOKUP(A58,'q2-log'!A:H,7,FALSE)</f>
        <v>0</v>
      </c>
      <c r="H58" t="b">
        <f>VLOOKUP(A58,'q2-log'!A:H,8,FALSE)</f>
        <v>1</v>
      </c>
      <c r="I58" s="14">
        <f>MAX(VLOOKUP($A58,'q2-score'!$A:$I,I$1,FALSE),VLOOKUP($A58,'q2-score-opposite'!$A:$I,I$1,FALSE))</f>
        <v>0.75862068965517204</v>
      </c>
      <c r="J58" s="14">
        <f>MAX(VLOOKUP($A58,'q2-score'!$A:$I,J$1,FALSE),VLOOKUP($A58,'q2-score-opposite'!$A:$I,J$1,FALSE))</f>
        <v>0.75862068965517204</v>
      </c>
      <c r="K58" s="15">
        <f>MAX(VLOOKUP($A58,'q2-score'!$A:$I,K$1,FALSE),VLOOKUP($A58,'q2-score-opposite'!$A:$I,K$1,FALSE))</f>
        <v>0.8</v>
      </c>
      <c r="L58" s="15">
        <f>MAX(VLOOKUP($A58,'q2-score'!$A:$I,L$1,FALSE),VLOOKUP($A58,'q2-score-opposite'!$A:$I,L$1,FALSE))</f>
        <v>0.8</v>
      </c>
      <c r="M58" s="19">
        <f>MAX(VLOOKUP($A58,'q2-score'!$A:$I,M$1,FALSE),VLOOKUP($A58,'q2-score-opposite'!$A:$I,M$1,FALSE))</f>
        <v>0.66666666666666596</v>
      </c>
      <c r="N58" s="19">
        <f>MAX(VLOOKUP($A58,'q2-score'!$A:$I,N$1,FALSE),VLOOKUP($A58,'q2-score-opposite'!$A:$I,N$1,FALSE))</f>
        <v>0.73684210526315697</v>
      </c>
      <c r="O58" s="20">
        <f>MAX(VLOOKUP($A58,'q2-score'!$A:$I,O$1,FALSE),VLOOKUP($A58,'q2-score-opposite'!$A:$I,O$1,FALSE))</f>
        <v>0.73684210526315697</v>
      </c>
      <c r="P58" s="20">
        <f>MAX(VLOOKUP($A58,'q2-score'!$A:$I,P$1,FALSE),VLOOKUP($A58,'q2-score-opposite'!$A:$I,P$1,FALSE))</f>
        <v>0.8</v>
      </c>
      <c r="Q58" s="23">
        <f t="shared" si="8"/>
        <v>0.75862068965517204</v>
      </c>
      <c r="R58" s="23">
        <f t="shared" si="9"/>
        <v>0.8</v>
      </c>
      <c r="S58" s="23">
        <f t="shared" si="10"/>
        <v>0.73684210526315697</v>
      </c>
      <c r="T58" s="23">
        <f t="shared" si="11"/>
        <v>0.75501361161524438</v>
      </c>
      <c r="U58" s="23">
        <f>INDEX(Sheet1!$G$24:$G$28, MATCH('q2-all'!T58,Sheet1!$F$24:$F$28,1))</f>
        <v>100</v>
      </c>
      <c r="V58" s="23"/>
      <c r="W58" s="23">
        <f t="shared" si="4"/>
        <v>100</v>
      </c>
      <c r="X58" s="25">
        <f>IF(VLOOKUP($A58,'q2-score'!$A:$I,I$1,FALSE)&lt;VLOOKUP($A58,'q2-score-opposite'!$A:$I,I$1,FALSE),1,0)</f>
        <v>0</v>
      </c>
      <c r="Y58" s="25">
        <f t="shared" si="12"/>
        <v>0</v>
      </c>
      <c r="Z58" s="26">
        <f t="shared" si="13"/>
        <v>0.8</v>
      </c>
      <c r="AB58" s="27" t="str">
        <f t="shared" si="7"/>
        <v>===Task2 Notes===  F1 scores, a: 0.76, b: 0.8 , c: 0.74  Weighted Average: 0.76  Addtl Note: None</v>
      </c>
    </row>
    <row r="59" spans="1:28">
      <c r="A59" s="7" t="s">
        <v>77</v>
      </c>
      <c r="B59" s="7">
        <v>50321964</v>
      </c>
      <c r="C59" s="7">
        <f>VLOOKUP(A59,'q2-log'!A:H,3,FALSE)</f>
        <v>0</v>
      </c>
      <c r="D59" s="7" t="b">
        <f>VLOOKUP(A59,'q2-log'!A:H,4,FALSE)</f>
        <v>1</v>
      </c>
      <c r="E59" s="7">
        <f>VLOOKUP(A59,'q2-log'!A:H,5,FALSE)</f>
        <v>0</v>
      </c>
      <c r="F59" s="7" t="b">
        <f>VLOOKUP(A59,'q2-log'!A:H,6,FALSE)</f>
        <v>1</v>
      </c>
      <c r="G59">
        <f>VLOOKUP(A59,'q2-log'!A:H,7,FALSE)</f>
        <v>0</v>
      </c>
      <c r="H59" t="b">
        <f>VLOOKUP(A59,'q2-log'!A:H,8,FALSE)</f>
        <v>1</v>
      </c>
      <c r="I59" s="14">
        <f>MAX(VLOOKUP($A59,'q2-score'!$A:$I,I$1,FALSE),VLOOKUP($A59,'q2-score-opposite'!$A:$I,I$1,FALSE))</f>
        <v>0.88888888888888795</v>
      </c>
      <c r="J59" s="14">
        <f>MAX(VLOOKUP($A59,'q2-score'!$A:$I,J$1,FALSE),VLOOKUP($A59,'q2-score-opposite'!$A:$I,J$1,FALSE))</f>
        <v>0.88888888888888795</v>
      </c>
      <c r="K59" s="15">
        <f>MAX(VLOOKUP($A59,'q2-score'!$A:$I,K$1,FALSE),VLOOKUP($A59,'q2-score-opposite'!$A:$I,K$1,FALSE))</f>
        <v>0.8</v>
      </c>
      <c r="L59" s="15">
        <f>MAX(VLOOKUP($A59,'q2-score'!$A:$I,L$1,FALSE),VLOOKUP($A59,'q2-score-opposite'!$A:$I,L$1,FALSE))</f>
        <v>0.8</v>
      </c>
      <c r="M59" s="19">
        <f>MAX(VLOOKUP($A59,'q2-score'!$A:$I,M$1,FALSE),VLOOKUP($A59,'q2-score-opposite'!$A:$I,M$1,FALSE))</f>
        <v>0.90909090909090895</v>
      </c>
      <c r="N59" s="19">
        <f>MAX(VLOOKUP($A59,'q2-score'!$A:$I,N$1,FALSE),VLOOKUP($A59,'q2-score-opposite'!$A:$I,N$1,FALSE))</f>
        <v>0.90909090909090895</v>
      </c>
      <c r="O59" s="20">
        <f>MAX(VLOOKUP($A59,'q2-score'!$A:$I,O$1,FALSE),VLOOKUP($A59,'q2-score-opposite'!$A:$I,O$1,FALSE))</f>
        <v>0.86956521739130399</v>
      </c>
      <c r="P59" s="20">
        <f>MAX(VLOOKUP($A59,'q2-score'!$A:$I,P$1,FALSE),VLOOKUP($A59,'q2-score-opposite'!$A:$I,P$1,FALSE))</f>
        <v>0.86956521739130399</v>
      </c>
      <c r="Q59" s="23">
        <f t="shared" si="8"/>
        <v>0.88888888888888795</v>
      </c>
      <c r="R59" s="23">
        <f t="shared" si="9"/>
        <v>0.8</v>
      </c>
      <c r="S59" s="23">
        <f t="shared" si="10"/>
        <v>0.90909090909090895</v>
      </c>
      <c r="T59" s="23">
        <f t="shared" si="11"/>
        <v>0.88749999999999951</v>
      </c>
      <c r="U59" s="23">
        <f>INDEX(Sheet1!$G$24:$G$28, MATCH('q2-all'!T59,Sheet1!$F$24:$F$28,1))</f>
        <v>100</v>
      </c>
      <c r="V59" s="23"/>
      <c r="W59" s="23">
        <f t="shared" si="4"/>
        <v>100</v>
      </c>
      <c r="X59" s="25">
        <f>IF(VLOOKUP($A59,'q2-score'!$A:$I,I$1,FALSE)&lt;VLOOKUP($A59,'q2-score-opposite'!$A:$I,I$1,FALSE),1,0)</f>
        <v>0</v>
      </c>
      <c r="Y59" s="25">
        <f t="shared" si="12"/>
        <v>0</v>
      </c>
      <c r="Z59" s="26">
        <f t="shared" si="13"/>
        <v>0.90909090909090895</v>
      </c>
      <c r="AB59" s="27" t="str">
        <f t="shared" si="7"/>
        <v>===Task2 Notes===  F1 scores, a: 0.89, b: 0.8 , c: 0.91  Weighted Average: 0.89  Addtl Note: None</v>
      </c>
    </row>
    <row r="60" spans="1:28">
      <c r="A60" s="7" t="s">
        <v>79</v>
      </c>
      <c r="B60" s="7">
        <v>50336891</v>
      </c>
      <c r="C60" s="7">
        <f>VLOOKUP(A60,'q2-log'!A:H,3,FALSE)</f>
        <v>0</v>
      </c>
      <c r="D60" s="7" t="b">
        <f>VLOOKUP(A60,'q2-log'!A:H,4,FALSE)</f>
        <v>1</v>
      </c>
      <c r="E60" s="7">
        <f>VLOOKUP(A60,'q2-log'!A:H,5,FALSE)</f>
        <v>0</v>
      </c>
      <c r="F60" s="7" t="b">
        <f>VLOOKUP(A60,'q2-log'!A:H,6,FALSE)</f>
        <v>1</v>
      </c>
      <c r="G60">
        <f>VLOOKUP(A60,'q2-log'!A:H,7,FALSE)</f>
        <v>0</v>
      </c>
      <c r="H60" t="b">
        <f>VLOOKUP(A60,'q2-log'!A:H,8,FALSE)</f>
        <v>1</v>
      </c>
      <c r="I60" s="14">
        <f>MAX(VLOOKUP($A60,'q2-score'!$A:$I,I$1,FALSE),VLOOKUP($A60,'q2-score-opposite'!$A:$I,I$1,FALSE))</f>
        <v>0.94117647058823495</v>
      </c>
      <c r="J60" s="14">
        <f>MAX(VLOOKUP($A60,'q2-score'!$A:$I,J$1,FALSE),VLOOKUP($A60,'q2-score-opposite'!$A:$I,J$1,FALSE))</f>
        <v>-1</v>
      </c>
      <c r="K60" s="15">
        <f>MAX(VLOOKUP($A60,'q2-score'!$A:$I,K$1,FALSE),VLOOKUP($A60,'q2-score-opposite'!$A:$I,K$1,FALSE))</f>
        <v>0.8</v>
      </c>
      <c r="L60" s="15">
        <f>MAX(VLOOKUP($A60,'q2-score'!$A:$I,L$1,FALSE),VLOOKUP($A60,'q2-score-opposite'!$A:$I,L$1,FALSE))</f>
        <v>-1</v>
      </c>
      <c r="M60" s="19">
        <f>MAX(VLOOKUP($A60,'q2-score'!$A:$I,M$1,FALSE),VLOOKUP($A60,'q2-score-opposite'!$A:$I,M$1,FALSE))</f>
        <v>0.84210526315789402</v>
      </c>
      <c r="N60" s="19">
        <f>MAX(VLOOKUP($A60,'q2-score'!$A:$I,N$1,FALSE),VLOOKUP($A60,'q2-score-opposite'!$A:$I,N$1,FALSE))</f>
        <v>-1</v>
      </c>
      <c r="O60" s="20">
        <f>MAX(VLOOKUP($A60,'q2-score'!$A:$I,O$1,FALSE),VLOOKUP($A60,'q2-score-opposite'!$A:$I,O$1,FALSE))</f>
        <v>0.8</v>
      </c>
      <c r="P60" s="20">
        <f>MAX(VLOOKUP($A60,'q2-score'!$A:$I,P$1,FALSE),VLOOKUP($A60,'q2-score-opposite'!$A:$I,P$1,FALSE))</f>
        <v>-1</v>
      </c>
      <c r="Q60" s="23">
        <f t="shared" si="8"/>
        <v>0.94117647058823495</v>
      </c>
      <c r="R60" s="23">
        <f t="shared" si="9"/>
        <v>0.8</v>
      </c>
      <c r="S60" s="23">
        <f t="shared" si="10"/>
        <v>0.84210526315789402</v>
      </c>
      <c r="T60" s="23">
        <f t="shared" si="11"/>
        <v>0.89388544891640831</v>
      </c>
      <c r="U60" s="23">
        <f>INDEX(Sheet1!$G$24:$G$28, MATCH('q2-all'!T60,Sheet1!$F$24:$F$28,1))</f>
        <v>100</v>
      </c>
      <c r="V60" s="23"/>
      <c r="W60" s="23">
        <f t="shared" si="4"/>
        <v>100</v>
      </c>
      <c r="X60" s="25">
        <f>IF(VLOOKUP($A60,'q2-score'!$A:$I,I$1,FALSE)&lt;VLOOKUP($A60,'q2-score-opposite'!$A:$I,I$1,FALSE),1,0)</f>
        <v>0</v>
      </c>
      <c r="Y60" s="25">
        <f t="shared" si="12"/>
        <v>0</v>
      </c>
      <c r="Z60" s="26">
        <f t="shared" si="13"/>
        <v>0.94117647058823495</v>
      </c>
      <c r="AB60" s="27" t="str">
        <f t="shared" si="7"/>
        <v>===Task2 Notes===  F1 scores, a: 0.94, b: 0.8 , c: 0.84  Weighted Average: 0.89  Addtl Note: None</v>
      </c>
    </row>
    <row r="61" spans="1:28">
      <c r="A61" s="7" t="s">
        <v>80</v>
      </c>
      <c r="B61" s="7">
        <v>0</v>
      </c>
      <c r="C61" s="7">
        <f>VLOOKUP(A61,'q2-log'!A:H,3,FALSE)</f>
        <v>0</v>
      </c>
      <c r="D61" s="7" t="b">
        <f>VLOOKUP(A61,'q2-log'!A:H,4,FALSE)</f>
        <v>1</v>
      </c>
      <c r="E61" s="7">
        <f>VLOOKUP(A61,'q2-log'!A:H,5,FALSE)</f>
        <v>0</v>
      </c>
      <c r="F61" s="7" t="b">
        <f>VLOOKUP(A61,'q2-log'!A:H,6,FALSE)</f>
        <v>1</v>
      </c>
      <c r="G61">
        <f>VLOOKUP(A61,'q2-log'!A:H,7,FALSE)</f>
        <v>0</v>
      </c>
      <c r="H61" t="b">
        <f>VLOOKUP(A61,'q2-log'!A:H,8,FALSE)</f>
        <v>1</v>
      </c>
      <c r="I61" s="14">
        <f>MAX(VLOOKUP($A61,'q2-score'!$A:$I,I$1,FALSE),VLOOKUP($A61,'q2-score-opposite'!$A:$I,I$1,FALSE))</f>
        <v>0.75862068965517204</v>
      </c>
      <c r="J61" s="14">
        <f>MAX(VLOOKUP($A61,'q2-score'!$A:$I,J$1,FALSE),VLOOKUP($A61,'q2-score-opposite'!$A:$I,J$1,FALSE))</f>
        <v>0.75862068965517204</v>
      </c>
      <c r="K61" s="15">
        <f>MAX(VLOOKUP($A61,'q2-score'!$A:$I,K$1,FALSE),VLOOKUP($A61,'q2-score-opposite'!$A:$I,K$1,FALSE))</f>
        <v>0.8</v>
      </c>
      <c r="L61" s="15">
        <f>MAX(VLOOKUP($A61,'q2-score'!$A:$I,L$1,FALSE),VLOOKUP($A61,'q2-score-opposite'!$A:$I,L$1,FALSE))</f>
        <v>0.8</v>
      </c>
      <c r="M61" s="19">
        <f>MAX(VLOOKUP($A61,'q2-score'!$A:$I,M$1,FALSE),VLOOKUP($A61,'q2-score-opposite'!$A:$I,M$1,FALSE))</f>
        <v>0.52631578947368396</v>
      </c>
      <c r="N61" s="19">
        <f>MAX(VLOOKUP($A61,'q2-score'!$A:$I,N$1,FALSE),VLOOKUP($A61,'q2-score-opposite'!$A:$I,N$1,FALSE))</f>
        <v>0.52631578947368396</v>
      </c>
      <c r="O61" s="20">
        <f>MAX(VLOOKUP($A61,'q2-score'!$A:$I,O$1,FALSE),VLOOKUP($A61,'q2-score-opposite'!$A:$I,O$1,FALSE))</f>
        <v>0.5</v>
      </c>
      <c r="P61" s="20">
        <f>MAX(VLOOKUP($A61,'q2-score'!$A:$I,P$1,FALSE),VLOOKUP($A61,'q2-score-opposite'!$A:$I,P$1,FALSE))</f>
        <v>0.5</v>
      </c>
      <c r="Q61" s="23">
        <f t="shared" si="8"/>
        <v>0.75862068965517204</v>
      </c>
      <c r="R61" s="23">
        <f t="shared" si="9"/>
        <v>0.8</v>
      </c>
      <c r="S61" s="23">
        <f t="shared" si="10"/>
        <v>0.52631578947368396</v>
      </c>
      <c r="T61" s="23">
        <f t="shared" si="11"/>
        <v>0.68264519056261308</v>
      </c>
      <c r="U61" s="23">
        <f>INDEX(Sheet1!$G$24:$G$28, MATCH('q2-all'!T61,Sheet1!$F$24:$F$28,1))</f>
        <v>100</v>
      </c>
      <c r="V61" s="23"/>
      <c r="W61" s="23">
        <f t="shared" si="4"/>
        <v>100</v>
      </c>
      <c r="X61" s="25">
        <f>IF(VLOOKUP($A61,'q2-score'!$A:$I,I$1,FALSE)&lt;VLOOKUP($A61,'q2-score-opposite'!$A:$I,I$1,FALSE),1,0)</f>
        <v>0</v>
      </c>
      <c r="Y61" s="25">
        <f t="shared" si="12"/>
        <v>0</v>
      </c>
      <c r="Z61" s="26">
        <f t="shared" si="13"/>
        <v>0.8</v>
      </c>
      <c r="AB61" s="27" t="str">
        <f t="shared" si="7"/>
        <v>===Task2 Notes===  F1 scores, a: 0.76, b: 0.8 , c: 0.53  Weighted Average: 0.68  Addtl Note: None</v>
      </c>
    </row>
    <row r="62" spans="1:28">
      <c r="A62" s="7" t="s">
        <v>81</v>
      </c>
      <c r="B62" s="7">
        <v>50212314</v>
      </c>
      <c r="C62" s="7">
        <f>VLOOKUP(A62,'q2-log'!A:H,3,FALSE)</f>
        <v>-999</v>
      </c>
      <c r="D62" s="7" t="b">
        <f>VLOOKUP(A62,'q2-log'!A:H,4,FALSE)</f>
        <v>0</v>
      </c>
      <c r="E62" s="7">
        <f>VLOOKUP(A62,'q2-log'!A:H,5,FALSE)</f>
        <v>-999</v>
      </c>
      <c r="F62" s="7" t="b">
        <f>VLOOKUP(A62,'q2-log'!A:H,6,FALSE)</f>
        <v>0</v>
      </c>
      <c r="G62" t="s">
        <v>81</v>
      </c>
      <c r="H62" t="b">
        <f>VLOOKUP(A62,'q2-log'!A:H,8,FALSE)</f>
        <v>0</v>
      </c>
      <c r="I62" s="14">
        <f>MAX(VLOOKUP($A62,'q2-score'!$A:$I,I$1,FALSE),VLOOKUP($A62,'q2-score-opposite'!$A:$I,I$1,FALSE))</f>
        <v>-1</v>
      </c>
      <c r="J62" s="14">
        <f>MAX(VLOOKUP($A62,'q2-score'!$A:$I,J$1,FALSE),VLOOKUP($A62,'q2-score-opposite'!$A:$I,J$1,FALSE))</f>
        <v>-1</v>
      </c>
      <c r="K62" s="15">
        <f>MAX(VLOOKUP($A62,'q2-score'!$A:$I,K$1,FALSE),VLOOKUP($A62,'q2-score-opposite'!$A:$I,K$1,FALSE))</f>
        <v>-1</v>
      </c>
      <c r="L62" s="15">
        <f>MAX(VLOOKUP($A62,'q2-score'!$A:$I,L$1,FALSE),VLOOKUP($A62,'q2-score-opposite'!$A:$I,L$1,FALSE))</f>
        <v>-1</v>
      </c>
      <c r="M62" s="19">
        <f>MAX(VLOOKUP($A62,'q2-score'!$A:$I,M$1,FALSE),VLOOKUP($A62,'q2-score-opposite'!$A:$I,M$1,FALSE))</f>
        <v>-1</v>
      </c>
      <c r="N62" s="19">
        <f>MAX(VLOOKUP($A62,'q2-score'!$A:$I,N$1,FALSE),VLOOKUP($A62,'q2-score-opposite'!$A:$I,N$1,FALSE))</f>
        <v>-1</v>
      </c>
      <c r="O62" s="20">
        <f>MAX(VLOOKUP($A62,'q2-score'!$A:$I,O$1,FALSE),VLOOKUP($A62,'q2-score-opposite'!$A:$I,O$1,FALSE))</f>
        <v>-1</v>
      </c>
      <c r="P62" s="20">
        <f>MAX(VLOOKUP($A62,'q2-score'!$A:$I,P$1,FALSE),VLOOKUP($A62,'q2-score-opposite'!$A:$I,P$1,FALSE))</f>
        <v>-1</v>
      </c>
      <c r="Q62" s="23">
        <f t="shared" si="8"/>
        <v>0</v>
      </c>
      <c r="R62" s="23">
        <f t="shared" si="9"/>
        <v>0</v>
      </c>
      <c r="S62" s="23">
        <f t="shared" si="10"/>
        <v>0</v>
      </c>
      <c r="T62" s="23">
        <f t="shared" si="11"/>
        <v>0</v>
      </c>
      <c r="U62" s="23">
        <f>INDEX(Sheet1!$G$24:$G$28, MATCH('q2-all'!T62,Sheet1!$F$24:$F$28,1))</f>
        <v>25</v>
      </c>
      <c r="V62" s="23">
        <v>25</v>
      </c>
      <c r="W62" s="23">
        <f t="shared" si="4"/>
        <v>25</v>
      </c>
      <c r="X62" s="25">
        <f>IF(VLOOKUP($A62,'q2-score'!$A:$I,I$1,FALSE)&lt;VLOOKUP($A62,'q2-score-opposite'!$A:$I,I$1,FALSE),1,0)</f>
        <v>0</v>
      </c>
      <c r="Y62" s="25">
        <f t="shared" si="12"/>
        <v>0</v>
      </c>
      <c r="Z62" s="26">
        <f t="shared" si="13"/>
        <v>0</v>
      </c>
      <c r="AA62" t="s">
        <v>157</v>
      </c>
      <c r="AB62" s="27" t="str">
        <f t="shared" si="7"/>
        <v>===Task2 Notes===  F1 scores, a: 0, b: 0 , c: 0  Weighted Average: 0  Addtl Note: not implemented</v>
      </c>
    </row>
    <row r="63" spans="1:28">
      <c r="A63" s="7" t="s">
        <v>82</v>
      </c>
      <c r="B63" s="7">
        <v>50295796</v>
      </c>
      <c r="C63" s="7">
        <f>VLOOKUP(A63,'q2-log'!A:H,3,FALSE)</f>
        <v>0</v>
      </c>
      <c r="D63" s="7" t="b">
        <f>VLOOKUP(A63,'q2-log'!A:H,4,FALSE)</f>
        <v>1</v>
      </c>
      <c r="E63" s="7">
        <f>VLOOKUP(A63,'q2-log'!A:H,5,FALSE)</f>
        <v>0</v>
      </c>
      <c r="F63" s="7" t="b">
        <f>VLOOKUP(A63,'q2-log'!A:H,6,FALSE)</f>
        <v>1</v>
      </c>
      <c r="G63">
        <f>VLOOKUP(A63,'q2-log'!A:H,7,FALSE)</f>
        <v>1</v>
      </c>
      <c r="H63" t="b">
        <f>VLOOKUP(A63,'q2-log'!A:H,8,FALSE)</f>
        <v>0</v>
      </c>
      <c r="I63" s="14">
        <f>MAX(VLOOKUP($A63,'q2-score'!$A:$I,I$1,FALSE),VLOOKUP($A63,'q2-score-opposite'!$A:$I,I$1,FALSE))</f>
        <v>0.71428571428571397</v>
      </c>
      <c r="J63" s="14">
        <f>MAX(VLOOKUP($A63,'q2-score'!$A:$I,J$1,FALSE),VLOOKUP($A63,'q2-score-opposite'!$A:$I,J$1,FALSE))</f>
        <v>0.71428571428571397</v>
      </c>
      <c r="K63" s="15">
        <f>MAX(VLOOKUP($A63,'q2-score'!$A:$I,K$1,FALSE),VLOOKUP($A63,'q2-score-opposite'!$A:$I,K$1,FALSE))</f>
        <v>0.28571428571428498</v>
      </c>
      <c r="L63" s="15">
        <f>MAX(VLOOKUP($A63,'q2-score'!$A:$I,L$1,FALSE),VLOOKUP($A63,'q2-score-opposite'!$A:$I,L$1,FALSE))</f>
        <v>0.28571428571428498</v>
      </c>
      <c r="M63" s="19">
        <f>MAX(VLOOKUP($A63,'q2-score'!$A:$I,M$1,FALSE),VLOOKUP($A63,'q2-score-opposite'!$A:$I,M$1,FALSE))</f>
        <v>-1</v>
      </c>
      <c r="N63" s="19">
        <f>MAX(VLOOKUP($A63,'q2-score'!$A:$I,N$1,FALSE),VLOOKUP($A63,'q2-score-opposite'!$A:$I,N$1,FALSE))</f>
        <v>0.30769230769230699</v>
      </c>
      <c r="O63" s="20">
        <f>MAX(VLOOKUP($A63,'q2-score'!$A:$I,O$1,FALSE),VLOOKUP($A63,'q2-score-opposite'!$A:$I,O$1,FALSE))</f>
        <v>-1</v>
      </c>
      <c r="P63" s="20">
        <f>MAX(VLOOKUP($A63,'q2-score'!$A:$I,P$1,FALSE),VLOOKUP($A63,'q2-score-opposite'!$A:$I,P$1,FALSE))</f>
        <v>0.28571428571428498</v>
      </c>
      <c r="Q63" s="23">
        <f t="shared" si="8"/>
        <v>0.71428571428571397</v>
      </c>
      <c r="R63" s="23">
        <f t="shared" si="9"/>
        <v>0.28571428571428498</v>
      </c>
      <c r="S63" s="23">
        <f t="shared" si="10"/>
        <v>0</v>
      </c>
      <c r="T63" s="23">
        <f t="shared" si="11"/>
        <v>0.42857142857142827</v>
      </c>
      <c r="U63" s="23">
        <f>INDEX(Sheet1!$G$24:$G$28, MATCH('q2-all'!T63,Sheet1!$F$24:$F$28,1))</f>
        <v>80</v>
      </c>
      <c r="V63" s="23"/>
      <c r="W63" s="23">
        <f t="shared" si="4"/>
        <v>80</v>
      </c>
      <c r="X63" s="25">
        <f>IF(VLOOKUP($A63,'q2-score'!$A:$I,I$1,FALSE)&lt;VLOOKUP($A63,'q2-score-opposite'!$A:$I,I$1,FALSE),1,0)</f>
        <v>0</v>
      </c>
      <c r="Y63" s="25">
        <f t="shared" si="12"/>
        <v>0</v>
      </c>
      <c r="Z63" s="26">
        <f t="shared" si="13"/>
        <v>0.71428571428571397</v>
      </c>
      <c r="AB63" s="27" t="str">
        <f t="shared" si="7"/>
        <v>===Task2 Notes===  F1 scores, a: 0.71, b: 0.29 , c: 0  Weighted Average: 0.43  Addtl Note: None</v>
      </c>
    </row>
    <row r="64" spans="1:28">
      <c r="A64" s="7" t="s">
        <v>83</v>
      </c>
      <c r="B64" s="7">
        <v>50337041</v>
      </c>
      <c r="C64" s="7">
        <f>VLOOKUP(A64,'q2-log'!A:H,3,FALSE)</f>
        <v>0</v>
      </c>
      <c r="D64" s="7" t="b">
        <f>VLOOKUP(A64,'q2-log'!A:H,4,FALSE)</f>
        <v>1</v>
      </c>
      <c r="E64" s="7">
        <f>VLOOKUP(A64,'q2-log'!A:H,5,FALSE)</f>
        <v>0</v>
      </c>
      <c r="F64" s="7" t="b">
        <f>VLOOKUP(A64,'q2-log'!A:H,6,FALSE)</f>
        <v>1</v>
      </c>
      <c r="G64">
        <f>VLOOKUP(A64,'q2-log'!A:H,7,FALSE)</f>
        <v>0</v>
      </c>
      <c r="H64" t="b">
        <f>VLOOKUP(A64,'q2-log'!A:H,8,FALSE)</f>
        <v>1</v>
      </c>
      <c r="I64" s="14">
        <f>MAX(VLOOKUP($A64,'q2-score'!$A:$I,I$1,FALSE),VLOOKUP($A64,'q2-score-opposite'!$A:$I,I$1,FALSE))</f>
        <v>0.90909090909090895</v>
      </c>
      <c r="J64" s="14">
        <f>MAX(VLOOKUP($A64,'q2-score'!$A:$I,J$1,FALSE),VLOOKUP($A64,'q2-score-opposite'!$A:$I,J$1,FALSE))</f>
        <v>0.90909090909090895</v>
      </c>
      <c r="K64" s="15">
        <f>MAX(VLOOKUP($A64,'q2-score'!$A:$I,K$1,FALSE),VLOOKUP($A64,'q2-score-opposite'!$A:$I,K$1,FALSE))</f>
        <v>0.66666666666666596</v>
      </c>
      <c r="L64" s="15">
        <f>MAX(VLOOKUP($A64,'q2-score'!$A:$I,L$1,FALSE),VLOOKUP($A64,'q2-score-opposite'!$A:$I,L$1,FALSE))</f>
        <v>0.66666666666666596</v>
      </c>
      <c r="M64" s="19">
        <f>MAX(VLOOKUP($A64,'q2-score'!$A:$I,M$1,FALSE),VLOOKUP($A64,'q2-score-opposite'!$A:$I,M$1,FALSE))</f>
        <v>0.952380952380952</v>
      </c>
      <c r="N64" s="19">
        <f>MAX(VLOOKUP($A64,'q2-score'!$A:$I,N$1,FALSE),VLOOKUP($A64,'q2-score-opposite'!$A:$I,N$1,FALSE))</f>
        <v>0.952380952380952</v>
      </c>
      <c r="O64" s="20">
        <f>MAX(VLOOKUP($A64,'q2-score'!$A:$I,O$1,FALSE),VLOOKUP($A64,'q2-score-opposite'!$A:$I,O$1,FALSE))</f>
        <v>0.90909090909090895</v>
      </c>
      <c r="P64" s="20">
        <f>MAX(VLOOKUP($A64,'q2-score'!$A:$I,P$1,FALSE),VLOOKUP($A64,'q2-score-opposite'!$A:$I,P$1,FALSE))</f>
        <v>0.90909090909090895</v>
      </c>
      <c r="Q64" s="23">
        <f t="shared" si="8"/>
        <v>0.90909090909090895</v>
      </c>
      <c r="R64" s="23">
        <f t="shared" si="9"/>
        <v>0.66666666666666596</v>
      </c>
      <c r="S64" s="23">
        <f t="shared" si="10"/>
        <v>0.952380952380952</v>
      </c>
      <c r="T64" s="23">
        <f t="shared" si="11"/>
        <v>0.90124458874458835</v>
      </c>
      <c r="U64" s="23">
        <f>INDEX(Sheet1!$G$24:$G$28, MATCH('q2-all'!T64,Sheet1!$F$24:$F$28,1))</f>
        <v>100</v>
      </c>
      <c r="V64" s="23"/>
      <c r="W64" s="23">
        <f t="shared" si="4"/>
        <v>100</v>
      </c>
      <c r="X64" s="25">
        <f>IF(VLOOKUP($A64,'q2-score'!$A:$I,I$1,FALSE)&lt;VLOOKUP($A64,'q2-score-opposite'!$A:$I,I$1,FALSE),1,0)</f>
        <v>0</v>
      </c>
      <c r="Y64" s="25">
        <f t="shared" si="12"/>
        <v>0</v>
      </c>
      <c r="Z64" s="26">
        <f t="shared" si="13"/>
        <v>0.952380952380952</v>
      </c>
      <c r="AB64" s="27" t="str">
        <f t="shared" si="7"/>
        <v>===Task2 Notes===  F1 scores, a: 0.91, b: 0.67 , c: 0.95  Weighted Average: 0.9  Addtl Note: None</v>
      </c>
    </row>
    <row r="65" spans="1:28">
      <c r="A65" s="7" t="s">
        <v>84</v>
      </c>
      <c r="B65" s="7">
        <v>0</v>
      </c>
      <c r="C65" s="7">
        <f>VLOOKUP(A65,'q2-log'!A:H,3,FALSE)</f>
        <v>0</v>
      </c>
      <c r="D65" s="7" t="b">
        <f>VLOOKUP(A65,'q2-log'!A:H,4,FALSE)</f>
        <v>1</v>
      </c>
      <c r="E65" s="7">
        <f>VLOOKUP(A65,'q2-log'!A:H,5,FALSE)</f>
        <v>0</v>
      </c>
      <c r="F65" s="7" t="b">
        <f>VLOOKUP(A65,'q2-log'!A:H,6,FALSE)</f>
        <v>1</v>
      </c>
      <c r="G65">
        <f>VLOOKUP(A65,'q2-log'!A:H,7,FALSE)</f>
        <v>0</v>
      </c>
      <c r="H65" t="b">
        <f>VLOOKUP(A65,'q2-log'!A:H,8,FALSE)</f>
        <v>1</v>
      </c>
      <c r="I65" s="14">
        <f>MAX(VLOOKUP($A65,'q2-score'!$A:$I,I$1,FALSE),VLOOKUP($A65,'q2-score-opposite'!$A:$I,I$1,FALSE))</f>
        <v>0.28571428571428498</v>
      </c>
      <c r="J65" s="14">
        <f>MAX(VLOOKUP($A65,'q2-score'!$A:$I,J$1,FALSE),VLOOKUP($A65,'q2-score-opposite'!$A:$I,J$1,FALSE))</f>
        <v>0.25</v>
      </c>
      <c r="K65" s="15">
        <f>MAX(VLOOKUP($A65,'q2-score'!$A:$I,K$1,FALSE),VLOOKUP($A65,'q2-score-opposite'!$A:$I,K$1,FALSE))</f>
        <v>4.2553191489361701E-2</v>
      </c>
      <c r="L65" s="15">
        <f>MAX(VLOOKUP($A65,'q2-score'!$A:$I,L$1,FALSE),VLOOKUP($A65,'q2-score-opposite'!$A:$I,L$1,FALSE))</f>
        <v>0.8</v>
      </c>
      <c r="M65" s="19">
        <f>MAX(VLOOKUP($A65,'q2-score'!$A:$I,M$1,FALSE),VLOOKUP($A65,'q2-score-opposite'!$A:$I,M$1,FALSE))</f>
        <v>0.34285714285714203</v>
      </c>
      <c r="N65" s="19">
        <f>MAX(VLOOKUP($A65,'q2-score'!$A:$I,N$1,FALSE),VLOOKUP($A65,'q2-score-opposite'!$A:$I,N$1,FALSE))</f>
        <v>0.23999999999999899</v>
      </c>
      <c r="O65" s="20">
        <f>MAX(VLOOKUP($A65,'q2-score'!$A:$I,O$1,FALSE),VLOOKUP($A65,'q2-score-opposite'!$A:$I,O$1,FALSE))</f>
        <v>0.38888888888888801</v>
      </c>
      <c r="P65" s="20">
        <f>MAX(VLOOKUP($A65,'q2-score'!$A:$I,P$1,FALSE),VLOOKUP($A65,'q2-score-opposite'!$A:$I,P$1,FALSE))</f>
        <v>0.23076923076923</v>
      </c>
      <c r="Q65" s="23">
        <f t="shared" si="8"/>
        <v>0.28571428571428498</v>
      </c>
      <c r="R65" s="23">
        <f t="shared" si="9"/>
        <v>4.2553191489361701E-2</v>
      </c>
      <c r="S65" s="23">
        <f t="shared" si="10"/>
        <v>0.38888888888888801</v>
      </c>
      <c r="T65" s="23">
        <f t="shared" si="11"/>
        <v>0.29838420297196822</v>
      </c>
      <c r="U65" s="23">
        <f>INDEX(Sheet1!$G$24:$G$28, MATCH('q2-all'!T65,Sheet1!$F$24:$F$28,1))</f>
        <v>70</v>
      </c>
      <c r="V65" s="23"/>
      <c r="W65" s="23">
        <f t="shared" si="4"/>
        <v>70</v>
      </c>
      <c r="X65" s="25">
        <f>IF(VLOOKUP($A65,'q2-score'!$A:$I,I$1,FALSE)&lt;VLOOKUP($A65,'q2-score-opposite'!$A:$I,I$1,FALSE),1,0)</f>
        <v>0</v>
      </c>
      <c r="Y65" s="25">
        <f t="shared" si="12"/>
        <v>1</v>
      </c>
      <c r="Z65" s="26">
        <f t="shared" si="13"/>
        <v>0.38888888888888801</v>
      </c>
      <c r="AB65" s="27" t="str">
        <f t="shared" si="7"/>
        <v>===Task2 Notes===  F1 scores, a: 0.29, b: 0.04 , c: 0.39  Weighted Average: 0.3  Addtl Note: None</v>
      </c>
    </row>
    <row r="66" spans="1:28">
      <c r="A66" s="7" t="s">
        <v>85</v>
      </c>
      <c r="B66" s="7">
        <v>0</v>
      </c>
      <c r="C66" s="7">
        <f>VLOOKUP(A66,'q2-log'!A:H,3,FALSE)</f>
        <v>0</v>
      </c>
      <c r="D66" s="7" t="b">
        <f>VLOOKUP(A66,'q2-log'!A:H,4,FALSE)</f>
        <v>1</v>
      </c>
      <c r="E66" s="7">
        <f>VLOOKUP(A66,'q2-log'!A:H,5,FALSE)</f>
        <v>0</v>
      </c>
      <c r="F66" s="7" t="b">
        <f>VLOOKUP(A66,'q2-log'!A:H,6,FALSE)</f>
        <v>1</v>
      </c>
      <c r="G66">
        <f>VLOOKUP(A66,'q2-log'!A:H,7,FALSE)</f>
        <v>0</v>
      </c>
      <c r="H66" t="b">
        <f>VLOOKUP(A66,'q2-log'!A:H,8,FALSE)</f>
        <v>1</v>
      </c>
      <c r="I66" s="14">
        <f>MAX(VLOOKUP($A66,'q2-score'!$A:$I,I$1,FALSE),VLOOKUP($A66,'q2-score-opposite'!$A:$I,I$1,FALSE))</f>
        <v>-1</v>
      </c>
      <c r="J66" s="14">
        <f>MAX(VLOOKUP($A66,'q2-score'!$A:$I,J$1,FALSE),VLOOKUP($A66,'q2-score-opposite'!$A:$I,J$1,FALSE))</f>
        <v>-1</v>
      </c>
      <c r="K66" s="15">
        <f>MAX(VLOOKUP($A66,'q2-score'!$A:$I,K$1,FALSE),VLOOKUP($A66,'q2-score-opposite'!$A:$I,K$1,FALSE))</f>
        <v>-1</v>
      </c>
      <c r="L66" s="15">
        <f>MAX(VLOOKUP($A66,'q2-score'!$A:$I,L$1,FALSE),VLOOKUP($A66,'q2-score-opposite'!$A:$I,L$1,FALSE))</f>
        <v>-1</v>
      </c>
      <c r="M66" s="19">
        <f>MAX(VLOOKUP($A66,'q2-score'!$A:$I,M$1,FALSE),VLOOKUP($A66,'q2-score-opposite'!$A:$I,M$1,FALSE))</f>
        <v>-1</v>
      </c>
      <c r="N66" s="19">
        <f>MAX(VLOOKUP($A66,'q2-score'!$A:$I,N$1,FALSE),VLOOKUP($A66,'q2-score-opposite'!$A:$I,N$1,FALSE))</f>
        <v>-1</v>
      </c>
      <c r="O66" s="20">
        <f>MAX(VLOOKUP($A66,'q2-score'!$A:$I,O$1,FALSE),VLOOKUP($A66,'q2-score-opposite'!$A:$I,O$1,FALSE))</f>
        <v>-1</v>
      </c>
      <c r="P66" s="20">
        <f>MAX(VLOOKUP($A66,'q2-score'!$A:$I,P$1,FALSE),VLOOKUP($A66,'q2-score-opposite'!$A:$I,P$1,FALSE))</f>
        <v>-1</v>
      </c>
      <c r="Q66" s="23">
        <f t="shared" si="8"/>
        <v>0</v>
      </c>
      <c r="R66" s="23">
        <f t="shared" si="9"/>
        <v>0</v>
      </c>
      <c r="S66" s="23">
        <f t="shared" si="10"/>
        <v>0</v>
      </c>
      <c r="T66" s="23">
        <f t="shared" si="11"/>
        <v>0</v>
      </c>
      <c r="U66" s="23">
        <f>INDEX(Sheet1!$G$24:$G$28, MATCH('q2-all'!T66,Sheet1!$F$24:$F$28,1))</f>
        <v>25</v>
      </c>
      <c r="V66" s="23">
        <v>55</v>
      </c>
      <c r="W66" s="23">
        <f t="shared" si="4"/>
        <v>55</v>
      </c>
      <c r="X66" s="25">
        <f>IF(VLOOKUP($A66,'q2-score'!$A:$I,I$1,FALSE)&lt;VLOOKUP($A66,'q2-score-opposite'!$A:$I,I$1,FALSE),1,0)</f>
        <v>0</v>
      </c>
      <c r="Y66" s="25">
        <f t="shared" si="12"/>
        <v>0</v>
      </c>
      <c r="Z66" s="26">
        <f t="shared" si="13"/>
        <v>0</v>
      </c>
      <c r="AB66" s="27" t="str">
        <f t="shared" si="7"/>
        <v>===Task2 Notes===  F1 scores, a: 0, b: 0 , c: 0  Weighted Average: 0  Addtl Note: None</v>
      </c>
    </row>
    <row r="67" spans="1:28">
      <c r="A67" s="7" t="s">
        <v>86</v>
      </c>
      <c r="B67" s="7">
        <v>50320372</v>
      </c>
      <c r="C67" s="7">
        <f>VLOOKUP(A67,'q2-log'!A:H,3,FALSE)</f>
        <v>0</v>
      </c>
      <c r="D67" s="7" t="b">
        <f>VLOOKUP(A67,'q2-log'!A:H,4,FALSE)</f>
        <v>1</v>
      </c>
      <c r="E67" s="7">
        <f>VLOOKUP(A67,'q2-log'!A:H,5,FALSE)</f>
        <v>0</v>
      </c>
      <c r="F67" s="7" t="b">
        <f>VLOOKUP(A67,'q2-log'!A:H,6,FALSE)</f>
        <v>1</v>
      </c>
      <c r="G67">
        <f>VLOOKUP(A67,'q2-log'!A:H,7,FALSE)</f>
        <v>0</v>
      </c>
      <c r="H67" t="b">
        <f>VLOOKUP(A67,'q2-log'!A:H,8,FALSE)</f>
        <v>1</v>
      </c>
      <c r="I67" s="14">
        <f>MAX(VLOOKUP($A67,'q2-score'!$A:$I,I$1,FALSE),VLOOKUP($A67,'q2-score-opposite'!$A:$I,I$1,FALSE))</f>
        <v>0.94117647058823495</v>
      </c>
      <c r="J67" s="14">
        <f>MAX(VLOOKUP($A67,'q2-score'!$A:$I,J$1,FALSE),VLOOKUP($A67,'q2-score-opposite'!$A:$I,J$1,FALSE))</f>
        <v>0.94117647058823495</v>
      </c>
      <c r="K67" s="15">
        <f>MAX(VLOOKUP($A67,'q2-score'!$A:$I,K$1,FALSE),VLOOKUP($A67,'q2-score-opposite'!$A:$I,K$1,FALSE))</f>
        <v>0.8</v>
      </c>
      <c r="L67" s="15">
        <f>MAX(VLOOKUP($A67,'q2-score'!$A:$I,L$1,FALSE),VLOOKUP($A67,'q2-score-opposite'!$A:$I,L$1,FALSE))</f>
        <v>0.8</v>
      </c>
      <c r="M67" s="19">
        <f>MAX(VLOOKUP($A67,'q2-score'!$A:$I,M$1,FALSE),VLOOKUP($A67,'q2-score-opposite'!$A:$I,M$1,FALSE))</f>
        <v>0.952380952380952</v>
      </c>
      <c r="N67" s="19">
        <f>MAX(VLOOKUP($A67,'q2-score'!$A:$I,N$1,FALSE),VLOOKUP($A67,'q2-score-opposite'!$A:$I,N$1,FALSE))</f>
        <v>0.952380952380952</v>
      </c>
      <c r="O67" s="20">
        <f>MAX(VLOOKUP($A67,'q2-score'!$A:$I,O$1,FALSE),VLOOKUP($A67,'q2-score-opposite'!$A:$I,O$1,FALSE))</f>
        <v>0.90909090909090895</v>
      </c>
      <c r="P67" s="20">
        <f>MAX(VLOOKUP($A67,'q2-score'!$A:$I,P$1,FALSE),VLOOKUP($A67,'q2-score-opposite'!$A:$I,P$1,FALSE))</f>
        <v>0.90909090909090895</v>
      </c>
      <c r="Q67" s="23">
        <f t="shared" si="8"/>
        <v>0.94117647058823495</v>
      </c>
      <c r="R67" s="23">
        <f t="shared" si="9"/>
        <v>0.8</v>
      </c>
      <c r="S67" s="23">
        <f t="shared" si="10"/>
        <v>0.952380952380952</v>
      </c>
      <c r="T67" s="23">
        <f t="shared" si="11"/>
        <v>0.93179271708683453</v>
      </c>
      <c r="U67" s="23">
        <f>INDEX(Sheet1!$G$24:$G$28, MATCH('q2-all'!T67,Sheet1!$F$24:$F$28,1))</f>
        <v>100</v>
      </c>
      <c r="V67" s="23"/>
      <c r="W67" s="23">
        <f t="shared" si="4"/>
        <v>100</v>
      </c>
      <c r="X67" s="25">
        <f>IF(VLOOKUP($A67,'q2-score'!$A:$I,I$1,FALSE)&lt;VLOOKUP($A67,'q2-score-opposite'!$A:$I,I$1,FALSE),1,0)</f>
        <v>0</v>
      </c>
      <c r="Y67" s="25">
        <f t="shared" si="12"/>
        <v>0</v>
      </c>
      <c r="Z67" s="26">
        <f t="shared" si="13"/>
        <v>0.952380952380952</v>
      </c>
      <c r="AB67" s="27" t="str">
        <f t="shared" si="7"/>
        <v>===Task2 Notes===  F1 scores, a: 0.94, b: 0.8 , c: 0.95  Weighted Average: 0.93  Addtl Note: None</v>
      </c>
    </row>
    <row r="68" spans="1:28">
      <c r="A68" s="7" t="s">
        <v>87</v>
      </c>
      <c r="B68" s="7">
        <v>50112003</v>
      </c>
      <c r="C68" s="7">
        <f>VLOOKUP(A68,'q2-log'!A:H,3,FALSE)</f>
        <v>0</v>
      </c>
      <c r="D68" s="7" t="b">
        <f>VLOOKUP(A68,'q2-log'!A:H,4,FALSE)</f>
        <v>1</v>
      </c>
      <c r="E68" s="7">
        <f>VLOOKUP(A68,'q2-log'!A:H,5,FALSE)</f>
        <v>0</v>
      </c>
      <c r="F68" s="7" t="b">
        <f>VLOOKUP(A68,'q2-log'!A:H,6,FALSE)</f>
        <v>1</v>
      </c>
      <c r="G68">
        <f>VLOOKUP(A68,'q2-log'!A:H,7,FALSE)</f>
        <v>0</v>
      </c>
      <c r="H68" t="b">
        <f>VLOOKUP(A68,'q2-log'!A:H,8,FALSE)</f>
        <v>1</v>
      </c>
      <c r="I68" s="14">
        <f>MAX(VLOOKUP($A68,'q2-score'!$A:$I,I$1,FALSE),VLOOKUP($A68,'q2-score-opposite'!$A:$I,I$1,FALSE))</f>
        <v>0.65</v>
      </c>
      <c r="J68" s="14">
        <f>MAX(VLOOKUP($A68,'q2-score'!$A:$I,J$1,FALSE),VLOOKUP($A68,'q2-score-opposite'!$A:$I,J$1,FALSE))</f>
        <v>0.65</v>
      </c>
      <c r="K68" s="15">
        <f>MAX(VLOOKUP($A68,'q2-score'!$A:$I,K$1,FALSE),VLOOKUP($A68,'q2-score-opposite'!$A:$I,K$1,FALSE))</f>
        <v>0.5</v>
      </c>
      <c r="L68" s="15">
        <f>MAX(VLOOKUP($A68,'q2-score'!$A:$I,L$1,FALSE),VLOOKUP($A68,'q2-score-opposite'!$A:$I,L$1,FALSE))</f>
        <v>0.5</v>
      </c>
      <c r="M68" s="19">
        <f>MAX(VLOOKUP($A68,'q2-score'!$A:$I,M$1,FALSE),VLOOKUP($A68,'q2-score-opposite'!$A:$I,M$1,FALSE))</f>
        <v>0.39285714285714202</v>
      </c>
      <c r="N68" s="19">
        <f>MAX(VLOOKUP($A68,'q2-score'!$A:$I,N$1,FALSE),VLOOKUP($A68,'q2-score-opposite'!$A:$I,N$1,FALSE))</f>
        <v>0.39285714285714202</v>
      </c>
      <c r="O68" s="20">
        <f>MAX(VLOOKUP($A68,'q2-score'!$A:$I,O$1,FALSE),VLOOKUP($A68,'q2-score-opposite'!$A:$I,O$1,FALSE))</f>
        <v>0.38596491228070101</v>
      </c>
      <c r="P68" s="20">
        <f>MAX(VLOOKUP($A68,'q2-score'!$A:$I,P$1,FALSE),VLOOKUP($A68,'q2-score-opposite'!$A:$I,P$1,FALSE))</f>
        <v>0.38596491228070101</v>
      </c>
      <c r="Q68" s="23">
        <f t="shared" si="8"/>
        <v>0.65</v>
      </c>
      <c r="R68" s="23">
        <f t="shared" si="9"/>
        <v>0.5</v>
      </c>
      <c r="S68" s="23">
        <f t="shared" si="10"/>
        <v>0.39285714285714202</v>
      </c>
      <c r="T68" s="23">
        <f t="shared" si="11"/>
        <v>0.54754464285714266</v>
      </c>
      <c r="U68" s="23">
        <f>INDEX(Sheet1!$G$24:$G$28, MATCH('q2-all'!T68,Sheet1!$F$24:$F$28,1))</f>
        <v>90</v>
      </c>
      <c r="V68" s="23"/>
      <c r="W68" s="23">
        <f t="shared" si="4"/>
        <v>90</v>
      </c>
      <c r="X68" s="25">
        <f>IF(VLOOKUP($A68,'q2-score'!$A:$I,I$1,FALSE)&lt;VLOOKUP($A68,'q2-score-opposite'!$A:$I,I$1,FALSE),1,0)</f>
        <v>0</v>
      </c>
      <c r="Y68" s="25">
        <f t="shared" si="12"/>
        <v>0</v>
      </c>
      <c r="Z68" s="26">
        <f t="shared" si="13"/>
        <v>0.65</v>
      </c>
      <c r="AB68" s="27" t="str">
        <f t="shared" si="7"/>
        <v>===Task2 Notes===  F1 scores, a: 0.65, b: 0.5 , c: 0.39  Weighted Average: 0.55  Addtl Note: None</v>
      </c>
    </row>
    <row r="69" spans="1:28">
      <c r="A69" s="7" t="s">
        <v>88</v>
      </c>
      <c r="B69" s="7">
        <v>50336858</v>
      </c>
      <c r="C69" s="7">
        <f>VLOOKUP(A69,'q2-log'!A:H,3,FALSE)</f>
        <v>0</v>
      </c>
      <c r="D69" s="7" t="b">
        <f>VLOOKUP(A69,'q2-log'!A:H,4,FALSE)</f>
        <v>1</v>
      </c>
      <c r="E69" s="7">
        <f>VLOOKUP(A69,'q2-log'!A:H,5,FALSE)</f>
        <v>0</v>
      </c>
      <c r="F69" s="7" t="b">
        <f>VLOOKUP(A69,'q2-log'!A:H,6,FALSE)</f>
        <v>1</v>
      </c>
      <c r="G69">
        <f>VLOOKUP(A69,'q2-log'!A:H,7,FALSE)</f>
        <v>0</v>
      </c>
      <c r="H69" t="b">
        <f>VLOOKUP(A69,'q2-log'!A:H,8,FALSE)</f>
        <v>1</v>
      </c>
      <c r="I69" s="14">
        <f>MAX(VLOOKUP($A69,'q2-score'!$A:$I,I$1,FALSE),VLOOKUP($A69,'q2-score-opposite'!$A:$I,I$1,FALSE))</f>
        <v>0.680851063829787</v>
      </c>
      <c r="J69" s="14">
        <f>MAX(VLOOKUP($A69,'q2-score'!$A:$I,J$1,FALSE),VLOOKUP($A69,'q2-score-opposite'!$A:$I,J$1,FALSE))</f>
        <v>0.680851063829787</v>
      </c>
      <c r="K69" s="15">
        <f>MAX(VLOOKUP($A69,'q2-score'!$A:$I,K$1,FALSE),VLOOKUP($A69,'q2-score-opposite'!$A:$I,K$1,FALSE))</f>
        <v>0</v>
      </c>
      <c r="L69" s="15">
        <f>MAX(VLOOKUP($A69,'q2-score'!$A:$I,L$1,FALSE),VLOOKUP($A69,'q2-score-opposite'!$A:$I,L$1,FALSE))</f>
        <v>0</v>
      </c>
      <c r="M69" s="19">
        <f>MAX(VLOOKUP($A69,'q2-score'!$A:$I,M$1,FALSE),VLOOKUP($A69,'q2-score-opposite'!$A:$I,M$1,FALSE))</f>
        <v>0.77777777777777701</v>
      </c>
      <c r="N69" s="19">
        <f>MAX(VLOOKUP($A69,'q2-score'!$A:$I,N$1,FALSE),VLOOKUP($A69,'q2-score-opposite'!$A:$I,N$1,FALSE))</f>
        <v>0.77777777777777701</v>
      </c>
      <c r="O69" s="20">
        <f>MAX(VLOOKUP($A69,'q2-score'!$A:$I,O$1,FALSE),VLOOKUP($A69,'q2-score-opposite'!$A:$I,O$1,FALSE))</f>
        <v>0.73684210526315697</v>
      </c>
      <c r="P69" s="20">
        <f>MAX(VLOOKUP($A69,'q2-score'!$A:$I,P$1,FALSE),VLOOKUP($A69,'q2-score-opposite'!$A:$I,P$1,FALSE))</f>
        <v>0.73684210526315697</v>
      </c>
      <c r="Q69" s="23">
        <f t="shared" ref="Q69:Q109" si="14">MAX(I69,0)</f>
        <v>0.680851063829787</v>
      </c>
      <c r="R69" s="23">
        <f t="shared" ref="R69:R109" si="15">MAX(K69,0)</f>
        <v>0</v>
      </c>
      <c r="S69" s="23">
        <f t="shared" ref="S69:S109" si="16">MAX(MAX(M69,O69),0)</f>
        <v>0.77777777777777701</v>
      </c>
      <c r="T69" s="23">
        <f t="shared" ref="T69:T100" si="17">Q69*Q$1+R69*R$1+S69*S$1</f>
        <v>0.65033983451536603</v>
      </c>
      <c r="U69" s="23">
        <f>INDEX(Sheet1!$G$24:$G$28, MATCH('q2-all'!T69,Sheet1!$F$24:$F$28,1))</f>
        <v>100</v>
      </c>
      <c r="V69" s="23"/>
      <c r="W69" s="23">
        <f t="shared" ref="W69:W109" si="18">IF(LEN(V69)&gt;0,V69,U69)</f>
        <v>100</v>
      </c>
      <c r="X69" s="25">
        <f>IF(VLOOKUP($A69,'q2-score'!$A:$I,I$1,FALSE)&lt;VLOOKUP($A69,'q2-score-opposite'!$A:$I,I$1,FALSE),1,0)</f>
        <v>1</v>
      </c>
      <c r="Y69" s="25">
        <f t="shared" ref="Y69:Y100" si="19">IF(AND(J69&lt;&gt;-1,I69&lt;&gt;-1),IF(I69&lt;&gt;J69,1,0),0)</f>
        <v>0</v>
      </c>
      <c r="Z69" s="26">
        <f t="shared" ref="Z69:Z100" si="20">MAX(Q69:S69)</f>
        <v>0.77777777777777701</v>
      </c>
      <c r="AB69" s="27" t="str">
        <f t="shared" ref="AB69:AB109" si="21">CONCATENATE("===Task2 Notes===  F1 scores, a: ",ROUND(Q69,2),", b: ",ROUND(R69,2)," , c: ",ROUND(S69,2),"  Weighted Average: ",ROUND(T69,2),"  Addtl Note: ",IF(LEN(AA69)=0,"None",AA69))</f>
        <v>===Task2 Notes===  F1 scores, a: 0.68, b: 0 , c: 0.78  Weighted Average: 0.65  Addtl Note: None</v>
      </c>
    </row>
    <row r="70" spans="1:28">
      <c r="A70" s="7" t="s">
        <v>89</v>
      </c>
      <c r="B70" s="7">
        <v>50318506</v>
      </c>
      <c r="C70" s="7">
        <f>VLOOKUP(A70,'q2-log'!A:H,3,FALSE)</f>
        <v>0</v>
      </c>
      <c r="D70" s="7" t="b">
        <f>VLOOKUP(A70,'q2-log'!A:H,4,FALSE)</f>
        <v>1</v>
      </c>
      <c r="E70" s="7">
        <f>VLOOKUP(A70,'q2-log'!A:H,5,FALSE)</f>
        <v>0</v>
      </c>
      <c r="F70" s="7" t="b">
        <f>VLOOKUP(A70,'q2-log'!A:H,6,FALSE)</f>
        <v>1</v>
      </c>
      <c r="G70">
        <f>VLOOKUP(A70,'q2-log'!A:H,7,FALSE)</f>
        <v>1</v>
      </c>
      <c r="H70" t="b">
        <f>VLOOKUP(A70,'q2-log'!A:H,8,FALSE)</f>
        <v>0</v>
      </c>
      <c r="I70" s="14">
        <f>MAX(VLOOKUP($A70,'q2-score'!$A:$I,I$1,FALSE),VLOOKUP($A70,'q2-score-opposite'!$A:$I,I$1,FALSE))</f>
        <v>0.94117647058823495</v>
      </c>
      <c r="J70" s="14">
        <f>MAX(VLOOKUP($A70,'q2-score'!$A:$I,J$1,FALSE),VLOOKUP($A70,'q2-score-opposite'!$A:$I,J$1,FALSE))</f>
        <v>0.94117647058823495</v>
      </c>
      <c r="K70" s="15">
        <f>MAX(VLOOKUP($A70,'q2-score'!$A:$I,K$1,FALSE),VLOOKUP($A70,'q2-score-opposite'!$A:$I,K$1,FALSE))</f>
        <v>0.8</v>
      </c>
      <c r="L70" s="15">
        <f>MAX(VLOOKUP($A70,'q2-score'!$A:$I,L$1,FALSE),VLOOKUP($A70,'q2-score-opposite'!$A:$I,L$1,FALSE))</f>
        <v>0.8</v>
      </c>
      <c r="M70" s="19">
        <f>MAX(VLOOKUP($A70,'q2-score'!$A:$I,M$1,FALSE),VLOOKUP($A70,'q2-score-opposite'!$A:$I,M$1,FALSE))</f>
        <v>-1</v>
      </c>
      <c r="N70" s="19">
        <f>MAX(VLOOKUP($A70,'q2-score'!$A:$I,N$1,FALSE),VLOOKUP($A70,'q2-score-opposite'!$A:$I,N$1,FALSE))</f>
        <v>0.952380952380952</v>
      </c>
      <c r="O70" s="20">
        <f>MAX(VLOOKUP($A70,'q2-score'!$A:$I,O$1,FALSE),VLOOKUP($A70,'q2-score-opposite'!$A:$I,O$1,FALSE))</f>
        <v>-1</v>
      </c>
      <c r="P70" s="20">
        <f>MAX(VLOOKUP($A70,'q2-score'!$A:$I,P$1,FALSE),VLOOKUP($A70,'q2-score-opposite'!$A:$I,P$1,FALSE))</f>
        <v>0.90909090909090895</v>
      </c>
      <c r="Q70" s="23">
        <f t="shared" si="14"/>
        <v>0.94117647058823495</v>
      </c>
      <c r="R70" s="23">
        <f t="shared" si="15"/>
        <v>0.8</v>
      </c>
      <c r="S70" s="23">
        <f t="shared" si="16"/>
        <v>0</v>
      </c>
      <c r="T70" s="23">
        <f t="shared" si="17"/>
        <v>0.6044117647058822</v>
      </c>
      <c r="U70" s="23">
        <f>INDEX(Sheet1!$G$24:$G$28, MATCH('q2-all'!T70,Sheet1!$F$24:$F$28,1))</f>
        <v>100</v>
      </c>
      <c r="V70" s="23"/>
      <c r="W70" s="23">
        <f t="shared" si="18"/>
        <v>100</v>
      </c>
      <c r="X70" s="25">
        <f>IF(VLOOKUP($A70,'q2-score'!$A:$I,I$1,FALSE)&lt;VLOOKUP($A70,'q2-score-opposite'!$A:$I,I$1,FALSE),1,0)</f>
        <v>0</v>
      </c>
      <c r="Y70" s="25">
        <f t="shared" si="19"/>
        <v>0</v>
      </c>
      <c r="Z70" s="26">
        <f t="shared" si="20"/>
        <v>0.94117647058823495</v>
      </c>
      <c r="AB70" s="27" t="str">
        <f t="shared" si="21"/>
        <v>===Task2 Notes===  F1 scores, a: 0.94, b: 0.8 , c: 0  Weighted Average: 0.6  Addtl Note: None</v>
      </c>
    </row>
    <row r="71" spans="1:28">
      <c r="A71" s="7" t="s">
        <v>90</v>
      </c>
      <c r="B71" s="7">
        <v>50233537</v>
      </c>
      <c r="C71" s="7">
        <f>VLOOKUP(A71,'q2-log'!A:H,3,FALSE)</f>
        <v>1</v>
      </c>
      <c r="D71" s="7" t="b">
        <f>VLOOKUP(A71,'q2-log'!A:H,4,FALSE)</f>
        <v>0</v>
      </c>
      <c r="E71" s="7">
        <f>VLOOKUP(A71,'q2-log'!A:H,5,FALSE)</f>
        <v>1</v>
      </c>
      <c r="F71" s="7" t="b">
        <f>VLOOKUP(A71,'q2-log'!A:H,6,FALSE)</f>
        <v>0</v>
      </c>
      <c r="G71">
        <f>VLOOKUP(A71,'q2-log'!A:H,7,FALSE)</f>
        <v>1</v>
      </c>
      <c r="H71" t="b">
        <f>VLOOKUP(A71,'q2-log'!A:H,8,FALSE)</f>
        <v>0</v>
      </c>
      <c r="I71" s="14">
        <f>MAX(VLOOKUP($A71,'q2-score'!$A:$I,I$1,FALSE),VLOOKUP($A71,'q2-score-opposite'!$A:$I,I$1,FALSE))</f>
        <v>-1</v>
      </c>
      <c r="J71" s="14">
        <f>MAX(VLOOKUP($A71,'q2-score'!$A:$I,J$1,FALSE),VLOOKUP($A71,'q2-score-opposite'!$A:$I,J$1,FALSE))</f>
        <v>-1</v>
      </c>
      <c r="K71" s="15">
        <f>MAX(VLOOKUP($A71,'q2-score'!$A:$I,K$1,FALSE),VLOOKUP($A71,'q2-score-opposite'!$A:$I,K$1,FALSE))</f>
        <v>-1</v>
      </c>
      <c r="L71" s="15">
        <f>MAX(VLOOKUP($A71,'q2-score'!$A:$I,L$1,FALSE),VLOOKUP($A71,'q2-score-opposite'!$A:$I,L$1,FALSE))</f>
        <v>-1</v>
      </c>
      <c r="M71" s="19">
        <f>MAX(VLOOKUP($A71,'q2-score'!$A:$I,M$1,FALSE),VLOOKUP($A71,'q2-score-opposite'!$A:$I,M$1,FALSE))</f>
        <v>-1</v>
      </c>
      <c r="N71" s="19">
        <f>MAX(VLOOKUP($A71,'q2-score'!$A:$I,N$1,FALSE),VLOOKUP($A71,'q2-score-opposite'!$A:$I,N$1,FALSE))</f>
        <v>-1</v>
      </c>
      <c r="O71" s="20">
        <f>MAX(VLOOKUP($A71,'q2-score'!$A:$I,O$1,FALSE),VLOOKUP($A71,'q2-score-opposite'!$A:$I,O$1,FALSE))</f>
        <v>-1</v>
      </c>
      <c r="P71" s="20">
        <f>MAX(VLOOKUP($A71,'q2-score'!$A:$I,P$1,FALSE),VLOOKUP($A71,'q2-score-opposite'!$A:$I,P$1,FALSE))</f>
        <v>-1</v>
      </c>
      <c r="Q71" s="23">
        <f t="shared" si="14"/>
        <v>0</v>
      </c>
      <c r="R71" s="23">
        <f t="shared" si="15"/>
        <v>0</v>
      </c>
      <c r="S71" s="23">
        <f t="shared" si="16"/>
        <v>0</v>
      </c>
      <c r="T71" s="23">
        <f t="shared" si="17"/>
        <v>0</v>
      </c>
      <c r="U71" s="23">
        <f>INDEX(Sheet1!$G$24:$G$28, MATCH('q2-all'!T71,Sheet1!$F$24:$F$28,1))</f>
        <v>25</v>
      </c>
      <c r="V71" s="23">
        <v>40</v>
      </c>
      <c r="W71" s="23">
        <f t="shared" si="18"/>
        <v>40</v>
      </c>
      <c r="X71" s="25">
        <f>IF(VLOOKUP($A71,'q2-score'!$A:$I,I$1,FALSE)&lt;VLOOKUP($A71,'q2-score-opposite'!$A:$I,I$1,FALSE),1,0)</f>
        <v>0</v>
      </c>
      <c r="Y71" s="25">
        <f t="shared" si="19"/>
        <v>0</v>
      </c>
      <c r="Z71" s="26">
        <f t="shared" si="20"/>
        <v>0</v>
      </c>
      <c r="AA71" t="s">
        <v>156</v>
      </c>
      <c r="AB71" s="27" t="str">
        <f t="shared" si="21"/>
        <v>===Task2 Notes===  F1 scores, a: 0, b: 0 , c: 0  Weighted Average: 0  Addtl Note: RE</v>
      </c>
    </row>
    <row r="72" spans="1:28">
      <c r="A72" s="7" t="s">
        <v>91</v>
      </c>
      <c r="B72" s="7">
        <v>50321560</v>
      </c>
      <c r="C72" s="7">
        <f>VLOOKUP(A72,'q2-log'!A:H,3,FALSE)</f>
        <v>0</v>
      </c>
      <c r="D72" s="7" t="b">
        <f>VLOOKUP(A72,'q2-log'!A:H,4,FALSE)</f>
        <v>1</v>
      </c>
      <c r="E72" s="7">
        <f>VLOOKUP(A72,'q2-log'!A:H,5,FALSE)</f>
        <v>0</v>
      </c>
      <c r="F72" s="7" t="b">
        <f>VLOOKUP(A72,'q2-log'!A:H,6,FALSE)</f>
        <v>1</v>
      </c>
      <c r="G72">
        <f>VLOOKUP(A72,'q2-log'!A:H,7,FALSE)</f>
        <v>0</v>
      </c>
      <c r="H72" t="b">
        <f>VLOOKUP(A72,'q2-log'!A:H,8,FALSE)</f>
        <v>1</v>
      </c>
      <c r="I72" s="14">
        <f>MAX(VLOOKUP($A72,'q2-score'!$A:$I,I$1,FALSE),VLOOKUP($A72,'q2-score-opposite'!$A:$I,I$1,FALSE))</f>
        <v>0.88888888888888795</v>
      </c>
      <c r="J72" s="14">
        <f>MAX(VLOOKUP($A72,'q2-score'!$A:$I,J$1,FALSE),VLOOKUP($A72,'q2-score-opposite'!$A:$I,J$1,FALSE))</f>
        <v>0.88888888888888795</v>
      </c>
      <c r="K72" s="15">
        <f>MAX(VLOOKUP($A72,'q2-score'!$A:$I,K$1,FALSE),VLOOKUP($A72,'q2-score-opposite'!$A:$I,K$1,FALSE))</f>
        <v>0.4</v>
      </c>
      <c r="L72" s="15">
        <f>MAX(VLOOKUP($A72,'q2-score'!$A:$I,L$1,FALSE),VLOOKUP($A72,'q2-score-opposite'!$A:$I,L$1,FALSE))</f>
        <v>0.4</v>
      </c>
      <c r="M72" s="19">
        <f>MAX(VLOOKUP($A72,'q2-score'!$A:$I,M$1,FALSE),VLOOKUP($A72,'q2-score-opposite'!$A:$I,M$1,FALSE))</f>
        <v>0.57142857142857095</v>
      </c>
      <c r="N72" s="19">
        <f>MAX(VLOOKUP($A72,'q2-score'!$A:$I,N$1,FALSE),VLOOKUP($A72,'q2-score-opposite'!$A:$I,N$1,FALSE))</f>
        <v>0.57142857142857095</v>
      </c>
      <c r="O72" s="20">
        <f>MAX(VLOOKUP($A72,'q2-score'!$A:$I,O$1,FALSE),VLOOKUP($A72,'q2-score-opposite'!$A:$I,O$1,FALSE))</f>
        <v>0.54545454545454497</v>
      </c>
      <c r="P72" s="20">
        <f>MAX(VLOOKUP($A72,'q2-score'!$A:$I,P$1,FALSE),VLOOKUP($A72,'q2-score-opposite'!$A:$I,P$1,FALSE))</f>
        <v>0.54545454545454497</v>
      </c>
      <c r="Q72" s="23">
        <f t="shared" si="14"/>
        <v>0.88888888888888795</v>
      </c>
      <c r="R72" s="23">
        <f t="shared" si="15"/>
        <v>0.4</v>
      </c>
      <c r="S72" s="23">
        <f t="shared" si="16"/>
        <v>0.57142857142857095</v>
      </c>
      <c r="T72" s="23">
        <f t="shared" si="17"/>
        <v>0.73392857142857071</v>
      </c>
      <c r="U72" s="23">
        <f>INDEX(Sheet1!$G$24:$G$28, MATCH('q2-all'!T72,Sheet1!$F$24:$F$28,1))</f>
        <v>100</v>
      </c>
      <c r="V72" s="23"/>
      <c r="W72" s="23">
        <f t="shared" si="18"/>
        <v>100</v>
      </c>
      <c r="X72" s="25">
        <f>IF(VLOOKUP($A72,'q2-score'!$A:$I,I$1,FALSE)&lt;VLOOKUP($A72,'q2-score-opposite'!$A:$I,I$1,FALSE),1,0)</f>
        <v>0</v>
      </c>
      <c r="Y72" s="25">
        <f t="shared" si="19"/>
        <v>0</v>
      </c>
      <c r="Z72" s="26">
        <f t="shared" si="20"/>
        <v>0.88888888888888795</v>
      </c>
      <c r="AB72" s="27" t="str">
        <f t="shared" si="21"/>
        <v>===Task2 Notes===  F1 scores, a: 0.89, b: 0.4 , c: 0.57  Weighted Average: 0.73  Addtl Note: None</v>
      </c>
    </row>
    <row r="73" spans="1:28">
      <c r="A73" s="7" t="s">
        <v>92</v>
      </c>
      <c r="B73" s="7">
        <v>0</v>
      </c>
      <c r="C73" s="7">
        <f>VLOOKUP(A73,'q2-log'!A:H,3,FALSE)</f>
        <v>0</v>
      </c>
      <c r="D73" s="7" t="b">
        <f>VLOOKUP(A73,'q2-log'!A:H,4,FALSE)</f>
        <v>1</v>
      </c>
      <c r="E73" s="7">
        <f>VLOOKUP(A73,'q2-log'!A:H,5,FALSE)</f>
        <v>0</v>
      </c>
      <c r="F73" s="7" t="b">
        <f>VLOOKUP(A73,'q2-log'!A:H,6,FALSE)</f>
        <v>1</v>
      </c>
      <c r="G73">
        <f>VLOOKUP(A73,'q2-log'!A:H,7,FALSE)</f>
        <v>0</v>
      </c>
      <c r="H73" t="b">
        <f>VLOOKUP(A73,'q2-log'!A:H,8,FALSE)</f>
        <v>1</v>
      </c>
      <c r="I73" s="14">
        <f>MAX(VLOOKUP($A73,'q2-score'!$A:$I,I$1,FALSE),VLOOKUP($A73,'q2-score-opposite'!$A:$I,I$1,FALSE))</f>
        <v>0.875</v>
      </c>
      <c r="J73" s="14">
        <f>MAX(VLOOKUP($A73,'q2-score'!$A:$I,J$1,FALSE),VLOOKUP($A73,'q2-score-opposite'!$A:$I,J$1,FALSE))</f>
        <v>0.875</v>
      </c>
      <c r="K73" s="15">
        <f>MAX(VLOOKUP($A73,'q2-score'!$A:$I,K$1,FALSE),VLOOKUP($A73,'q2-score-opposite'!$A:$I,K$1,FALSE))</f>
        <v>0.8</v>
      </c>
      <c r="L73" s="15">
        <f>MAX(VLOOKUP($A73,'q2-score'!$A:$I,L$1,FALSE),VLOOKUP($A73,'q2-score-opposite'!$A:$I,L$1,FALSE))</f>
        <v>0.8</v>
      </c>
      <c r="M73" s="19">
        <f>MAX(VLOOKUP($A73,'q2-score'!$A:$I,M$1,FALSE),VLOOKUP($A73,'q2-score-opposite'!$A:$I,M$1,FALSE))</f>
        <v>0.77777777777777701</v>
      </c>
      <c r="N73" s="19">
        <f>MAX(VLOOKUP($A73,'q2-score'!$A:$I,N$1,FALSE),VLOOKUP($A73,'q2-score-opposite'!$A:$I,N$1,FALSE))</f>
        <v>0.77777777777777701</v>
      </c>
      <c r="O73" s="20">
        <f>MAX(VLOOKUP($A73,'q2-score'!$A:$I,O$1,FALSE),VLOOKUP($A73,'q2-score-opposite'!$A:$I,O$1,FALSE))</f>
        <v>0.73684210526315697</v>
      </c>
      <c r="P73" s="20">
        <f>MAX(VLOOKUP($A73,'q2-score'!$A:$I,P$1,FALSE),VLOOKUP($A73,'q2-score-opposite'!$A:$I,P$1,FALSE))</f>
        <v>0.73684210526315697</v>
      </c>
      <c r="Q73" s="23">
        <f t="shared" si="14"/>
        <v>0.875</v>
      </c>
      <c r="R73" s="23">
        <f t="shared" si="15"/>
        <v>0.8</v>
      </c>
      <c r="S73" s="23">
        <f t="shared" si="16"/>
        <v>0.77777777777777701</v>
      </c>
      <c r="T73" s="23">
        <f t="shared" si="17"/>
        <v>0.83454861111111078</v>
      </c>
      <c r="U73" s="23">
        <f>INDEX(Sheet1!$G$24:$G$28, MATCH('q2-all'!T73,Sheet1!$F$24:$F$28,1))</f>
        <v>100</v>
      </c>
      <c r="V73" s="23"/>
      <c r="W73" s="23">
        <f t="shared" si="18"/>
        <v>100</v>
      </c>
      <c r="X73" s="25">
        <f>IF(VLOOKUP($A73,'q2-score'!$A:$I,I$1,FALSE)&lt;VLOOKUP($A73,'q2-score-opposite'!$A:$I,I$1,FALSE),1,0)</f>
        <v>0</v>
      </c>
      <c r="Y73" s="25">
        <f t="shared" si="19"/>
        <v>0</v>
      </c>
      <c r="Z73" s="26">
        <f t="shared" si="20"/>
        <v>0.875</v>
      </c>
      <c r="AB73" s="27" t="str">
        <f t="shared" si="21"/>
        <v>===Task2 Notes===  F1 scores, a: 0.88, b: 0.8 , c: 0.78  Weighted Average: 0.83  Addtl Note: None</v>
      </c>
    </row>
    <row r="74" spans="1:28">
      <c r="A74" s="7" t="s">
        <v>93</v>
      </c>
      <c r="B74" s="7">
        <v>0</v>
      </c>
      <c r="C74" s="7">
        <f>VLOOKUP(A74,'q2-log'!A:H,3,FALSE)</f>
        <v>0</v>
      </c>
      <c r="D74" s="7" t="b">
        <f>VLOOKUP(A74,'q2-log'!A:H,4,FALSE)</f>
        <v>1</v>
      </c>
      <c r="E74" s="7">
        <f>VLOOKUP(A74,'q2-log'!A:H,5,FALSE)</f>
        <v>0</v>
      </c>
      <c r="F74" s="7" t="b">
        <f>VLOOKUP(A74,'q2-log'!A:H,6,FALSE)</f>
        <v>1</v>
      </c>
      <c r="G74">
        <f>VLOOKUP(A74,'q2-log'!A:H,7,FALSE)</f>
        <v>0</v>
      </c>
      <c r="H74" t="b">
        <f>VLOOKUP(A74,'q2-log'!A:H,8,FALSE)</f>
        <v>1</v>
      </c>
      <c r="I74" s="14">
        <f>MAX(VLOOKUP($A74,'q2-score'!$A:$I,I$1,FALSE),VLOOKUP($A74,'q2-score-opposite'!$A:$I,I$1,FALSE))</f>
        <v>0.875</v>
      </c>
      <c r="J74" s="14">
        <f>MAX(VLOOKUP($A74,'q2-score'!$A:$I,J$1,FALSE),VLOOKUP($A74,'q2-score-opposite'!$A:$I,J$1,FALSE))</f>
        <v>-1</v>
      </c>
      <c r="K74" s="15">
        <f>MAX(VLOOKUP($A74,'q2-score'!$A:$I,K$1,FALSE),VLOOKUP($A74,'q2-score-opposite'!$A:$I,K$1,FALSE))</f>
        <v>0.8</v>
      </c>
      <c r="L74" s="15">
        <f>MAX(VLOOKUP($A74,'q2-score'!$A:$I,L$1,FALSE),VLOOKUP($A74,'q2-score-opposite'!$A:$I,L$1,FALSE))</f>
        <v>-1</v>
      </c>
      <c r="M74" s="19">
        <f>MAX(VLOOKUP($A74,'q2-score'!$A:$I,M$1,FALSE),VLOOKUP($A74,'q2-score-opposite'!$A:$I,M$1,FALSE))</f>
        <v>0.77777777777777701</v>
      </c>
      <c r="N74" s="19">
        <f>MAX(VLOOKUP($A74,'q2-score'!$A:$I,N$1,FALSE),VLOOKUP($A74,'q2-score-opposite'!$A:$I,N$1,FALSE))</f>
        <v>-1</v>
      </c>
      <c r="O74" s="20">
        <f>MAX(VLOOKUP($A74,'q2-score'!$A:$I,O$1,FALSE),VLOOKUP($A74,'q2-score-opposite'!$A:$I,O$1,FALSE))</f>
        <v>0.73684210526315697</v>
      </c>
      <c r="P74" s="20">
        <f>MAX(VLOOKUP($A74,'q2-score'!$A:$I,P$1,FALSE),VLOOKUP($A74,'q2-score-opposite'!$A:$I,P$1,FALSE))</f>
        <v>-1</v>
      </c>
      <c r="Q74" s="23">
        <f t="shared" si="14"/>
        <v>0.875</v>
      </c>
      <c r="R74" s="23">
        <f t="shared" si="15"/>
        <v>0.8</v>
      </c>
      <c r="S74" s="23">
        <f t="shared" si="16"/>
        <v>0.77777777777777701</v>
      </c>
      <c r="T74" s="23">
        <f t="shared" si="17"/>
        <v>0.83454861111111078</v>
      </c>
      <c r="U74" s="23">
        <f>INDEX(Sheet1!$G$24:$G$28, MATCH('q2-all'!T74,Sheet1!$F$24:$F$28,1))</f>
        <v>100</v>
      </c>
      <c r="V74" s="23"/>
      <c r="W74" s="23">
        <f t="shared" si="18"/>
        <v>100</v>
      </c>
      <c r="X74" s="25">
        <f>IF(VLOOKUP($A74,'q2-score'!$A:$I,I$1,FALSE)&lt;VLOOKUP($A74,'q2-score-opposite'!$A:$I,I$1,FALSE),1,0)</f>
        <v>0</v>
      </c>
      <c r="Y74" s="25">
        <f t="shared" si="19"/>
        <v>0</v>
      </c>
      <c r="Z74" s="26">
        <f t="shared" si="20"/>
        <v>0.875</v>
      </c>
      <c r="AB74" s="27" t="str">
        <f t="shared" si="21"/>
        <v>===Task2 Notes===  F1 scores, a: 0.88, b: 0.8 , c: 0.78  Weighted Average: 0.83  Addtl Note: None</v>
      </c>
    </row>
    <row r="75" spans="1:28">
      <c r="A75" s="7" t="s">
        <v>94</v>
      </c>
      <c r="B75" s="7">
        <v>0</v>
      </c>
      <c r="C75" s="7">
        <f>VLOOKUP(A75,'q2-log'!A:H,3,FALSE)</f>
        <v>1</v>
      </c>
      <c r="D75" s="7" t="b">
        <f>VLOOKUP(A75,'q2-log'!A:H,4,FALSE)</f>
        <v>0</v>
      </c>
      <c r="E75" s="7">
        <f>VLOOKUP(A75,'q2-log'!A:H,5,FALSE)</f>
        <v>1</v>
      </c>
      <c r="F75" s="7" t="b">
        <f>VLOOKUP(A75,'q2-log'!A:H,6,FALSE)</f>
        <v>0</v>
      </c>
      <c r="G75">
        <f>VLOOKUP(A75,'q2-log'!A:H,7,FALSE)</f>
        <v>1</v>
      </c>
      <c r="H75" t="b">
        <f>VLOOKUP(A75,'q2-log'!A:H,8,FALSE)</f>
        <v>0</v>
      </c>
      <c r="I75" s="14">
        <f>MAX(VLOOKUP($A75,'q2-score'!$A:$I,I$1,FALSE),VLOOKUP($A75,'q2-score-opposite'!$A:$I,I$1,FALSE))</f>
        <v>-1</v>
      </c>
      <c r="J75" s="14">
        <f>MAX(VLOOKUP($A75,'q2-score'!$A:$I,J$1,FALSE),VLOOKUP($A75,'q2-score-opposite'!$A:$I,J$1,FALSE))</f>
        <v>-1</v>
      </c>
      <c r="K75" s="15">
        <f>MAX(VLOOKUP($A75,'q2-score'!$A:$I,K$1,FALSE),VLOOKUP($A75,'q2-score-opposite'!$A:$I,K$1,FALSE))</f>
        <v>-1</v>
      </c>
      <c r="L75" s="15">
        <f>MAX(VLOOKUP($A75,'q2-score'!$A:$I,L$1,FALSE),VLOOKUP($A75,'q2-score-opposite'!$A:$I,L$1,FALSE))</f>
        <v>-1</v>
      </c>
      <c r="M75" s="19">
        <f>MAX(VLOOKUP($A75,'q2-score'!$A:$I,M$1,FALSE),VLOOKUP($A75,'q2-score-opposite'!$A:$I,M$1,FALSE))</f>
        <v>-1</v>
      </c>
      <c r="N75" s="19">
        <f>MAX(VLOOKUP($A75,'q2-score'!$A:$I,N$1,FALSE),VLOOKUP($A75,'q2-score-opposite'!$A:$I,N$1,FALSE))</f>
        <v>-1</v>
      </c>
      <c r="O75" s="20">
        <f>MAX(VLOOKUP($A75,'q2-score'!$A:$I,O$1,FALSE),VLOOKUP($A75,'q2-score-opposite'!$A:$I,O$1,FALSE))</f>
        <v>-1</v>
      </c>
      <c r="P75" s="20">
        <f>MAX(VLOOKUP($A75,'q2-score'!$A:$I,P$1,FALSE),VLOOKUP($A75,'q2-score-opposite'!$A:$I,P$1,FALSE))</f>
        <v>-1</v>
      </c>
      <c r="Q75" s="23">
        <f t="shared" si="14"/>
        <v>0</v>
      </c>
      <c r="R75" s="23">
        <f t="shared" si="15"/>
        <v>0</v>
      </c>
      <c r="S75" s="23">
        <f t="shared" si="16"/>
        <v>0</v>
      </c>
      <c r="T75" s="23">
        <f t="shared" si="17"/>
        <v>0</v>
      </c>
      <c r="U75" s="23">
        <f>INDEX(Sheet1!$G$24:$G$28, MATCH('q2-all'!T75,Sheet1!$F$24:$F$28,1))</f>
        <v>25</v>
      </c>
      <c r="V75" s="23">
        <v>40</v>
      </c>
      <c r="W75" s="23">
        <f t="shared" si="18"/>
        <v>40</v>
      </c>
      <c r="X75" s="25">
        <f>IF(VLOOKUP($A75,'q2-score'!$A:$I,I$1,FALSE)&lt;VLOOKUP($A75,'q2-score-opposite'!$A:$I,I$1,FALSE),1,0)</f>
        <v>0</v>
      </c>
      <c r="Y75" s="25">
        <f t="shared" si="19"/>
        <v>0</v>
      </c>
      <c r="Z75" s="26">
        <f t="shared" si="20"/>
        <v>0</v>
      </c>
      <c r="AA75" t="s">
        <v>156</v>
      </c>
      <c r="AB75" s="27" t="str">
        <f t="shared" si="21"/>
        <v>===Task2 Notes===  F1 scores, a: 0, b: 0 , c: 0  Weighted Average: 0  Addtl Note: RE</v>
      </c>
    </row>
    <row r="76" spans="1:28">
      <c r="A76" s="7" t="s">
        <v>95</v>
      </c>
      <c r="B76" s="7">
        <v>50180856</v>
      </c>
      <c r="C76" s="7">
        <f>VLOOKUP(A76,'q2-log'!A:H,3,FALSE)</f>
        <v>0</v>
      </c>
      <c r="D76" s="7" t="b">
        <f>VLOOKUP(A76,'q2-log'!A:H,4,FALSE)</f>
        <v>1</v>
      </c>
      <c r="E76" s="7">
        <f>VLOOKUP(A76,'q2-log'!A:H,5,FALSE)</f>
        <v>-999</v>
      </c>
      <c r="F76" s="7" t="b">
        <f>VLOOKUP(A76,'q2-log'!A:H,6,FALSE)</f>
        <v>0</v>
      </c>
      <c r="G76">
        <f>VLOOKUP(A76,'q2-log'!A:H,7,FALSE)</f>
        <v>-999</v>
      </c>
      <c r="H76" t="b">
        <f>VLOOKUP(A76,'q2-log'!A:H,8,FALSE)</f>
        <v>0</v>
      </c>
      <c r="I76" s="14">
        <f>MAX(VLOOKUP($A76,'q2-score'!$A:$I,I$1,FALSE),VLOOKUP($A76,'q2-score-opposite'!$A:$I,I$1,FALSE))</f>
        <v>5.1282051282051197E-2</v>
      </c>
      <c r="J76" s="14">
        <f>MAX(VLOOKUP($A76,'q2-score'!$A:$I,J$1,FALSE),VLOOKUP($A76,'q2-score-opposite'!$A:$I,J$1,FALSE))</f>
        <v>-1</v>
      </c>
      <c r="K76" s="15">
        <f>MAX(VLOOKUP($A76,'q2-score'!$A:$I,K$1,FALSE),VLOOKUP($A76,'q2-score-opposite'!$A:$I,K$1,FALSE))</f>
        <v>-1</v>
      </c>
      <c r="L76" s="15">
        <f>MAX(VLOOKUP($A76,'q2-score'!$A:$I,L$1,FALSE),VLOOKUP($A76,'q2-score-opposite'!$A:$I,L$1,FALSE))</f>
        <v>-1</v>
      </c>
      <c r="M76" s="19">
        <f>MAX(VLOOKUP($A76,'q2-score'!$A:$I,M$1,FALSE),VLOOKUP($A76,'q2-score-opposite'!$A:$I,M$1,FALSE))</f>
        <v>-1</v>
      </c>
      <c r="N76" s="19">
        <f>MAX(VLOOKUP($A76,'q2-score'!$A:$I,N$1,FALSE),VLOOKUP($A76,'q2-score-opposite'!$A:$I,N$1,FALSE))</f>
        <v>-1</v>
      </c>
      <c r="O76" s="20">
        <f>MAX(VLOOKUP($A76,'q2-score'!$A:$I,O$1,FALSE),VLOOKUP($A76,'q2-score-opposite'!$A:$I,O$1,FALSE))</f>
        <v>-1</v>
      </c>
      <c r="P76" s="20">
        <f>MAX(VLOOKUP($A76,'q2-score'!$A:$I,P$1,FALSE),VLOOKUP($A76,'q2-score-opposite'!$A:$I,P$1,FALSE))</f>
        <v>-1</v>
      </c>
      <c r="Q76" s="23">
        <f t="shared" si="14"/>
        <v>5.1282051282051197E-2</v>
      </c>
      <c r="R76" s="23">
        <f t="shared" si="15"/>
        <v>0</v>
      </c>
      <c r="S76" s="23">
        <f t="shared" si="16"/>
        <v>0</v>
      </c>
      <c r="T76" s="23">
        <f t="shared" si="17"/>
        <v>2.8846153846153799E-2</v>
      </c>
      <c r="U76" s="23">
        <f>INDEX(Sheet1!$G$24:$G$28, MATCH('q2-all'!T76,Sheet1!$F$24:$F$28,1))</f>
        <v>25</v>
      </c>
      <c r="V76" s="23">
        <v>55</v>
      </c>
      <c r="W76" s="23">
        <f t="shared" si="18"/>
        <v>55</v>
      </c>
      <c r="X76" s="25">
        <f>IF(VLOOKUP($A76,'q2-score'!$A:$I,I$1,FALSE)&lt;VLOOKUP($A76,'q2-score-opposite'!$A:$I,I$1,FALSE),1,0)</f>
        <v>0</v>
      </c>
      <c r="Y76" s="25">
        <f t="shared" si="19"/>
        <v>0</v>
      </c>
      <c r="Z76" s="26">
        <f t="shared" si="20"/>
        <v>5.1282051282051197E-2</v>
      </c>
      <c r="AA76" t="s">
        <v>201</v>
      </c>
      <c r="AB76" s="27" t="str">
        <f t="shared" si="21"/>
        <v>===Task2 Notes===  F1 scores, a: 0.05, b: 0 , c: 0  Weighted Average: 0.03  Addtl Note: b, c, RE</v>
      </c>
    </row>
    <row r="77" spans="1:28">
      <c r="A77" s="7" t="s">
        <v>96</v>
      </c>
      <c r="B77" s="7">
        <v>50290454</v>
      </c>
      <c r="C77" s="7">
        <f>VLOOKUP(A77,'q2-log'!A:H,3,FALSE)</f>
        <v>1</v>
      </c>
      <c r="D77" s="7" t="b">
        <f>VLOOKUP(A77,'q2-log'!A:H,4,FALSE)</f>
        <v>0</v>
      </c>
      <c r="E77" s="7">
        <f>VLOOKUP(A77,'q2-log'!A:H,5,FALSE)</f>
        <v>1</v>
      </c>
      <c r="F77" s="7" t="b">
        <f>VLOOKUP(A77,'q2-log'!A:H,6,FALSE)</f>
        <v>0</v>
      </c>
      <c r="G77">
        <f>VLOOKUP(A77,'q2-log'!A:H,7,FALSE)</f>
        <v>1</v>
      </c>
      <c r="H77" t="b">
        <f>VLOOKUP(A77,'q2-log'!A:H,8,FALSE)</f>
        <v>0</v>
      </c>
      <c r="I77" s="14">
        <f>MAX(VLOOKUP($A77,'q2-score'!$A:$I,I$1,FALSE),VLOOKUP($A77,'q2-score-opposite'!$A:$I,I$1,FALSE))</f>
        <v>-1</v>
      </c>
      <c r="J77" s="14">
        <f>MAX(VLOOKUP($A77,'q2-score'!$A:$I,J$1,FALSE),VLOOKUP($A77,'q2-score-opposite'!$A:$I,J$1,FALSE))</f>
        <v>-1</v>
      </c>
      <c r="K77" s="15">
        <f>MAX(VLOOKUP($A77,'q2-score'!$A:$I,K$1,FALSE),VLOOKUP($A77,'q2-score-opposite'!$A:$I,K$1,FALSE))</f>
        <v>-1</v>
      </c>
      <c r="L77" s="15">
        <f>MAX(VLOOKUP($A77,'q2-score'!$A:$I,L$1,FALSE),VLOOKUP($A77,'q2-score-opposite'!$A:$I,L$1,FALSE))</f>
        <v>-1</v>
      </c>
      <c r="M77" s="19">
        <f>MAX(VLOOKUP($A77,'q2-score'!$A:$I,M$1,FALSE),VLOOKUP($A77,'q2-score-opposite'!$A:$I,M$1,FALSE))</f>
        <v>-1</v>
      </c>
      <c r="N77" s="19">
        <f>MAX(VLOOKUP($A77,'q2-score'!$A:$I,N$1,FALSE),VLOOKUP($A77,'q2-score-opposite'!$A:$I,N$1,FALSE))</f>
        <v>-1</v>
      </c>
      <c r="O77" s="20">
        <f>MAX(VLOOKUP($A77,'q2-score'!$A:$I,O$1,FALSE),VLOOKUP($A77,'q2-score-opposite'!$A:$I,O$1,FALSE))</f>
        <v>-1</v>
      </c>
      <c r="P77" s="20">
        <f>MAX(VLOOKUP($A77,'q2-score'!$A:$I,P$1,FALSE),VLOOKUP($A77,'q2-score-opposite'!$A:$I,P$1,FALSE))</f>
        <v>-1</v>
      </c>
      <c r="Q77" s="23">
        <f t="shared" si="14"/>
        <v>0</v>
      </c>
      <c r="R77" s="23">
        <f t="shared" si="15"/>
        <v>0</v>
      </c>
      <c r="S77" s="23">
        <f t="shared" si="16"/>
        <v>0</v>
      </c>
      <c r="T77" s="23">
        <f t="shared" si="17"/>
        <v>0</v>
      </c>
      <c r="U77" s="23">
        <f>INDEX(Sheet1!$G$24:$G$28, MATCH('q2-all'!T77,Sheet1!$F$24:$F$28,1))</f>
        <v>25</v>
      </c>
      <c r="V77" s="23">
        <v>40</v>
      </c>
      <c r="W77" s="23">
        <f t="shared" si="18"/>
        <v>40</v>
      </c>
      <c r="X77" s="25">
        <f>IF(VLOOKUP($A77,'q2-score'!$A:$I,I$1,FALSE)&lt;VLOOKUP($A77,'q2-score-opposite'!$A:$I,I$1,FALSE),1,0)</f>
        <v>0</v>
      </c>
      <c r="Y77" s="25">
        <f t="shared" si="19"/>
        <v>0</v>
      </c>
      <c r="Z77" s="26">
        <f t="shared" si="20"/>
        <v>0</v>
      </c>
      <c r="AA77" t="s">
        <v>164</v>
      </c>
      <c r="AB77" s="27" t="str">
        <f t="shared" si="21"/>
        <v>===Task2 Notes===  F1 scores, a: 0, b: 0 , c: 0  Weighted Average: 0  Addtl Note: RE, sumitted json file corrupted</v>
      </c>
    </row>
    <row r="78" spans="1:28">
      <c r="A78" s="7" t="s">
        <v>97</v>
      </c>
      <c r="B78" s="7">
        <v>50320120</v>
      </c>
      <c r="C78" s="7">
        <f>VLOOKUP(A78,'q2-log'!A:H,3,FALSE)</f>
        <v>0</v>
      </c>
      <c r="D78" s="7" t="b">
        <f>VLOOKUP(A78,'q2-log'!A:H,4,FALSE)</f>
        <v>1</v>
      </c>
      <c r="E78" s="7">
        <f>VLOOKUP(A78,'q2-log'!A:H,5,FALSE)</f>
        <v>0</v>
      </c>
      <c r="F78" s="7" t="b">
        <f>VLOOKUP(A78,'q2-log'!A:H,6,FALSE)</f>
        <v>1</v>
      </c>
      <c r="G78">
        <f>VLOOKUP(A78,'q2-log'!A:H,7,FALSE)</f>
        <v>0</v>
      </c>
      <c r="H78" t="b">
        <f>VLOOKUP(A78,'q2-log'!A:H,8,FALSE)</f>
        <v>1</v>
      </c>
      <c r="I78" s="14">
        <f>MAX(VLOOKUP($A78,'q2-score'!$A:$I,I$1,FALSE),VLOOKUP($A78,'q2-score-opposite'!$A:$I,I$1,FALSE))</f>
        <v>0.90909090909090895</v>
      </c>
      <c r="J78" s="14">
        <f>MAX(VLOOKUP($A78,'q2-score'!$A:$I,J$1,FALSE),VLOOKUP($A78,'q2-score-opposite'!$A:$I,J$1,FALSE))</f>
        <v>0.90909090909090895</v>
      </c>
      <c r="K78" s="15">
        <f>MAX(VLOOKUP($A78,'q2-score'!$A:$I,K$1,FALSE),VLOOKUP($A78,'q2-score-opposite'!$A:$I,K$1,FALSE))</f>
        <v>0.66666666666666596</v>
      </c>
      <c r="L78" s="15">
        <f>MAX(VLOOKUP($A78,'q2-score'!$A:$I,L$1,FALSE),VLOOKUP($A78,'q2-score-opposite'!$A:$I,L$1,FALSE))</f>
        <v>0.66666666666666596</v>
      </c>
      <c r="M78" s="19">
        <f>MAX(VLOOKUP($A78,'q2-score'!$A:$I,M$1,FALSE),VLOOKUP($A78,'q2-score-opposite'!$A:$I,M$1,FALSE))</f>
        <v>0.78260869565217295</v>
      </c>
      <c r="N78" s="19">
        <f>MAX(VLOOKUP($A78,'q2-score'!$A:$I,N$1,FALSE),VLOOKUP($A78,'q2-score-opposite'!$A:$I,N$1,FALSE))</f>
        <v>0.78260869565217295</v>
      </c>
      <c r="O78" s="20">
        <f>MAX(VLOOKUP($A78,'q2-score'!$A:$I,O$1,FALSE),VLOOKUP($A78,'q2-score-opposite'!$A:$I,O$1,FALSE))</f>
        <v>0.75</v>
      </c>
      <c r="P78" s="20">
        <f>MAX(VLOOKUP($A78,'q2-score'!$A:$I,P$1,FALSE),VLOOKUP($A78,'q2-score-opposite'!$A:$I,P$1,FALSE))</f>
        <v>0.75</v>
      </c>
      <c r="Q78" s="23">
        <f t="shared" si="14"/>
        <v>0.90909090909090895</v>
      </c>
      <c r="R78" s="23">
        <f t="shared" si="15"/>
        <v>0.66666666666666596</v>
      </c>
      <c r="S78" s="23">
        <f t="shared" si="16"/>
        <v>0.78260869565217295</v>
      </c>
      <c r="T78" s="23">
        <f t="shared" si="17"/>
        <v>0.84288537549407061</v>
      </c>
      <c r="U78" s="23">
        <f>INDEX(Sheet1!$G$24:$G$28, MATCH('q2-all'!T78,Sheet1!$F$24:$F$28,1))</f>
        <v>100</v>
      </c>
      <c r="V78" s="23"/>
      <c r="W78" s="23">
        <f t="shared" si="18"/>
        <v>100</v>
      </c>
      <c r="X78" s="25">
        <f>IF(VLOOKUP($A78,'q2-score'!$A:$I,I$1,FALSE)&lt;VLOOKUP($A78,'q2-score-opposite'!$A:$I,I$1,FALSE),1,0)</f>
        <v>0</v>
      </c>
      <c r="Y78" s="25">
        <f t="shared" si="19"/>
        <v>0</v>
      </c>
      <c r="Z78" s="26">
        <f t="shared" si="20"/>
        <v>0.90909090909090895</v>
      </c>
      <c r="AB78" s="27" t="str">
        <f t="shared" si="21"/>
        <v>===Task2 Notes===  F1 scores, a: 0.91, b: 0.67 , c: 0.78  Weighted Average: 0.84  Addtl Note: None</v>
      </c>
    </row>
    <row r="79" spans="1:28">
      <c r="A79" s="7" t="s">
        <v>98</v>
      </c>
      <c r="B79" s="7">
        <v>50198116</v>
      </c>
      <c r="C79" s="7">
        <f>VLOOKUP(A79,'q2-log'!A:H,3,FALSE)</f>
        <v>-999</v>
      </c>
      <c r="D79" s="7" t="b">
        <f>VLOOKUP(A79,'q2-log'!A:H,4,FALSE)</f>
        <v>0</v>
      </c>
      <c r="E79" s="7">
        <f>VLOOKUP(A79,'q2-log'!A:H,5,FALSE)</f>
        <v>-999</v>
      </c>
      <c r="F79" s="7" t="b">
        <f>VLOOKUP(A79,'q2-log'!A:H,6,FALSE)</f>
        <v>0</v>
      </c>
      <c r="G79">
        <f>VLOOKUP(A79,'q2-log'!A:H,7,FALSE)</f>
        <v>-999</v>
      </c>
      <c r="H79" t="b">
        <f>VLOOKUP(A79,'q2-log'!A:H,8,FALSE)</f>
        <v>0</v>
      </c>
      <c r="I79" s="14">
        <f>MAX(VLOOKUP($A79,'q2-score'!$A:$I,I$1,FALSE),VLOOKUP($A79,'q2-score-opposite'!$A:$I,I$1,FALSE))</f>
        <v>-1</v>
      </c>
      <c r="J79" s="14">
        <f>MAX(VLOOKUP($A79,'q2-score'!$A:$I,J$1,FALSE),VLOOKUP($A79,'q2-score-opposite'!$A:$I,J$1,FALSE))</f>
        <v>-1</v>
      </c>
      <c r="K79" s="15">
        <f>MAX(VLOOKUP($A79,'q2-score'!$A:$I,K$1,FALSE),VLOOKUP($A79,'q2-score-opposite'!$A:$I,K$1,FALSE))</f>
        <v>-1</v>
      </c>
      <c r="L79" s="15">
        <f>MAX(VLOOKUP($A79,'q2-score'!$A:$I,L$1,FALSE),VLOOKUP($A79,'q2-score-opposite'!$A:$I,L$1,FALSE))</f>
        <v>-1</v>
      </c>
      <c r="M79" s="19">
        <f>MAX(VLOOKUP($A79,'q2-score'!$A:$I,M$1,FALSE),VLOOKUP($A79,'q2-score-opposite'!$A:$I,M$1,FALSE))</f>
        <v>-1</v>
      </c>
      <c r="N79" s="19">
        <f>MAX(VLOOKUP($A79,'q2-score'!$A:$I,N$1,FALSE),VLOOKUP($A79,'q2-score-opposite'!$A:$I,N$1,FALSE))</f>
        <v>-1</v>
      </c>
      <c r="O79" s="20">
        <f>MAX(VLOOKUP($A79,'q2-score'!$A:$I,O$1,FALSE),VLOOKUP($A79,'q2-score-opposite'!$A:$I,O$1,FALSE))</f>
        <v>-1</v>
      </c>
      <c r="P79" s="20">
        <f>MAX(VLOOKUP($A79,'q2-score'!$A:$I,P$1,FALSE),VLOOKUP($A79,'q2-score-opposite'!$A:$I,P$1,FALSE))</f>
        <v>-1</v>
      </c>
      <c r="Q79" s="23">
        <f t="shared" si="14"/>
        <v>0</v>
      </c>
      <c r="R79" s="23">
        <f t="shared" si="15"/>
        <v>0</v>
      </c>
      <c r="S79" s="23">
        <f t="shared" si="16"/>
        <v>0</v>
      </c>
      <c r="T79" s="23">
        <f t="shared" si="17"/>
        <v>0</v>
      </c>
      <c r="U79" s="23">
        <f>INDEX(Sheet1!$G$24:$G$28, MATCH('q2-all'!T79,Sheet1!$F$24:$F$28,1))</f>
        <v>25</v>
      </c>
      <c r="V79" s="23">
        <v>25</v>
      </c>
      <c r="W79" s="23">
        <f t="shared" si="18"/>
        <v>25</v>
      </c>
      <c r="X79" s="25">
        <f>IF(VLOOKUP($A79,'q2-score'!$A:$I,I$1,FALSE)&lt;VLOOKUP($A79,'q2-score-opposite'!$A:$I,I$1,FALSE),1,0)</f>
        <v>0</v>
      </c>
      <c r="Y79" s="25">
        <f t="shared" si="19"/>
        <v>0</v>
      </c>
      <c r="Z79" s="26">
        <f t="shared" si="20"/>
        <v>0</v>
      </c>
      <c r="AA79" t="s">
        <v>157</v>
      </c>
      <c r="AB79" s="27" t="str">
        <f t="shared" si="21"/>
        <v>===Task2 Notes===  F1 scores, a: 0, b: 0 , c: 0  Weighted Average: 0  Addtl Note: not implemented</v>
      </c>
    </row>
    <row r="80" spans="1:28">
      <c r="A80" s="7" t="s">
        <v>99</v>
      </c>
      <c r="B80" s="7">
        <v>50287648</v>
      </c>
      <c r="C80" s="7">
        <f>VLOOKUP(A80,'q2-log'!A:H,3,FALSE)</f>
        <v>0</v>
      </c>
      <c r="D80" s="7" t="b">
        <f>VLOOKUP(A80,'q2-log'!A:H,4,FALSE)</f>
        <v>1</v>
      </c>
      <c r="E80" s="7">
        <f>VLOOKUP(A80,'q2-log'!A:H,5,FALSE)</f>
        <v>0</v>
      </c>
      <c r="F80" s="7" t="b">
        <f>VLOOKUP(A80,'q2-log'!A:H,6,FALSE)</f>
        <v>1</v>
      </c>
      <c r="G80">
        <f>VLOOKUP(A80,'q2-log'!A:H,7,FALSE)</f>
        <v>0</v>
      </c>
      <c r="H80" t="b">
        <f>VLOOKUP(A80,'q2-log'!A:H,8,FALSE)</f>
        <v>1</v>
      </c>
      <c r="I80" s="14">
        <f>MAX(VLOOKUP($A80,'q2-score'!$A:$I,I$1,FALSE),VLOOKUP($A80,'q2-score-opposite'!$A:$I,I$1,FALSE))</f>
        <v>0</v>
      </c>
      <c r="J80" s="14">
        <f>MAX(VLOOKUP($A80,'q2-score'!$A:$I,J$1,FALSE),VLOOKUP($A80,'q2-score-opposite'!$A:$I,J$1,FALSE))</f>
        <v>0</v>
      </c>
      <c r="K80" s="15">
        <f>MAX(VLOOKUP($A80,'q2-score'!$A:$I,K$1,FALSE),VLOOKUP($A80,'q2-score-opposite'!$A:$I,K$1,FALSE))</f>
        <v>-1</v>
      </c>
      <c r="L80" s="15">
        <f>MAX(VLOOKUP($A80,'q2-score'!$A:$I,L$1,FALSE),VLOOKUP($A80,'q2-score-opposite'!$A:$I,L$1,FALSE))</f>
        <v>0</v>
      </c>
      <c r="M80" s="19">
        <f>MAX(VLOOKUP($A80,'q2-score'!$A:$I,M$1,FALSE),VLOOKUP($A80,'q2-score-opposite'!$A:$I,M$1,FALSE))</f>
        <v>-1</v>
      </c>
      <c r="N80" s="19">
        <f>MAX(VLOOKUP($A80,'q2-score'!$A:$I,N$1,FALSE),VLOOKUP($A80,'q2-score-opposite'!$A:$I,N$1,FALSE))</f>
        <v>0</v>
      </c>
      <c r="O80" s="20">
        <f>MAX(VLOOKUP($A80,'q2-score'!$A:$I,O$1,FALSE),VLOOKUP($A80,'q2-score-opposite'!$A:$I,O$1,FALSE))</f>
        <v>-1</v>
      </c>
      <c r="P80" s="20">
        <f>MAX(VLOOKUP($A80,'q2-score'!$A:$I,P$1,FALSE),VLOOKUP($A80,'q2-score-opposite'!$A:$I,P$1,FALSE))</f>
        <v>0</v>
      </c>
      <c r="Q80" s="23">
        <f t="shared" si="14"/>
        <v>0</v>
      </c>
      <c r="R80" s="23">
        <f t="shared" si="15"/>
        <v>0</v>
      </c>
      <c r="S80" s="23">
        <f t="shared" si="16"/>
        <v>0</v>
      </c>
      <c r="T80" s="23">
        <f t="shared" si="17"/>
        <v>0</v>
      </c>
      <c r="U80" s="23">
        <f>INDEX(Sheet1!$G$24:$G$28, MATCH('q2-all'!T80,Sheet1!$F$24:$F$28,1))</f>
        <v>25</v>
      </c>
      <c r="V80" s="23">
        <v>55</v>
      </c>
      <c r="W80" s="23">
        <f t="shared" si="18"/>
        <v>55</v>
      </c>
      <c r="X80" s="25">
        <f>IF(VLOOKUP($A80,'q2-score'!$A:$I,I$1,FALSE)&lt;VLOOKUP($A80,'q2-score-opposite'!$A:$I,I$1,FALSE),1,0)</f>
        <v>0</v>
      </c>
      <c r="Y80" s="25">
        <f t="shared" si="19"/>
        <v>0</v>
      </c>
      <c r="Z80" s="26">
        <f t="shared" si="20"/>
        <v>0</v>
      </c>
      <c r="AB80" s="27" t="str">
        <f t="shared" si="21"/>
        <v>===Task2 Notes===  F1 scores, a: 0, b: 0 , c: 0  Weighted Average: 0  Addtl Note: None</v>
      </c>
    </row>
    <row r="81" spans="1:28">
      <c r="A81" s="7" t="s">
        <v>100</v>
      </c>
      <c r="B81" s="7">
        <v>50184866</v>
      </c>
      <c r="C81" s="7">
        <f>VLOOKUP(A81,'q2-log'!A:H,3,FALSE)</f>
        <v>-999</v>
      </c>
      <c r="D81" s="7" t="b">
        <f>VLOOKUP(A81,'q2-log'!A:H,4,FALSE)</f>
        <v>0</v>
      </c>
      <c r="E81" s="7">
        <f>VLOOKUP(A81,'q2-log'!A:H,5,FALSE)</f>
        <v>-999</v>
      </c>
      <c r="F81" s="7" t="b">
        <f>VLOOKUP(A81,'q2-log'!A:H,6,FALSE)</f>
        <v>0</v>
      </c>
      <c r="G81">
        <f>VLOOKUP(A81,'q2-log'!A:H,7,FALSE)</f>
        <v>-999</v>
      </c>
      <c r="H81" t="b">
        <f>VLOOKUP(A81,'q2-log'!A:H,8,FALSE)</f>
        <v>0</v>
      </c>
      <c r="I81" s="14">
        <f>MAX(VLOOKUP($A81,'q2-score'!$A:$I,I$1,FALSE),VLOOKUP($A81,'q2-score-opposite'!$A:$I,I$1,FALSE))</f>
        <v>-1</v>
      </c>
      <c r="J81" s="14">
        <f>MAX(VLOOKUP($A81,'q2-score'!$A:$I,J$1,FALSE),VLOOKUP($A81,'q2-score-opposite'!$A:$I,J$1,FALSE))</f>
        <v>-1</v>
      </c>
      <c r="K81" s="15">
        <f>MAX(VLOOKUP($A81,'q2-score'!$A:$I,K$1,FALSE),VLOOKUP($A81,'q2-score-opposite'!$A:$I,K$1,FALSE))</f>
        <v>-1</v>
      </c>
      <c r="L81" s="15">
        <f>MAX(VLOOKUP($A81,'q2-score'!$A:$I,L$1,FALSE),VLOOKUP($A81,'q2-score-opposite'!$A:$I,L$1,FALSE))</f>
        <v>-1</v>
      </c>
      <c r="M81" s="19">
        <f>MAX(VLOOKUP($A81,'q2-score'!$A:$I,M$1,FALSE),VLOOKUP($A81,'q2-score-opposite'!$A:$I,M$1,FALSE))</f>
        <v>-1</v>
      </c>
      <c r="N81" s="19">
        <f>MAX(VLOOKUP($A81,'q2-score'!$A:$I,N$1,FALSE),VLOOKUP($A81,'q2-score-opposite'!$A:$I,N$1,FALSE))</f>
        <v>-1</v>
      </c>
      <c r="O81" s="20">
        <f>MAX(VLOOKUP($A81,'q2-score'!$A:$I,O$1,FALSE),VLOOKUP($A81,'q2-score-opposite'!$A:$I,O$1,FALSE))</f>
        <v>-1</v>
      </c>
      <c r="P81" s="20">
        <f>MAX(VLOOKUP($A81,'q2-score'!$A:$I,P$1,FALSE),VLOOKUP($A81,'q2-score-opposite'!$A:$I,P$1,FALSE))</f>
        <v>-1</v>
      </c>
      <c r="Q81" s="23">
        <f t="shared" si="14"/>
        <v>0</v>
      </c>
      <c r="R81" s="23">
        <f t="shared" si="15"/>
        <v>0</v>
      </c>
      <c r="S81" s="23">
        <f t="shared" si="16"/>
        <v>0</v>
      </c>
      <c r="T81" s="23">
        <f t="shared" si="17"/>
        <v>0</v>
      </c>
      <c r="U81" s="23">
        <f>INDEX(Sheet1!$G$24:$G$28, MATCH('q2-all'!T81,Sheet1!$F$24:$F$28,1))</f>
        <v>25</v>
      </c>
      <c r="V81" s="23">
        <v>25</v>
      </c>
      <c r="W81" s="23">
        <f t="shared" si="18"/>
        <v>25</v>
      </c>
      <c r="X81" s="25">
        <f>IF(VLOOKUP($A81,'q2-score'!$A:$I,I$1,FALSE)&lt;VLOOKUP($A81,'q2-score-opposite'!$A:$I,I$1,FALSE),1,0)</f>
        <v>0</v>
      </c>
      <c r="Y81" s="25">
        <f t="shared" si="19"/>
        <v>0</v>
      </c>
      <c r="Z81" s="26">
        <f t="shared" si="20"/>
        <v>0</v>
      </c>
      <c r="AA81" t="s">
        <v>157</v>
      </c>
      <c r="AB81" s="27" t="str">
        <f t="shared" si="21"/>
        <v>===Task2 Notes===  F1 scores, a: 0, b: 0 , c: 0  Weighted Average: 0  Addtl Note: not implemented</v>
      </c>
    </row>
    <row r="82" spans="1:28">
      <c r="A82" s="7" t="s">
        <v>101</v>
      </c>
      <c r="B82" s="7">
        <v>0</v>
      </c>
      <c r="C82" s="7">
        <f>VLOOKUP(A82,'q2-log'!A:H,3,FALSE)</f>
        <v>-999</v>
      </c>
      <c r="D82" s="7" t="b">
        <f>VLOOKUP(A82,'q2-log'!A:H,4,FALSE)</f>
        <v>0</v>
      </c>
      <c r="E82" s="7">
        <f>VLOOKUP(A82,'q2-log'!A:H,5,FALSE)</f>
        <v>-999</v>
      </c>
      <c r="F82" s="7" t="b">
        <f>VLOOKUP(A82,'q2-log'!A:H,6,FALSE)</f>
        <v>0</v>
      </c>
      <c r="G82">
        <f>VLOOKUP(A82,'q2-log'!A:H,7,FALSE)</f>
        <v>-999</v>
      </c>
      <c r="H82" t="b">
        <f>VLOOKUP(A82,'q2-log'!A:H,8,FALSE)</f>
        <v>0</v>
      </c>
      <c r="I82" s="14">
        <f>MAX(VLOOKUP($A82,'q2-score'!$A:$I,I$1,FALSE),VLOOKUP($A82,'q2-score-opposite'!$A:$I,I$1,FALSE))</f>
        <v>-1</v>
      </c>
      <c r="J82" s="14">
        <f>MAX(VLOOKUP($A82,'q2-score'!$A:$I,J$1,FALSE),VLOOKUP($A82,'q2-score-opposite'!$A:$I,J$1,FALSE))</f>
        <v>-1</v>
      </c>
      <c r="K82" s="15">
        <f>MAX(VLOOKUP($A82,'q2-score'!$A:$I,K$1,FALSE),VLOOKUP($A82,'q2-score-opposite'!$A:$I,K$1,FALSE))</f>
        <v>-1</v>
      </c>
      <c r="L82" s="15">
        <f>MAX(VLOOKUP($A82,'q2-score'!$A:$I,L$1,FALSE),VLOOKUP($A82,'q2-score-opposite'!$A:$I,L$1,FALSE))</f>
        <v>-1</v>
      </c>
      <c r="M82" s="19">
        <f>MAX(VLOOKUP($A82,'q2-score'!$A:$I,M$1,FALSE),VLOOKUP($A82,'q2-score-opposite'!$A:$I,M$1,FALSE))</f>
        <v>-1</v>
      </c>
      <c r="N82" s="19">
        <f>MAX(VLOOKUP($A82,'q2-score'!$A:$I,N$1,FALSE),VLOOKUP($A82,'q2-score-opposite'!$A:$I,N$1,FALSE))</f>
        <v>-1</v>
      </c>
      <c r="O82" s="20">
        <f>MAX(VLOOKUP($A82,'q2-score'!$A:$I,O$1,FALSE),VLOOKUP($A82,'q2-score-opposite'!$A:$I,O$1,FALSE))</f>
        <v>-1</v>
      </c>
      <c r="P82" s="20">
        <f>MAX(VLOOKUP($A82,'q2-score'!$A:$I,P$1,FALSE),VLOOKUP($A82,'q2-score-opposite'!$A:$I,P$1,FALSE))</f>
        <v>-1</v>
      </c>
      <c r="Q82" s="23">
        <f t="shared" si="14"/>
        <v>0</v>
      </c>
      <c r="R82" s="23">
        <f t="shared" si="15"/>
        <v>0</v>
      </c>
      <c r="S82" s="23">
        <f t="shared" si="16"/>
        <v>0</v>
      </c>
      <c r="T82" s="23">
        <f t="shared" si="17"/>
        <v>0</v>
      </c>
      <c r="U82" s="23">
        <f>INDEX(Sheet1!$G$24:$G$28, MATCH('q2-all'!T82,Sheet1!$F$24:$F$28,1))</f>
        <v>25</v>
      </c>
      <c r="V82" s="23">
        <v>25</v>
      </c>
      <c r="W82" s="23">
        <f t="shared" si="18"/>
        <v>25</v>
      </c>
      <c r="X82" s="25">
        <f>IF(VLOOKUP($A82,'q2-score'!$A:$I,I$1,FALSE)&lt;VLOOKUP($A82,'q2-score-opposite'!$A:$I,I$1,FALSE),1,0)</f>
        <v>0</v>
      </c>
      <c r="Y82" s="25">
        <f t="shared" si="19"/>
        <v>0</v>
      </c>
      <c r="Z82" s="26">
        <f t="shared" si="20"/>
        <v>0</v>
      </c>
      <c r="AA82" t="s">
        <v>157</v>
      </c>
      <c r="AB82" s="27" t="str">
        <f t="shared" si="21"/>
        <v>===Task2 Notes===  F1 scores, a: 0, b: 0 , c: 0  Weighted Average: 0  Addtl Note: not implemented</v>
      </c>
    </row>
    <row r="83" spans="1:28">
      <c r="A83" s="7" t="s">
        <v>102</v>
      </c>
      <c r="B83" s="7">
        <v>50308610</v>
      </c>
      <c r="C83" s="7">
        <f>VLOOKUP(A83,'q2-log'!A:H,3,FALSE)</f>
        <v>-999</v>
      </c>
      <c r="D83" s="7" t="b">
        <f>VLOOKUP(A83,'q2-log'!A:H,4,FALSE)</f>
        <v>0</v>
      </c>
      <c r="E83" s="7">
        <f>VLOOKUP(A83,'q2-log'!A:H,5,FALSE)</f>
        <v>-999</v>
      </c>
      <c r="F83" s="7" t="b">
        <f>VLOOKUP(A83,'q2-log'!A:H,6,FALSE)</f>
        <v>0</v>
      </c>
      <c r="G83">
        <f>VLOOKUP(A83,'q2-log'!A:H,7,FALSE)</f>
        <v>-999</v>
      </c>
      <c r="H83" t="b">
        <f>VLOOKUP(A83,'q2-log'!A:H,8,FALSE)</f>
        <v>0</v>
      </c>
      <c r="I83" s="14">
        <f>MAX(VLOOKUP($A83,'q2-score'!$A:$I,I$1,FALSE),VLOOKUP($A83,'q2-score-opposite'!$A:$I,I$1,FALSE))</f>
        <v>0.83870967741935398</v>
      </c>
      <c r="J83" s="14">
        <f>MAX(VLOOKUP($A83,'q2-score'!$A:$I,J$1,FALSE),VLOOKUP($A83,'q2-score-opposite'!$A:$I,J$1,FALSE))</f>
        <v>-1</v>
      </c>
      <c r="K83" s="15">
        <f>MAX(VLOOKUP($A83,'q2-score'!$A:$I,K$1,FALSE),VLOOKUP($A83,'q2-score-opposite'!$A:$I,K$1,FALSE))</f>
        <v>0.266666666666666</v>
      </c>
      <c r="L83" s="15">
        <f>MAX(VLOOKUP($A83,'q2-score'!$A:$I,L$1,FALSE),VLOOKUP($A83,'q2-score-opposite'!$A:$I,L$1,FALSE))</f>
        <v>-1</v>
      </c>
      <c r="M83" s="19">
        <f>MAX(VLOOKUP($A83,'q2-score'!$A:$I,M$1,FALSE),VLOOKUP($A83,'q2-score-opposite'!$A:$I,M$1,FALSE))</f>
        <v>0.7</v>
      </c>
      <c r="N83" s="19">
        <f>MAX(VLOOKUP($A83,'q2-score'!$A:$I,N$1,FALSE),VLOOKUP($A83,'q2-score-opposite'!$A:$I,N$1,FALSE))</f>
        <v>-1</v>
      </c>
      <c r="O83" s="20">
        <f>MAX(VLOOKUP($A83,'q2-score'!$A:$I,O$1,FALSE),VLOOKUP($A83,'q2-score-opposite'!$A:$I,O$1,FALSE))</f>
        <v>0.66666666666666596</v>
      </c>
      <c r="P83" s="20">
        <f>MAX(VLOOKUP($A83,'q2-score'!$A:$I,P$1,FALSE),VLOOKUP($A83,'q2-score-opposite'!$A:$I,P$1,FALSE))</f>
        <v>-1</v>
      </c>
      <c r="Q83" s="23">
        <f t="shared" si="14"/>
        <v>0.83870967741935398</v>
      </c>
      <c r="R83" s="23">
        <f t="shared" si="15"/>
        <v>0.266666666666666</v>
      </c>
      <c r="S83" s="23">
        <f t="shared" si="16"/>
        <v>0.7</v>
      </c>
      <c r="T83" s="23">
        <f t="shared" si="17"/>
        <v>0.73739919354838657</v>
      </c>
      <c r="U83" s="23">
        <f>INDEX(Sheet1!$G$24:$G$28, MATCH('q2-all'!T83,Sheet1!$F$24:$F$28,1))</f>
        <v>100</v>
      </c>
      <c r="V83" s="23"/>
      <c r="W83" s="23">
        <f t="shared" si="18"/>
        <v>100</v>
      </c>
      <c r="X83" s="25">
        <f>IF(VLOOKUP($A83,'q2-score'!$A:$I,I$1,FALSE)&lt;VLOOKUP($A83,'q2-score-opposite'!$A:$I,I$1,FALSE),1,0)</f>
        <v>0</v>
      </c>
      <c r="Y83" s="25">
        <f t="shared" si="19"/>
        <v>0</v>
      </c>
      <c r="Z83" s="26">
        <f t="shared" si="20"/>
        <v>0.83870967741935398</v>
      </c>
      <c r="AB83" s="27" t="str">
        <f t="shared" si="21"/>
        <v>===Task2 Notes===  F1 scores, a: 0.84, b: 0.27 , c: 0.7  Weighted Average: 0.74  Addtl Note: None</v>
      </c>
    </row>
    <row r="84" spans="1:28">
      <c r="A84" s="7" t="s">
        <v>103</v>
      </c>
      <c r="B84" s="7">
        <v>50290190</v>
      </c>
      <c r="C84" s="7">
        <f>VLOOKUP(A84,'q2-log'!A:H,3,FALSE)</f>
        <v>0</v>
      </c>
      <c r="D84" s="7" t="b">
        <f>VLOOKUP(A84,'q2-log'!A:H,4,FALSE)</f>
        <v>1</v>
      </c>
      <c r="E84" s="7">
        <f>VLOOKUP(A84,'q2-log'!A:H,5,FALSE)</f>
        <v>0</v>
      </c>
      <c r="F84" s="7" t="b">
        <f>VLOOKUP(A84,'q2-log'!A:H,6,FALSE)</f>
        <v>1</v>
      </c>
      <c r="G84">
        <f>VLOOKUP(A84,'q2-log'!A:H,7,FALSE)</f>
        <v>0</v>
      </c>
      <c r="H84" t="b">
        <f>VLOOKUP(A84,'q2-log'!A:H,8,FALSE)</f>
        <v>1</v>
      </c>
      <c r="I84" s="14">
        <f>MAX(VLOOKUP($A84,'q2-score'!$A:$I,I$1,FALSE),VLOOKUP($A84,'q2-score-opposite'!$A:$I,I$1,FALSE))</f>
        <v>0.75862068965517204</v>
      </c>
      <c r="J84" s="14">
        <f>MAX(VLOOKUP($A84,'q2-score'!$A:$I,J$1,FALSE),VLOOKUP($A84,'q2-score-opposite'!$A:$I,J$1,FALSE))</f>
        <v>0.75862068965517204</v>
      </c>
      <c r="K84" s="15">
        <f>MAX(VLOOKUP($A84,'q2-score'!$A:$I,K$1,FALSE),VLOOKUP($A84,'q2-score-opposite'!$A:$I,K$1,FALSE))</f>
        <v>0</v>
      </c>
      <c r="L84" s="15">
        <f>MAX(VLOOKUP($A84,'q2-score'!$A:$I,L$1,FALSE),VLOOKUP($A84,'q2-score-opposite'!$A:$I,L$1,FALSE))</f>
        <v>0</v>
      </c>
      <c r="M84" s="19">
        <f>MAX(VLOOKUP($A84,'q2-score'!$A:$I,M$1,FALSE),VLOOKUP($A84,'q2-score-opposite'!$A:$I,M$1,FALSE))</f>
        <v>0.45454545454545398</v>
      </c>
      <c r="N84" s="19">
        <f>MAX(VLOOKUP($A84,'q2-score'!$A:$I,N$1,FALSE),VLOOKUP($A84,'q2-score-opposite'!$A:$I,N$1,FALSE))</f>
        <v>-1</v>
      </c>
      <c r="O84" s="20">
        <f>MAX(VLOOKUP($A84,'q2-score'!$A:$I,O$1,FALSE),VLOOKUP($A84,'q2-score-opposite'!$A:$I,O$1,FALSE))</f>
        <v>0.434782608695652</v>
      </c>
      <c r="P84" s="20">
        <f>MAX(VLOOKUP($A84,'q2-score'!$A:$I,P$1,FALSE),VLOOKUP($A84,'q2-score-opposite'!$A:$I,P$1,FALSE))</f>
        <v>-1</v>
      </c>
      <c r="Q84" s="23">
        <f t="shared" si="14"/>
        <v>0.75862068965517204</v>
      </c>
      <c r="R84" s="23">
        <f t="shared" si="15"/>
        <v>0</v>
      </c>
      <c r="S84" s="23">
        <f t="shared" si="16"/>
        <v>0.45454545454545398</v>
      </c>
      <c r="T84" s="23">
        <f t="shared" si="17"/>
        <v>0.58297413793103403</v>
      </c>
      <c r="U84" s="23">
        <f>INDEX(Sheet1!$G$24:$G$28, MATCH('q2-all'!T84,Sheet1!$F$24:$F$28,1))</f>
        <v>90</v>
      </c>
      <c r="V84" s="23"/>
      <c r="W84" s="23">
        <f t="shared" si="18"/>
        <v>90</v>
      </c>
      <c r="X84" s="25">
        <f>IF(VLOOKUP($A84,'q2-score'!$A:$I,I$1,FALSE)&lt;VLOOKUP($A84,'q2-score-opposite'!$A:$I,I$1,FALSE),1,0)</f>
        <v>1</v>
      </c>
      <c r="Y84" s="25">
        <f t="shared" si="19"/>
        <v>0</v>
      </c>
      <c r="Z84" s="26">
        <f t="shared" si="20"/>
        <v>0.75862068965517204</v>
      </c>
      <c r="AB84" s="27" t="str">
        <f t="shared" si="21"/>
        <v>===Task2 Notes===  F1 scores, a: 0.76, b: 0 , c: 0.45  Weighted Average: 0.58  Addtl Note: None</v>
      </c>
    </row>
    <row r="85" spans="1:28">
      <c r="A85" s="7" t="s">
        <v>104</v>
      </c>
      <c r="B85" s="7">
        <v>50241534</v>
      </c>
      <c r="C85" s="7">
        <f>VLOOKUP(A85,'q2-log'!A:H,3,FALSE)</f>
        <v>0</v>
      </c>
      <c r="D85" s="7" t="b">
        <f>VLOOKUP(A85,'q2-log'!A:H,4,FALSE)</f>
        <v>1</v>
      </c>
      <c r="E85" s="7">
        <f>VLOOKUP(A85,'q2-log'!A:H,5,FALSE)</f>
        <v>0</v>
      </c>
      <c r="F85" s="7" t="b">
        <f>VLOOKUP(A85,'q2-log'!A:H,6,FALSE)</f>
        <v>1</v>
      </c>
      <c r="G85">
        <f>VLOOKUP(A85,'q2-log'!A:H,7,FALSE)</f>
        <v>0</v>
      </c>
      <c r="H85" t="b">
        <f>VLOOKUP(A85,'q2-log'!A:H,8,FALSE)</f>
        <v>1</v>
      </c>
      <c r="I85" s="14">
        <f>MAX(VLOOKUP($A85,'q2-score'!$A:$I,I$1,FALSE),VLOOKUP($A85,'q2-score-opposite'!$A:$I,I$1,FALSE))</f>
        <v>0</v>
      </c>
      <c r="J85" s="14">
        <f>MAX(VLOOKUP($A85,'q2-score'!$A:$I,J$1,FALSE),VLOOKUP($A85,'q2-score-opposite'!$A:$I,J$1,FALSE))</f>
        <v>0</v>
      </c>
      <c r="K85" s="15">
        <f>MAX(VLOOKUP($A85,'q2-score'!$A:$I,K$1,FALSE),VLOOKUP($A85,'q2-score-opposite'!$A:$I,K$1,FALSE))</f>
        <v>0</v>
      </c>
      <c r="L85" s="15">
        <f>MAX(VLOOKUP($A85,'q2-score'!$A:$I,L$1,FALSE),VLOOKUP($A85,'q2-score-opposite'!$A:$I,L$1,FALSE))</f>
        <v>0</v>
      </c>
      <c r="M85" s="19">
        <f>MAX(VLOOKUP($A85,'q2-score'!$A:$I,M$1,FALSE),VLOOKUP($A85,'q2-score-opposite'!$A:$I,M$1,FALSE))</f>
        <v>0</v>
      </c>
      <c r="N85" s="19">
        <f>MAX(VLOOKUP($A85,'q2-score'!$A:$I,N$1,FALSE),VLOOKUP($A85,'q2-score-opposite'!$A:$I,N$1,FALSE))</f>
        <v>0</v>
      </c>
      <c r="O85" s="20">
        <f>MAX(VLOOKUP($A85,'q2-score'!$A:$I,O$1,FALSE),VLOOKUP($A85,'q2-score-opposite'!$A:$I,O$1,FALSE))</f>
        <v>0</v>
      </c>
      <c r="P85" s="20">
        <f>MAX(VLOOKUP($A85,'q2-score'!$A:$I,P$1,FALSE),VLOOKUP($A85,'q2-score-opposite'!$A:$I,P$1,FALSE))</f>
        <v>0</v>
      </c>
      <c r="Q85" s="23">
        <f t="shared" si="14"/>
        <v>0</v>
      </c>
      <c r="R85" s="23">
        <f t="shared" si="15"/>
        <v>0</v>
      </c>
      <c r="S85" s="23">
        <f t="shared" si="16"/>
        <v>0</v>
      </c>
      <c r="T85" s="23">
        <f t="shared" si="17"/>
        <v>0</v>
      </c>
      <c r="U85" s="23">
        <f>INDEX(Sheet1!$G$24:$G$28, MATCH('q2-all'!T85,Sheet1!$F$24:$F$28,1))</f>
        <v>25</v>
      </c>
      <c r="V85" s="23">
        <v>55</v>
      </c>
      <c r="W85" s="23">
        <f t="shared" si="18"/>
        <v>55</v>
      </c>
      <c r="X85" s="25">
        <f>IF(VLOOKUP($A85,'q2-score'!$A:$I,I$1,FALSE)&lt;VLOOKUP($A85,'q2-score-opposite'!$A:$I,I$1,FALSE),1,0)</f>
        <v>0</v>
      </c>
      <c r="Y85" s="25">
        <f t="shared" si="19"/>
        <v>0</v>
      </c>
      <c r="Z85" s="26">
        <f t="shared" si="20"/>
        <v>0</v>
      </c>
      <c r="AB85" s="27" t="str">
        <f t="shared" si="21"/>
        <v>===Task2 Notes===  F1 scores, a: 0, b: 0 , c: 0  Weighted Average: 0  Addtl Note: None</v>
      </c>
    </row>
    <row r="86" spans="1:28">
      <c r="A86" s="7" t="s">
        <v>105</v>
      </c>
      <c r="B86" s="7">
        <v>50244287</v>
      </c>
      <c r="C86" s="7">
        <f>VLOOKUP(A86,'q2-log'!A:H,3,FALSE)</f>
        <v>0</v>
      </c>
      <c r="D86" s="7" t="b">
        <f>VLOOKUP(A86,'q2-log'!A:H,4,FALSE)</f>
        <v>1</v>
      </c>
      <c r="E86" s="7">
        <f>VLOOKUP(A86,'q2-log'!A:H,5,FALSE)</f>
        <v>0</v>
      </c>
      <c r="F86" s="7" t="b">
        <f>VLOOKUP(A86,'q2-log'!A:H,6,FALSE)</f>
        <v>1</v>
      </c>
      <c r="G86">
        <f>VLOOKUP(A86,'q2-log'!A:H,7,FALSE)</f>
        <v>0</v>
      </c>
      <c r="H86" t="b">
        <f>VLOOKUP(A86,'q2-log'!A:H,8,FALSE)</f>
        <v>1</v>
      </c>
      <c r="I86" s="14">
        <f>MAX(VLOOKUP($A86,'q2-score'!$A:$I,I$1,FALSE),VLOOKUP($A86,'q2-score-opposite'!$A:$I,I$1,FALSE))</f>
        <v>0.83870967741935398</v>
      </c>
      <c r="J86" s="14">
        <f>MAX(VLOOKUP($A86,'q2-score'!$A:$I,J$1,FALSE),VLOOKUP($A86,'q2-score-opposite'!$A:$I,J$1,FALSE))</f>
        <v>0.875</v>
      </c>
      <c r="K86" s="15">
        <f>MAX(VLOOKUP($A86,'q2-score'!$A:$I,K$1,FALSE),VLOOKUP($A86,'q2-score-opposite'!$A:$I,K$1,FALSE))</f>
        <v>0.8</v>
      </c>
      <c r="L86" s="15">
        <f>MAX(VLOOKUP($A86,'q2-score'!$A:$I,L$1,FALSE),VLOOKUP($A86,'q2-score-opposite'!$A:$I,L$1,FALSE))</f>
        <v>0.8</v>
      </c>
      <c r="M86" s="19">
        <f>MAX(VLOOKUP($A86,'q2-score'!$A:$I,M$1,FALSE),VLOOKUP($A86,'q2-score-opposite'!$A:$I,M$1,FALSE))</f>
        <v>0.77777777777777701</v>
      </c>
      <c r="N86" s="19">
        <f>MAX(VLOOKUP($A86,'q2-score'!$A:$I,N$1,FALSE),VLOOKUP($A86,'q2-score-opposite'!$A:$I,N$1,FALSE))</f>
        <v>0.77777777777777701</v>
      </c>
      <c r="O86" s="20">
        <f>MAX(VLOOKUP($A86,'q2-score'!$A:$I,O$1,FALSE),VLOOKUP($A86,'q2-score-opposite'!$A:$I,O$1,FALSE))</f>
        <v>0.73684210526315697</v>
      </c>
      <c r="P86" s="20">
        <f>MAX(VLOOKUP($A86,'q2-score'!$A:$I,P$1,FALSE),VLOOKUP($A86,'q2-score-opposite'!$A:$I,P$1,FALSE))</f>
        <v>0.73684210526315697</v>
      </c>
      <c r="Q86" s="23">
        <f t="shared" si="14"/>
        <v>0.83870967741935398</v>
      </c>
      <c r="R86" s="23">
        <f t="shared" si="15"/>
        <v>0.8</v>
      </c>
      <c r="S86" s="23">
        <f t="shared" si="16"/>
        <v>0.77777777777777701</v>
      </c>
      <c r="T86" s="23">
        <f t="shared" si="17"/>
        <v>0.81413530465949746</v>
      </c>
      <c r="U86" s="23">
        <f>INDEX(Sheet1!$G$24:$G$28, MATCH('q2-all'!T86,Sheet1!$F$24:$F$28,1))</f>
        <v>100</v>
      </c>
      <c r="V86" s="23"/>
      <c r="W86" s="23">
        <f t="shared" si="18"/>
        <v>100</v>
      </c>
      <c r="X86" s="25">
        <f>IF(VLOOKUP($A86,'q2-score'!$A:$I,I$1,FALSE)&lt;VLOOKUP($A86,'q2-score-opposite'!$A:$I,I$1,FALSE),1,0)</f>
        <v>0</v>
      </c>
      <c r="Y86" s="25">
        <f t="shared" si="19"/>
        <v>1</v>
      </c>
      <c r="Z86" s="26">
        <f t="shared" si="20"/>
        <v>0.83870967741935398</v>
      </c>
      <c r="AB86" s="27" t="str">
        <f t="shared" si="21"/>
        <v>===Task2 Notes===  F1 scores, a: 0.84, b: 0.8 , c: 0.78  Weighted Average: 0.81  Addtl Note: None</v>
      </c>
    </row>
    <row r="87" spans="1:28">
      <c r="A87" s="7" t="s">
        <v>106</v>
      </c>
      <c r="B87" s="7">
        <v>50338178</v>
      </c>
      <c r="C87" s="7">
        <f>VLOOKUP(A87,'q2-log'!A:H,3,FALSE)</f>
        <v>0</v>
      </c>
      <c r="D87" s="7" t="b">
        <f>VLOOKUP(A87,'q2-log'!A:H,4,FALSE)</f>
        <v>1</v>
      </c>
      <c r="E87" s="7">
        <f>VLOOKUP(A87,'q2-log'!A:H,5,FALSE)</f>
        <v>0</v>
      </c>
      <c r="F87" s="7" t="b">
        <f>VLOOKUP(A87,'q2-log'!A:H,6,FALSE)</f>
        <v>1</v>
      </c>
      <c r="G87">
        <f>VLOOKUP(A87,'q2-log'!A:H,7,FALSE)</f>
        <v>0</v>
      </c>
      <c r="H87" t="b">
        <f>VLOOKUP(A87,'q2-log'!A:H,8,FALSE)</f>
        <v>1</v>
      </c>
      <c r="I87" s="14">
        <f>MAX(VLOOKUP($A87,'q2-score'!$A:$I,I$1,FALSE),VLOOKUP($A87,'q2-score-opposite'!$A:$I,I$1,FALSE))</f>
        <v>0.680851063829787</v>
      </c>
      <c r="J87" s="14">
        <f>MAX(VLOOKUP($A87,'q2-score'!$A:$I,J$1,FALSE),VLOOKUP($A87,'q2-score-opposite'!$A:$I,J$1,FALSE))</f>
        <v>0.680851063829787</v>
      </c>
      <c r="K87" s="15">
        <f>MAX(VLOOKUP($A87,'q2-score'!$A:$I,K$1,FALSE),VLOOKUP($A87,'q2-score-opposite'!$A:$I,K$1,FALSE))</f>
        <v>0</v>
      </c>
      <c r="L87" s="15">
        <f>MAX(VLOOKUP($A87,'q2-score'!$A:$I,L$1,FALSE),VLOOKUP($A87,'q2-score-opposite'!$A:$I,L$1,FALSE))</f>
        <v>0</v>
      </c>
      <c r="M87" s="19">
        <f>MAX(VLOOKUP($A87,'q2-score'!$A:$I,M$1,FALSE),VLOOKUP($A87,'q2-score-opposite'!$A:$I,M$1,FALSE))</f>
        <v>0.77777777777777701</v>
      </c>
      <c r="N87" s="19">
        <f>MAX(VLOOKUP($A87,'q2-score'!$A:$I,N$1,FALSE),VLOOKUP($A87,'q2-score-opposite'!$A:$I,N$1,FALSE))</f>
        <v>0.77777777777777701</v>
      </c>
      <c r="O87" s="20">
        <f>MAX(VLOOKUP($A87,'q2-score'!$A:$I,O$1,FALSE),VLOOKUP($A87,'q2-score-opposite'!$A:$I,O$1,FALSE))</f>
        <v>0.73684210526315697</v>
      </c>
      <c r="P87" s="20">
        <f>MAX(VLOOKUP($A87,'q2-score'!$A:$I,P$1,FALSE),VLOOKUP($A87,'q2-score-opposite'!$A:$I,P$1,FALSE))</f>
        <v>0.73684210526315697</v>
      </c>
      <c r="Q87" s="23">
        <f t="shared" si="14"/>
        <v>0.680851063829787</v>
      </c>
      <c r="R87" s="23">
        <f t="shared" si="15"/>
        <v>0</v>
      </c>
      <c r="S87" s="23">
        <f t="shared" si="16"/>
        <v>0.77777777777777701</v>
      </c>
      <c r="T87" s="23">
        <f t="shared" si="17"/>
        <v>0.65033983451536603</v>
      </c>
      <c r="U87" s="23">
        <f>INDEX(Sheet1!$G$24:$G$28, MATCH('q2-all'!T87,Sheet1!$F$24:$F$28,1))</f>
        <v>100</v>
      </c>
      <c r="V87" s="23"/>
      <c r="W87" s="23">
        <f t="shared" si="18"/>
        <v>100</v>
      </c>
      <c r="X87" s="25">
        <f>IF(VLOOKUP($A87,'q2-score'!$A:$I,I$1,FALSE)&lt;VLOOKUP($A87,'q2-score-opposite'!$A:$I,I$1,FALSE),1,0)</f>
        <v>1</v>
      </c>
      <c r="Y87" s="25">
        <f t="shared" si="19"/>
        <v>0</v>
      </c>
      <c r="Z87" s="26">
        <f t="shared" si="20"/>
        <v>0.77777777777777701</v>
      </c>
      <c r="AB87" s="27" t="str">
        <f t="shared" si="21"/>
        <v>===Task2 Notes===  F1 scores, a: 0.68, b: 0 , c: 0.78  Weighted Average: 0.65  Addtl Note: None</v>
      </c>
    </row>
    <row r="88" spans="1:28">
      <c r="A88" s="7" t="s">
        <v>107</v>
      </c>
      <c r="B88" s="7">
        <v>0</v>
      </c>
      <c r="C88" s="7">
        <f>VLOOKUP(A88,'q2-log'!A:H,3,FALSE)</f>
        <v>0</v>
      </c>
      <c r="D88" s="7" t="b">
        <f>VLOOKUP(A88,'q2-log'!A:H,4,FALSE)</f>
        <v>1</v>
      </c>
      <c r="E88" s="7">
        <f>VLOOKUP(A88,'q2-log'!A:H,5,FALSE)</f>
        <v>0</v>
      </c>
      <c r="F88" s="7" t="b">
        <f>VLOOKUP(A88,'q2-log'!A:H,6,FALSE)</f>
        <v>1</v>
      </c>
      <c r="G88">
        <f>VLOOKUP(A88,'q2-log'!A:H,7,FALSE)</f>
        <v>0</v>
      </c>
      <c r="H88" t="b">
        <f>VLOOKUP(A88,'q2-log'!A:H,8,FALSE)</f>
        <v>1</v>
      </c>
      <c r="I88" s="14">
        <f>MAX(VLOOKUP($A88,'q2-score'!$A:$I,I$1,FALSE),VLOOKUP($A88,'q2-score-opposite'!$A:$I,I$1,FALSE))</f>
        <v>0</v>
      </c>
      <c r="J88" s="14">
        <f>MAX(VLOOKUP($A88,'q2-score'!$A:$I,J$1,FALSE),VLOOKUP($A88,'q2-score-opposite'!$A:$I,J$1,FALSE))</f>
        <v>0</v>
      </c>
      <c r="K88" s="15">
        <f>MAX(VLOOKUP($A88,'q2-score'!$A:$I,K$1,FALSE),VLOOKUP($A88,'q2-score-opposite'!$A:$I,K$1,FALSE))</f>
        <v>0</v>
      </c>
      <c r="L88" s="15">
        <f>MAX(VLOOKUP($A88,'q2-score'!$A:$I,L$1,FALSE),VLOOKUP($A88,'q2-score-opposite'!$A:$I,L$1,FALSE))</f>
        <v>0</v>
      </c>
      <c r="M88" s="19">
        <f>MAX(VLOOKUP($A88,'q2-score'!$A:$I,M$1,FALSE),VLOOKUP($A88,'q2-score-opposite'!$A:$I,M$1,FALSE))</f>
        <v>0</v>
      </c>
      <c r="N88" s="19">
        <f>MAX(VLOOKUP($A88,'q2-score'!$A:$I,N$1,FALSE),VLOOKUP($A88,'q2-score-opposite'!$A:$I,N$1,FALSE))</f>
        <v>0</v>
      </c>
      <c r="O88" s="20">
        <f>MAX(VLOOKUP($A88,'q2-score'!$A:$I,O$1,FALSE),VLOOKUP($A88,'q2-score-opposite'!$A:$I,O$1,FALSE))</f>
        <v>0</v>
      </c>
      <c r="P88" s="20">
        <f>MAX(VLOOKUP($A88,'q2-score'!$A:$I,P$1,FALSE),VLOOKUP($A88,'q2-score-opposite'!$A:$I,P$1,FALSE))</f>
        <v>0</v>
      </c>
      <c r="Q88" s="23">
        <f t="shared" si="14"/>
        <v>0</v>
      </c>
      <c r="R88" s="23">
        <f t="shared" si="15"/>
        <v>0</v>
      </c>
      <c r="S88" s="23">
        <f t="shared" si="16"/>
        <v>0</v>
      </c>
      <c r="T88" s="23">
        <f t="shared" si="17"/>
        <v>0</v>
      </c>
      <c r="U88" s="23">
        <f>INDEX(Sheet1!$G$24:$G$28, MATCH('q2-all'!T88,Sheet1!$F$24:$F$28,1))</f>
        <v>25</v>
      </c>
      <c r="V88" s="23">
        <v>55</v>
      </c>
      <c r="W88" s="23">
        <f t="shared" si="18"/>
        <v>55</v>
      </c>
      <c r="X88" s="25">
        <f>IF(VLOOKUP($A88,'q2-score'!$A:$I,I$1,FALSE)&lt;VLOOKUP($A88,'q2-score-opposite'!$A:$I,I$1,FALSE),1,0)</f>
        <v>0</v>
      </c>
      <c r="Y88" s="25">
        <f t="shared" si="19"/>
        <v>0</v>
      </c>
      <c r="Z88" s="26">
        <f t="shared" si="20"/>
        <v>0</v>
      </c>
      <c r="AB88" s="27" t="str">
        <f t="shared" si="21"/>
        <v>===Task2 Notes===  F1 scores, a: 0, b: 0 , c: 0  Weighted Average: 0  Addtl Note: None</v>
      </c>
    </row>
    <row r="89" spans="1:28">
      <c r="A89" s="7" t="s">
        <v>108</v>
      </c>
      <c r="B89" s="7">
        <v>550338249</v>
      </c>
      <c r="C89" s="7">
        <f>VLOOKUP(A89,'q2-log'!A:H,3,FALSE)</f>
        <v>0</v>
      </c>
      <c r="D89" s="7" t="b">
        <f>VLOOKUP(A89,'q2-log'!A:H,4,FALSE)</f>
        <v>1</v>
      </c>
      <c r="E89" s="7">
        <f>VLOOKUP(A89,'q2-log'!A:H,5,FALSE)</f>
        <v>0</v>
      </c>
      <c r="F89" s="7" t="b">
        <f>VLOOKUP(A89,'q2-log'!A:H,6,FALSE)</f>
        <v>1</v>
      </c>
      <c r="G89">
        <f>VLOOKUP(A89,'q2-log'!A:H,7,FALSE)</f>
        <v>0</v>
      </c>
      <c r="H89" t="b">
        <f>VLOOKUP(A89,'q2-log'!A:H,8,FALSE)</f>
        <v>1</v>
      </c>
      <c r="I89" s="14">
        <f>MAX(VLOOKUP($A89,'q2-score'!$A:$I,I$1,FALSE),VLOOKUP($A89,'q2-score-opposite'!$A:$I,I$1,FALSE))</f>
        <v>0.94117647058823495</v>
      </c>
      <c r="J89" s="14">
        <f>MAX(VLOOKUP($A89,'q2-score'!$A:$I,J$1,FALSE),VLOOKUP($A89,'q2-score-opposite'!$A:$I,J$1,FALSE))</f>
        <v>0.94117647058823495</v>
      </c>
      <c r="K89" s="15">
        <f>MAX(VLOOKUP($A89,'q2-score'!$A:$I,K$1,FALSE),VLOOKUP($A89,'q2-score-opposite'!$A:$I,K$1,FALSE))</f>
        <v>0.5</v>
      </c>
      <c r="L89" s="15">
        <f>MAX(VLOOKUP($A89,'q2-score'!$A:$I,L$1,FALSE),VLOOKUP($A89,'q2-score-opposite'!$A:$I,L$1,FALSE))</f>
        <v>0.5</v>
      </c>
      <c r="M89" s="19">
        <f>MAX(VLOOKUP($A89,'q2-score'!$A:$I,M$1,FALSE),VLOOKUP($A89,'q2-score-opposite'!$A:$I,M$1,FALSE))</f>
        <v>0.90909090909090895</v>
      </c>
      <c r="N89" s="19">
        <f>MAX(VLOOKUP($A89,'q2-score'!$A:$I,N$1,FALSE),VLOOKUP($A89,'q2-score-opposite'!$A:$I,N$1,FALSE))</f>
        <v>0.90909090909090895</v>
      </c>
      <c r="O89" s="20">
        <f>MAX(VLOOKUP($A89,'q2-score'!$A:$I,O$1,FALSE),VLOOKUP($A89,'q2-score-opposite'!$A:$I,O$1,FALSE))</f>
        <v>0.95652173913043403</v>
      </c>
      <c r="P89" s="20">
        <f>MAX(VLOOKUP($A89,'q2-score'!$A:$I,P$1,FALSE),VLOOKUP($A89,'q2-score-opposite'!$A:$I,P$1,FALSE))</f>
        <v>0.95652173913043403</v>
      </c>
      <c r="Q89" s="23">
        <f t="shared" si="14"/>
        <v>0.94117647058823495</v>
      </c>
      <c r="R89" s="23">
        <f t="shared" si="15"/>
        <v>0.5</v>
      </c>
      <c r="S89" s="23">
        <f t="shared" si="16"/>
        <v>0.95652173913043403</v>
      </c>
      <c r="T89" s="23">
        <f t="shared" si="17"/>
        <v>0.90509111253196883</v>
      </c>
      <c r="U89" s="23">
        <f>INDEX(Sheet1!$G$24:$G$28, MATCH('q2-all'!T89,Sheet1!$F$24:$F$28,1))</f>
        <v>100</v>
      </c>
      <c r="V89" s="23"/>
      <c r="W89" s="23">
        <f t="shared" si="18"/>
        <v>100</v>
      </c>
      <c r="X89" s="25">
        <f>IF(VLOOKUP($A89,'q2-score'!$A:$I,I$1,FALSE)&lt;VLOOKUP($A89,'q2-score-opposite'!$A:$I,I$1,FALSE),1,0)</f>
        <v>0</v>
      </c>
      <c r="Y89" s="25">
        <f t="shared" si="19"/>
        <v>0</v>
      </c>
      <c r="Z89" s="26">
        <f t="shared" si="20"/>
        <v>0.95652173913043403</v>
      </c>
      <c r="AB89" s="27" t="str">
        <f t="shared" si="21"/>
        <v>===Task2 Notes===  F1 scores, a: 0.94, b: 0.5 , c: 0.96  Weighted Average: 0.91  Addtl Note: None</v>
      </c>
    </row>
    <row r="90" spans="1:28">
      <c r="A90" s="7" t="s">
        <v>109</v>
      </c>
      <c r="B90" s="7">
        <v>50180481</v>
      </c>
      <c r="C90" s="7">
        <f>VLOOKUP(A90,'q2-log'!A:H,3,FALSE)</f>
        <v>0</v>
      </c>
      <c r="D90" s="7" t="b">
        <f>VLOOKUP(A90,'q2-log'!A:H,4,FALSE)</f>
        <v>1</v>
      </c>
      <c r="E90" s="7">
        <f>VLOOKUP(A90,'q2-log'!A:H,5,FALSE)</f>
        <v>0</v>
      </c>
      <c r="F90" s="7" t="b">
        <f>VLOOKUP(A90,'q2-log'!A:H,6,FALSE)</f>
        <v>1</v>
      </c>
      <c r="G90">
        <f>VLOOKUP(A90,'q2-log'!A:H,7,FALSE)</f>
        <v>0</v>
      </c>
      <c r="H90" t="b">
        <f>VLOOKUP(A90,'q2-log'!A:H,8,FALSE)</f>
        <v>1</v>
      </c>
      <c r="I90" s="14">
        <f>MAX(VLOOKUP($A90,'q2-score'!$A:$I,I$1,FALSE),VLOOKUP($A90,'q2-score-opposite'!$A:$I,I$1,FALSE))</f>
        <v>0.70967741935483797</v>
      </c>
      <c r="J90" s="14">
        <f>MAX(VLOOKUP($A90,'q2-score'!$A:$I,J$1,FALSE),VLOOKUP($A90,'q2-score-opposite'!$A:$I,J$1,FALSE))</f>
        <v>0.70967741935483797</v>
      </c>
      <c r="K90" s="15">
        <f>MAX(VLOOKUP($A90,'q2-score'!$A:$I,K$1,FALSE),VLOOKUP($A90,'q2-score-opposite'!$A:$I,K$1,FALSE))</f>
        <v>0.4</v>
      </c>
      <c r="L90" s="15">
        <f>MAX(VLOOKUP($A90,'q2-score'!$A:$I,L$1,FALSE),VLOOKUP($A90,'q2-score-opposite'!$A:$I,L$1,FALSE))</f>
        <v>0.4</v>
      </c>
      <c r="M90" s="19">
        <f>MAX(VLOOKUP($A90,'q2-score'!$A:$I,M$1,FALSE),VLOOKUP($A90,'q2-score-opposite'!$A:$I,M$1,FALSE))</f>
        <v>0.39999999999999902</v>
      </c>
      <c r="N90" s="19">
        <f>MAX(VLOOKUP($A90,'q2-score'!$A:$I,N$1,FALSE),VLOOKUP($A90,'q2-score-opposite'!$A:$I,N$1,FALSE))</f>
        <v>0.39999999999999902</v>
      </c>
      <c r="O90" s="20">
        <f>MAX(VLOOKUP($A90,'q2-score'!$A:$I,O$1,FALSE),VLOOKUP($A90,'q2-score-opposite'!$A:$I,O$1,FALSE))</f>
        <v>0.38709677419354799</v>
      </c>
      <c r="P90" s="20">
        <f>MAX(VLOOKUP($A90,'q2-score'!$A:$I,P$1,FALSE),VLOOKUP($A90,'q2-score-opposite'!$A:$I,P$1,FALSE))</f>
        <v>0.38709677419354799</v>
      </c>
      <c r="Q90" s="23">
        <f t="shared" si="14"/>
        <v>0.70967741935483797</v>
      </c>
      <c r="R90" s="23">
        <f t="shared" si="15"/>
        <v>0.4</v>
      </c>
      <c r="S90" s="23">
        <f t="shared" si="16"/>
        <v>0.39999999999999902</v>
      </c>
      <c r="T90" s="23">
        <f t="shared" si="17"/>
        <v>0.57419354838709613</v>
      </c>
      <c r="U90" s="23">
        <f>INDEX(Sheet1!$G$24:$G$28, MATCH('q2-all'!T90,Sheet1!$F$24:$F$28,1))</f>
        <v>90</v>
      </c>
      <c r="V90" s="23"/>
      <c r="W90" s="23">
        <f t="shared" si="18"/>
        <v>90</v>
      </c>
      <c r="X90" s="25">
        <f>IF(VLOOKUP($A90,'q2-score'!$A:$I,I$1,FALSE)&lt;VLOOKUP($A90,'q2-score-opposite'!$A:$I,I$1,FALSE),1,0)</f>
        <v>1</v>
      </c>
      <c r="Y90" s="25">
        <f t="shared" si="19"/>
        <v>0</v>
      </c>
      <c r="Z90" s="26">
        <f t="shared" si="20"/>
        <v>0.70967741935483797</v>
      </c>
      <c r="AB90" s="27" t="str">
        <f t="shared" si="21"/>
        <v>===Task2 Notes===  F1 scores, a: 0.71, b: 0.4 , c: 0.4  Weighted Average: 0.57  Addtl Note: None</v>
      </c>
    </row>
    <row r="91" spans="1:28">
      <c r="A91" s="7" t="s">
        <v>110</v>
      </c>
      <c r="B91" s="7">
        <v>50125711</v>
      </c>
      <c r="C91" s="7">
        <f>VLOOKUP(A91,'q2-log'!A:H,3,FALSE)</f>
        <v>0</v>
      </c>
      <c r="D91" s="7" t="b">
        <f>VLOOKUP(A91,'q2-log'!A:H,4,FALSE)</f>
        <v>1</v>
      </c>
      <c r="E91" s="7">
        <f>VLOOKUP(A91,'q2-log'!A:H,5,FALSE)</f>
        <v>0</v>
      </c>
      <c r="F91" s="7" t="b">
        <f>VLOOKUP(A91,'q2-log'!A:H,6,FALSE)</f>
        <v>1</v>
      </c>
      <c r="G91">
        <f>VLOOKUP(A91,'q2-log'!A:H,7,FALSE)</f>
        <v>0</v>
      </c>
      <c r="H91" t="b">
        <f>VLOOKUP(A91,'q2-log'!A:H,8,FALSE)</f>
        <v>1</v>
      </c>
      <c r="I91" s="14">
        <f>MAX(VLOOKUP($A91,'q2-score'!$A:$I,I$1,FALSE),VLOOKUP($A91,'q2-score-opposite'!$A:$I,I$1,FALSE))</f>
        <v>0.875</v>
      </c>
      <c r="J91" s="14">
        <f>MAX(VLOOKUP($A91,'q2-score'!$A:$I,J$1,FALSE),VLOOKUP($A91,'q2-score-opposite'!$A:$I,J$1,FALSE))</f>
        <v>0.875</v>
      </c>
      <c r="K91" s="15">
        <f>MAX(VLOOKUP($A91,'q2-score'!$A:$I,K$1,FALSE),VLOOKUP($A91,'q2-score-opposite'!$A:$I,K$1,FALSE))</f>
        <v>0.5</v>
      </c>
      <c r="L91" s="15">
        <f>MAX(VLOOKUP($A91,'q2-score'!$A:$I,L$1,FALSE),VLOOKUP($A91,'q2-score-opposite'!$A:$I,L$1,FALSE))</f>
        <v>0.5</v>
      </c>
      <c r="M91" s="19">
        <f>MAX(VLOOKUP($A91,'q2-score'!$A:$I,M$1,FALSE),VLOOKUP($A91,'q2-score-opposite'!$A:$I,M$1,FALSE))</f>
        <v>0.84210526315789402</v>
      </c>
      <c r="N91" s="19">
        <f>MAX(VLOOKUP($A91,'q2-score'!$A:$I,N$1,FALSE),VLOOKUP($A91,'q2-score-opposite'!$A:$I,N$1,FALSE))</f>
        <v>0.84210526315789402</v>
      </c>
      <c r="O91" s="20">
        <f>MAX(VLOOKUP($A91,'q2-score'!$A:$I,O$1,FALSE),VLOOKUP($A91,'q2-score-opposite'!$A:$I,O$1,FALSE))</f>
        <v>0.8</v>
      </c>
      <c r="P91" s="20">
        <f>MAX(VLOOKUP($A91,'q2-score'!$A:$I,P$1,FALSE),VLOOKUP($A91,'q2-score-opposite'!$A:$I,P$1,FALSE))</f>
        <v>0.8</v>
      </c>
      <c r="Q91" s="23">
        <f t="shared" si="14"/>
        <v>0.875</v>
      </c>
      <c r="R91" s="23">
        <f t="shared" si="15"/>
        <v>0.5</v>
      </c>
      <c r="S91" s="23">
        <f t="shared" si="16"/>
        <v>0.84210526315789402</v>
      </c>
      <c r="T91" s="23">
        <f t="shared" si="17"/>
        <v>0.82853618421052611</v>
      </c>
      <c r="U91" s="23">
        <f>INDEX(Sheet1!$G$24:$G$28, MATCH('q2-all'!T91,Sheet1!$F$24:$F$28,1))</f>
        <v>100</v>
      </c>
      <c r="V91" s="23"/>
      <c r="W91" s="23">
        <f t="shared" si="18"/>
        <v>100</v>
      </c>
      <c r="X91" s="25">
        <f>IF(VLOOKUP($A91,'q2-score'!$A:$I,I$1,FALSE)&lt;VLOOKUP($A91,'q2-score-opposite'!$A:$I,I$1,FALSE),1,0)</f>
        <v>0</v>
      </c>
      <c r="Y91" s="25">
        <f t="shared" si="19"/>
        <v>0</v>
      </c>
      <c r="Z91" s="26">
        <f t="shared" si="20"/>
        <v>0.875</v>
      </c>
      <c r="AB91" s="27" t="str">
        <f t="shared" si="21"/>
        <v>===Task2 Notes===  F1 scores, a: 0.88, b: 0.5 , c: 0.84  Weighted Average: 0.83  Addtl Note: None</v>
      </c>
    </row>
    <row r="92" spans="1:28">
      <c r="A92" s="7" t="s">
        <v>111</v>
      </c>
      <c r="B92" s="7">
        <v>50321558</v>
      </c>
      <c r="C92" s="7">
        <f>VLOOKUP(A92,'q2-log'!A:H,3,FALSE)</f>
        <v>0</v>
      </c>
      <c r="D92" s="7" t="b">
        <f>VLOOKUP(A92,'q2-log'!A:H,4,FALSE)</f>
        <v>1</v>
      </c>
      <c r="E92" s="7">
        <f>VLOOKUP(A92,'q2-log'!A:H,5,FALSE)</f>
        <v>0</v>
      </c>
      <c r="F92" s="7" t="b">
        <f>VLOOKUP(A92,'q2-log'!A:H,6,FALSE)</f>
        <v>1</v>
      </c>
      <c r="G92">
        <f>VLOOKUP(A92,'q2-log'!A:H,7,FALSE)</f>
        <v>0</v>
      </c>
      <c r="H92" t="b">
        <f>VLOOKUP(A92,'q2-log'!A:H,8,FALSE)</f>
        <v>1</v>
      </c>
      <c r="I92" s="14">
        <f>MAX(VLOOKUP($A92,'q2-score'!$A:$I,I$1,FALSE),VLOOKUP($A92,'q2-score-opposite'!$A:$I,I$1,FALSE))</f>
        <v>0.97142857142857097</v>
      </c>
      <c r="J92" s="14">
        <f>MAX(VLOOKUP($A92,'q2-score'!$A:$I,J$1,FALSE),VLOOKUP($A92,'q2-score-opposite'!$A:$I,J$1,FALSE))</f>
        <v>0.97142857142857097</v>
      </c>
      <c r="K92" s="15">
        <f>MAX(VLOOKUP($A92,'q2-score'!$A:$I,K$1,FALSE),VLOOKUP($A92,'q2-score-opposite'!$A:$I,K$1,FALSE))</f>
        <v>0.8</v>
      </c>
      <c r="L92" s="15">
        <f>MAX(VLOOKUP($A92,'q2-score'!$A:$I,L$1,FALSE),VLOOKUP($A92,'q2-score-opposite'!$A:$I,L$1,FALSE))</f>
        <v>0.8</v>
      </c>
      <c r="M92" s="19">
        <f>MAX(VLOOKUP($A92,'q2-score'!$A:$I,M$1,FALSE),VLOOKUP($A92,'q2-score-opposite'!$A:$I,M$1,FALSE))</f>
        <v>1</v>
      </c>
      <c r="N92" s="19">
        <f>MAX(VLOOKUP($A92,'q2-score'!$A:$I,N$1,FALSE),VLOOKUP($A92,'q2-score-opposite'!$A:$I,N$1,FALSE))</f>
        <v>1</v>
      </c>
      <c r="O92" s="20">
        <f>MAX(VLOOKUP($A92,'q2-score'!$A:$I,O$1,FALSE),VLOOKUP($A92,'q2-score-opposite'!$A:$I,O$1,FALSE))</f>
        <v>0.95652173913043403</v>
      </c>
      <c r="P92" s="20">
        <f>MAX(VLOOKUP($A92,'q2-score'!$A:$I,P$1,FALSE),VLOOKUP($A92,'q2-score-opposite'!$A:$I,P$1,FALSE))</f>
        <v>0.95652173913043403</v>
      </c>
      <c r="Q92" s="23">
        <f t="shared" si="14"/>
        <v>0.97142857142857097</v>
      </c>
      <c r="R92" s="23">
        <f t="shared" si="15"/>
        <v>0.8</v>
      </c>
      <c r="S92" s="23">
        <f t="shared" si="16"/>
        <v>1</v>
      </c>
      <c r="T92" s="23">
        <f t="shared" si="17"/>
        <v>0.96517857142857122</v>
      </c>
      <c r="U92" s="23">
        <f>INDEX(Sheet1!$G$24:$G$28, MATCH('q2-all'!T92,Sheet1!$F$24:$F$28,1))</f>
        <v>100</v>
      </c>
      <c r="V92" s="23"/>
      <c r="W92" s="23">
        <f t="shared" si="18"/>
        <v>100</v>
      </c>
      <c r="X92" s="25">
        <f>IF(VLOOKUP($A92,'q2-score'!$A:$I,I$1,FALSE)&lt;VLOOKUP($A92,'q2-score-opposite'!$A:$I,I$1,FALSE),1,0)</f>
        <v>0</v>
      </c>
      <c r="Y92" s="25">
        <f t="shared" si="19"/>
        <v>0</v>
      </c>
      <c r="Z92" s="26">
        <f t="shared" si="20"/>
        <v>1</v>
      </c>
      <c r="AB92" s="27" t="str">
        <f t="shared" si="21"/>
        <v>===Task2 Notes===  F1 scores, a: 0.97, b: 0.8 , c: 1  Weighted Average: 0.97  Addtl Note: None</v>
      </c>
    </row>
    <row r="93" spans="1:28">
      <c r="A93" s="7" t="s">
        <v>112</v>
      </c>
      <c r="B93" s="7">
        <v>50180116</v>
      </c>
      <c r="C93" s="7">
        <f>VLOOKUP(A93,'q2-log'!A:H,3,FALSE)</f>
        <v>0</v>
      </c>
      <c r="D93" s="7" t="b">
        <f>VLOOKUP(A93,'q2-log'!A:H,4,FALSE)</f>
        <v>1</v>
      </c>
      <c r="E93" s="7">
        <f>VLOOKUP(A93,'q2-log'!A:H,5,FALSE)</f>
        <v>0</v>
      </c>
      <c r="F93" s="7" t="b">
        <f>VLOOKUP(A93,'q2-log'!A:H,6,FALSE)</f>
        <v>1</v>
      </c>
      <c r="G93">
        <f>VLOOKUP(A93,'q2-log'!A:H,7,FALSE)</f>
        <v>0</v>
      </c>
      <c r="H93" t="b">
        <f>VLOOKUP(A93,'q2-log'!A:H,8,FALSE)</f>
        <v>1</v>
      </c>
      <c r="I93" s="14">
        <f>MAX(VLOOKUP($A93,'q2-score'!$A:$I,I$1,FALSE),VLOOKUP($A93,'q2-score-opposite'!$A:$I,I$1,FALSE))</f>
        <v>0.75862068965517204</v>
      </c>
      <c r="J93" s="14">
        <f>MAX(VLOOKUP($A93,'q2-score'!$A:$I,J$1,FALSE),VLOOKUP($A93,'q2-score-opposite'!$A:$I,J$1,FALSE))</f>
        <v>0.75862068965517204</v>
      </c>
      <c r="K93" s="15">
        <f>MAX(VLOOKUP($A93,'q2-score'!$A:$I,K$1,FALSE),VLOOKUP($A93,'q2-score-opposite'!$A:$I,K$1,FALSE))</f>
        <v>0.66666666666666596</v>
      </c>
      <c r="L93" s="15">
        <f>MAX(VLOOKUP($A93,'q2-score'!$A:$I,L$1,FALSE),VLOOKUP($A93,'q2-score-opposite'!$A:$I,L$1,FALSE))</f>
        <v>0.66666666666666596</v>
      </c>
      <c r="M93" s="19">
        <f>MAX(VLOOKUP($A93,'q2-score'!$A:$I,M$1,FALSE),VLOOKUP($A93,'q2-score-opposite'!$A:$I,M$1,FALSE))</f>
        <v>0.63636363636363602</v>
      </c>
      <c r="N93" s="19">
        <f>MAX(VLOOKUP($A93,'q2-score'!$A:$I,N$1,FALSE),VLOOKUP($A93,'q2-score-opposite'!$A:$I,N$1,FALSE))</f>
        <v>0.63636363636363602</v>
      </c>
      <c r="O93" s="20">
        <f>MAX(VLOOKUP($A93,'q2-score'!$A:$I,O$1,FALSE),VLOOKUP($A93,'q2-score-opposite'!$A:$I,O$1,FALSE))</f>
        <v>0.60869565217391297</v>
      </c>
      <c r="P93" s="20">
        <f>MAX(VLOOKUP($A93,'q2-score'!$A:$I,P$1,FALSE),VLOOKUP($A93,'q2-score-opposite'!$A:$I,P$1,FALSE))</f>
        <v>0.60869565217391297</v>
      </c>
      <c r="Q93" s="23">
        <f t="shared" si="14"/>
        <v>0.75862068965517204</v>
      </c>
      <c r="R93" s="23">
        <f t="shared" si="15"/>
        <v>0.66666666666666596</v>
      </c>
      <c r="S93" s="23">
        <f t="shared" si="16"/>
        <v>0.63636363636363602</v>
      </c>
      <c r="T93" s="23">
        <f t="shared" si="17"/>
        <v>0.70797413793103403</v>
      </c>
      <c r="U93" s="23">
        <f>INDEX(Sheet1!$G$24:$G$28, MATCH('q2-all'!T93,Sheet1!$F$24:$F$28,1))</f>
        <v>100</v>
      </c>
      <c r="V93" s="23"/>
      <c r="W93" s="23">
        <f t="shared" si="18"/>
        <v>100</v>
      </c>
      <c r="X93" s="25">
        <f>IF(VLOOKUP($A93,'q2-score'!$A:$I,I$1,FALSE)&lt;VLOOKUP($A93,'q2-score-opposite'!$A:$I,I$1,FALSE),1,0)</f>
        <v>0</v>
      </c>
      <c r="Y93" s="25">
        <f t="shared" si="19"/>
        <v>0</v>
      </c>
      <c r="Z93" s="26">
        <f t="shared" si="20"/>
        <v>0.75862068965517204</v>
      </c>
      <c r="AB93" s="27" t="str">
        <f t="shared" si="21"/>
        <v>===Task2 Notes===  F1 scores, a: 0.76, b: 0.67 , c: 0.64  Weighted Average: 0.71  Addtl Note: None</v>
      </c>
    </row>
    <row r="94" spans="1:28">
      <c r="A94" s="7" t="s">
        <v>113</v>
      </c>
      <c r="B94" s="7">
        <v>50322056</v>
      </c>
      <c r="C94" s="7">
        <f>VLOOKUP(A94,'q2-log'!A:H,3,FALSE)</f>
        <v>0</v>
      </c>
      <c r="D94" s="7" t="b">
        <f>VLOOKUP(A94,'q2-log'!A:H,4,FALSE)</f>
        <v>1</v>
      </c>
      <c r="E94" s="7">
        <f>VLOOKUP(A94,'q2-log'!A:H,5,FALSE)</f>
        <v>0</v>
      </c>
      <c r="F94" s="7" t="b">
        <f>VLOOKUP(A94,'q2-log'!A:H,6,FALSE)</f>
        <v>1</v>
      </c>
      <c r="G94">
        <f>VLOOKUP(A94,'q2-log'!A:H,7,FALSE)</f>
        <v>0</v>
      </c>
      <c r="H94" t="b">
        <f>VLOOKUP(A94,'q2-log'!A:H,8,FALSE)</f>
        <v>1</v>
      </c>
      <c r="I94" s="14">
        <f>MAX(VLOOKUP($A94,'q2-score'!$A:$I,I$1,FALSE),VLOOKUP($A94,'q2-score-opposite'!$A:$I,I$1,FALSE))</f>
        <v>0.64516129032257996</v>
      </c>
      <c r="J94" s="14">
        <f>MAX(VLOOKUP($A94,'q2-score'!$A:$I,J$1,FALSE),VLOOKUP($A94,'q2-score-opposite'!$A:$I,J$1,FALSE))</f>
        <v>0.64516129032257996</v>
      </c>
      <c r="K94" s="15">
        <f>MAX(VLOOKUP($A94,'q2-score'!$A:$I,K$1,FALSE),VLOOKUP($A94,'q2-score-opposite'!$A:$I,K$1,FALSE))</f>
        <v>0.66666666666666596</v>
      </c>
      <c r="L94" s="15">
        <f>MAX(VLOOKUP($A94,'q2-score'!$A:$I,L$1,FALSE),VLOOKUP($A94,'q2-score-opposite'!$A:$I,L$1,FALSE))</f>
        <v>0.66666666666666596</v>
      </c>
      <c r="M94" s="19">
        <f>MAX(VLOOKUP($A94,'q2-score'!$A:$I,M$1,FALSE),VLOOKUP($A94,'q2-score-opposite'!$A:$I,M$1,FALSE))</f>
        <v>0.66666666666666596</v>
      </c>
      <c r="N94" s="19">
        <f>MAX(VLOOKUP($A94,'q2-score'!$A:$I,N$1,FALSE),VLOOKUP($A94,'q2-score-opposite'!$A:$I,N$1,FALSE))</f>
        <v>0.66666666666666596</v>
      </c>
      <c r="O94" s="20">
        <f>MAX(VLOOKUP($A94,'q2-score'!$A:$I,O$1,FALSE),VLOOKUP($A94,'q2-score-opposite'!$A:$I,O$1,FALSE))</f>
        <v>0.63636363636363602</v>
      </c>
      <c r="P94" s="20">
        <f>MAX(VLOOKUP($A94,'q2-score'!$A:$I,P$1,FALSE),VLOOKUP($A94,'q2-score-opposite'!$A:$I,P$1,FALSE))</f>
        <v>0.63636363636363602</v>
      </c>
      <c r="Q94" s="23">
        <f t="shared" si="14"/>
        <v>0.64516129032257996</v>
      </c>
      <c r="R94" s="23">
        <f t="shared" si="15"/>
        <v>0.66666666666666596</v>
      </c>
      <c r="S94" s="23">
        <f t="shared" si="16"/>
        <v>0.66666666666666596</v>
      </c>
      <c r="T94" s="23">
        <f t="shared" si="17"/>
        <v>0.65456989247311759</v>
      </c>
      <c r="U94" s="23">
        <f>INDEX(Sheet1!$G$24:$G$28, MATCH('q2-all'!T94,Sheet1!$F$24:$F$28,1))</f>
        <v>100</v>
      </c>
      <c r="V94" s="23"/>
      <c r="W94" s="23">
        <f t="shared" si="18"/>
        <v>100</v>
      </c>
      <c r="X94" s="25">
        <f>IF(VLOOKUP($A94,'q2-score'!$A:$I,I$1,FALSE)&lt;VLOOKUP($A94,'q2-score-opposite'!$A:$I,I$1,FALSE),1,0)</f>
        <v>0</v>
      </c>
      <c r="Y94" s="25">
        <f t="shared" si="19"/>
        <v>0</v>
      </c>
      <c r="Z94" s="26">
        <f t="shared" si="20"/>
        <v>0.66666666666666596</v>
      </c>
      <c r="AB94" s="27" t="str">
        <f t="shared" si="21"/>
        <v>===Task2 Notes===  F1 scores, a: 0.65, b: 0.67 , c: 0.67  Weighted Average: 0.65  Addtl Note: None</v>
      </c>
    </row>
    <row r="95" spans="1:28">
      <c r="A95" s="7" t="s">
        <v>114</v>
      </c>
      <c r="B95" s="7">
        <v>50337016</v>
      </c>
      <c r="C95" s="7">
        <f>VLOOKUP(A95,'q2-log'!A:H,3,FALSE)</f>
        <v>0</v>
      </c>
      <c r="D95" s="7" t="b">
        <f>VLOOKUP(A95,'q2-log'!A:H,4,FALSE)</f>
        <v>1</v>
      </c>
      <c r="E95" s="7">
        <f>VLOOKUP(A95,'q2-log'!A:H,5,FALSE)</f>
        <v>0</v>
      </c>
      <c r="F95" s="7" t="b">
        <f>VLOOKUP(A95,'q2-log'!A:H,6,FALSE)</f>
        <v>1</v>
      </c>
      <c r="G95">
        <f>VLOOKUP(A95,'q2-log'!A:H,7,FALSE)</f>
        <v>0</v>
      </c>
      <c r="H95" t="b">
        <f>VLOOKUP(A95,'q2-log'!A:H,8,FALSE)</f>
        <v>1</v>
      </c>
      <c r="I95" s="14">
        <f>MAX(VLOOKUP($A95,'q2-score'!$A:$I,I$1,FALSE),VLOOKUP($A95,'q2-score-opposite'!$A:$I,I$1,FALSE))</f>
        <v>0.71428571428571397</v>
      </c>
      <c r="J95" s="14">
        <f>MAX(VLOOKUP($A95,'q2-score'!$A:$I,J$1,FALSE),VLOOKUP($A95,'q2-score-opposite'!$A:$I,J$1,FALSE))</f>
        <v>0.71428571428571397</v>
      </c>
      <c r="K95" s="15">
        <f>MAX(VLOOKUP($A95,'q2-score'!$A:$I,K$1,FALSE),VLOOKUP($A95,'q2-score-opposite'!$A:$I,K$1,FALSE))</f>
        <v>0.8</v>
      </c>
      <c r="L95" s="15">
        <f>MAX(VLOOKUP($A95,'q2-score'!$A:$I,L$1,FALSE),VLOOKUP($A95,'q2-score-opposite'!$A:$I,L$1,FALSE))</f>
        <v>0.8</v>
      </c>
      <c r="M95" s="19">
        <f>MAX(VLOOKUP($A95,'q2-score'!$A:$I,M$1,FALSE),VLOOKUP($A95,'q2-score-opposite'!$A:$I,M$1,FALSE))</f>
        <v>0.70588235294117596</v>
      </c>
      <c r="N95" s="19">
        <f>MAX(VLOOKUP($A95,'q2-score'!$A:$I,N$1,FALSE),VLOOKUP($A95,'q2-score-opposite'!$A:$I,N$1,FALSE))</f>
        <v>0.70588235294117596</v>
      </c>
      <c r="O95" s="20">
        <f>MAX(VLOOKUP($A95,'q2-score'!$A:$I,O$1,FALSE),VLOOKUP($A95,'q2-score-opposite'!$A:$I,O$1,FALSE))</f>
        <v>0.66666666666666596</v>
      </c>
      <c r="P95" s="20">
        <f>MAX(VLOOKUP($A95,'q2-score'!$A:$I,P$1,FALSE),VLOOKUP($A95,'q2-score-opposite'!$A:$I,P$1,FALSE))</f>
        <v>0.66666666666666596</v>
      </c>
      <c r="Q95" s="23">
        <f t="shared" si="14"/>
        <v>0.71428571428571397</v>
      </c>
      <c r="R95" s="23">
        <f t="shared" si="15"/>
        <v>0.8</v>
      </c>
      <c r="S95" s="23">
        <f t="shared" si="16"/>
        <v>0.70588235294117596</v>
      </c>
      <c r="T95" s="23">
        <f t="shared" si="17"/>
        <v>0.71943277310924336</v>
      </c>
      <c r="U95" s="23">
        <f>INDEX(Sheet1!$G$24:$G$28, MATCH('q2-all'!T95,Sheet1!$F$24:$F$28,1))</f>
        <v>100</v>
      </c>
      <c r="V95" s="23"/>
      <c r="W95" s="23">
        <f t="shared" si="18"/>
        <v>100</v>
      </c>
      <c r="X95" s="25">
        <f>IF(VLOOKUP($A95,'q2-score'!$A:$I,I$1,FALSE)&lt;VLOOKUP($A95,'q2-score-opposite'!$A:$I,I$1,FALSE),1,0)</f>
        <v>0</v>
      </c>
      <c r="Y95" s="25">
        <f t="shared" si="19"/>
        <v>0</v>
      </c>
      <c r="Z95" s="26">
        <f t="shared" si="20"/>
        <v>0.8</v>
      </c>
      <c r="AB95" s="27" t="str">
        <f t="shared" si="21"/>
        <v>===Task2 Notes===  F1 scores, a: 0.71, b: 0.8 , c: 0.71  Weighted Average: 0.72  Addtl Note: None</v>
      </c>
    </row>
    <row r="96" spans="1:28">
      <c r="A96" s="7" t="s">
        <v>115</v>
      </c>
      <c r="B96" s="7">
        <v>50181641</v>
      </c>
      <c r="C96" s="7">
        <f>VLOOKUP(A96,'q2-log'!A:H,3,FALSE)</f>
        <v>0</v>
      </c>
      <c r="D96" s="7" t="b">
        <f>VLOOKUP(A96,'q2-log'!A:H,4,FALSE)</f>
        <v>1</v>
      </c>
      <c r="E96" s="7">
        <f>VLOOKUP(A96,'q2-log'!A:H,5,FALSE)</f>
        <v>0</v>
      </c>
      <c r="F96" s="7" t="b">
        <f>VLOOKUP(A96,'q2-log'!A:H,6,FALSE)</f>
        <v>1</v>
      </c>
      <c r="G96">
        <f>VLOOKUP(A96,'q2-log'!A:H,7,FALSE)</f>
        <v>0</v>
      </c>
      <c r="H96" t="b">
        <f>VLOOKUP(A96,'q2-log'!A:H,8,FALSE)</f>
        <v>1</v>
      </c>
      <c r="I96" s="14">
        <f>MAX(VLOOKUP($A96,'q2-score'!$A:$I,I$1,FALSE),VLOOKUP($A96,'q2-score-opposite'!$A:$I,I$1,FALSE))</f>
        <v>0.75862068965517204</v>
      </c>
      <c r="J96" s="14">
        <f>MAX(VLOOKUP($A96,'q2-score'!$A:$I,J$1,FALSE),VLOOKUP($A96,'q2-score-opposite'!$A:$I,J$1,FALSE))</f>
        <v>0.75862068965517204</v>
      </c>
      <c r="K96" s="15">
        <f>MAX(VLOOKUP($A96,'q2-score'!$A:$I,K$1,FALSE),VLOOKUP($A96,'q2-score-opposite'!$A:$I,K$1,FALSE))</f>
        <v>0</v>
      </c>
      <c r="L96" s="15">
        <f>MAX(VLOOKUP($A96,'q2-score'!$A:$I,L$1,FALSE),VLOOKUP($A96,'q2-score-opposite'!$A:$I,L$1,FALSE))</f>
        <v>0</v>
      </c>
      <c r="M96" s="19">
        <f>MAX(VLOOKUP($A96,'q2-score'!$A:$I,M$1,FALSE),VLOOKUP($A96,'q2-score-opposite'!$A:$I,M$1,FALSE))</f>
        <v>0.58823529411764697</v>
      </c>
      <c r="N96" s="19">
        <f>MAX(VLOOKUP($A96,'q2-score'!$A:$I,N$1,FALSE),VLOOKUP($A96,'q2-score-opposite'!$A:$I,N$1,FALSE))</f>
        <v>0.58823529411764697</v>
      </c>
      <c r="O96" s="20">
        <f>MAX(VLOOKUP($A96,'q2-score'!$A:$I,O$1,FALSE),VLOOKUP($A96,'q2-score-opposite'!$A:$I,O$1,FALSE))</f>
        <v>0.55555555555555503</v>
      </c>
      <c r="P96" s="20">
        <f>MAX(VLOOKUP($A96,'q2-score'!$A:$I,P$1,FALSE),VLOOKUP($A96,'q2-score-opposite'!$A:$I,P$1,FALSE))</f>
        <v>0.55555555555555503</v>
      </c>
      <c r="Q96" s="23">
        <f t="shared" si="14"/>
        <v>0.75862068965517204</v>
      </c>
      <c r="R96" s="23">
        <f t="shared" si="15"/>
        <v>0</v>
      </c>
      <c r="S96" s="23">
        <f t="shared" si="16"/>
        <v>0.58823529411764697</v>
      </c>
      <c r="T96" s="23">
        <f t="shared" si="17"/>
        <v>0.62893002028397538</v>
      </c>
      <c r="U96" s="23">
        <f>INDEX(Sheet1!$G$24:$G$28, MATCH('q2-all'!T96,Sheet1!$F$24:$F$28,1))</f>
        <v>100</v>
      </c>
      <c r="V96" s="23"/>
      <c r="W96" s="23">
        <f t="shared" si="18"/>
        <v>100</v>
      </c>
      <c r="X96" s="25">
        <f>IF(VLOOKUP($A96,'q2-score'!$A:$I,I$1,FALSE)&lt;VLOOKUP($A96,'q2-score-opposite'!$A:$I,I$1,FALSE),1,0)</f>
        <v>1</v>
      </c>
      <c r="Y96" s="25">
        <f t="shared" si="19"/>
        <v>0</v>
      </c>
      <c r="Z96" s="26">
        <f t="shared" si="20"/>
        <v>0.75862068965517204</v>
      </c>
      <c r="AB96" s="27" t="str">
        <f t="shared" si="21"/>
        <v>===Task2 Notes===  F1 scores, a: 0.76, b: 0 , c: 0.59  Weighted Average: 0.63  Addtl Note: None</v>
      </c>
    </row>
    <row r="97" spans="1:28">
      <c r="A97" s="7" t="s">
        <v>116</v>
      </c>
      <c r="B97" s="7">
        <v>50177863</v>
      </c>
      <c r="C97" s="7">
        <f>VLOOKUP(A97,'q2-log'!A:H,3,FALSE)</f>
        <v>0</v>
      </c>
      <c r="D97" s="7" t="b">
        <f>VLOOKUP(A97,'q2-log'!A:H,4,FALSE)</f>
        <v>1</v>
      </c>
      <c r="E97" s="7">
        <f>VLOOKUP(A97,'q2-log'!A:H,5,FALSE)</f>
        <v>0</v>
      </c>
      <c r="F97" s="7" t="b">
        <f>VLOOKUP(A97,'q2-log'!A:H,6,FALSE)</f>
        <v>1</v>
      </c>
      <c r="G97">
        <f>VLOOKUP(A97,'q2-log'!A:H,7,FALSE)</f>
        <v>0</v>
      </c>
      <c r="H97" t="b">
        <f>VLOOKUP(A97,'q2-log'!A:H,8,FALSE)</f>
        <v>1</v>
      </c>
      <c r="I97" s="14">
        <f>MAX(VLOOKUP($A97,'q2-score'!$A:$I,I$1,FALSE),VLOOKUP($A97,'q2-score-opposite'!$A:$I,I$1,FALSE))</f>
        <v>0.75862068965517204</v>
      </c>
      <c r="J97" s="14">
        <f>MAX(VLOOKUP($A97,'q2-score'!$A:$I,J$1,FALSE),VLOOKUP($A97,'q2-score-opposite'!$A:$I,J$1,FALSE))</f>
        <v>-1</v>
      </c>
      <c r="K97" s="15">
        <f>MAX(VLOOKUP($A97,'q2-score'!$A:$I,K$1,FALSE),VLOOKUP($A97,'q2-score-opposite'!$A:$I,K$1,FALSE))</f>
        <v>0.44444444444444398</v>
      </c>
      <c r="L97" s="15">
        <f>MAX(VLOOKUP($A97,'q2-score'!$A:$I,L$1,FALSE),VLOOKUP($A97,'q2-score-opposite'!$A:$I,L$1,FALSE))</f>
        <v>-1</v>
      </c>
      <c r="M97" s="19">
        <f>MAX(VLOOKUP($A97,'q2-score'!$A:$I,M$1,FALSE),VLOOKUP($A97,'q2-score-opposite'!$A:$I,M$1,FALSE))</f>
        <v>0.53333333333333299</v>
      </c>
      <c r="N97" s="19">
        <f>MAX(VLOOKUP($A97,'q2-score'!$A:$I,N$1,FALSE),VLOOKUP($A97,'q2-score-opposite'!$A:$I,N$1,FALSE))</f>
        <v>-1</v>
      </c>
      <c r="O97" s="20">
        <f>MAX(VLOOKUP($A97,'q2-score'!$A:$I,O$1,FALSE),VLOOKUP($A97,'q2-score-opposite'!$A:$I,O$1,FALSE))</f>
        <v>0.5</v>
      </c>
      <c r="P97" s="20">
        <f>MAX(VLOOKUP($A97,'q2-score'!$A:$I,P$1,FALSE),VLOOKUP($A97,'q2-score-opposite'!$A:$I,P$1,FALSE))</f>
        <v>-1</v>
      </c>
      <c r="Q97" s="23">
        <f t="shared" si="14"/>
        <v>0.75862068965517204</v>
      </c>
      <c r="R97" s="23">
        <f t="shared" si="15"/>
        <v>0.44444444444444398</v>
      </c>
      <c r="S97" s="23">
        <f t="shared" si="16"/>
        <v>0.53333333333333299</v>
      </c>
      <c r="T97" s="23">
        <f t="shared" si="17"/>
        <v>0.65172413793103412</v>
      </c>
      <c r="U97" s="23">
        <f>INDEX(Sheet1!$G$24:$G$28, MATCH('q2-all'!T97,Sheet1!$F$24:$F$28,1))</f>
        <v>100</v>
      </c>
      <c r="V97" s="23"/>
      <c r="W97" s="23">
        <f t="shared" si="18"/>
        <v>100</v>
      </c>
      <c r="X97" s="25">
        <f>IF(VLOOKUP($A97,'q2-score'!$A:$I,I$1,FALSE)&lt;VLOOKUP($A97,'q2-score-opposite'!$A:$I,I$1,FALSE),1,0)</f>
        <v>0</v>
      </c>
      <c r="Y97" s="25">
        <f t="shared" si="19"/>
        <v>0</v>
      </c>
      <c r="Z97" s="26">
        <f t="shared" si="20"/>
        <v>0.75862068965517204</v>
      </c>
      <c r="AB97" s="27" t="str">
        <f t="shared" si="21"/>
        <v>===Task2 Notes===  F1 scores, a: 0.76, b: 0.44 , c: 0.53  Weighted Average: 0.65  Addtl Note: None</v>
      </c>
    </row>
    <row r="98" spans="1:28">
      <c r="A98" s="7" t="s">
        <v>118</v>
      </c>
      <c r="B98" s="7">
        <v>50182922</v>
      </c>
      <c r="C98" s="7">
        <f>VLOOKUP(A98,'q2-log'!A:H,3,FALSE)</f>
        <v>0</v>
      </c>
      <c r="D98" s="7" t="b">
        <f>VLOOKUP(A98,'q2-log'!A:H,4,FALSE)</f>
        <v>1</v>
      </c>
      <c r="E98" s="7">
        <f>VLOOKUP(A98,'q2-log'!A:H,5,FALSE)</f>
        <v>0</v>
      </c>
      <c r="F98" s="7" t="b">
        <f>VLOOKUP(A98,'q2-log'!A:H,6,FALSE)</f>
        <v>1</v>
      </c>
      <c r="G98">
        <f>VLOOKUP(A98,'q2-log'!A:H,7,FALSE)</f>
        <v>0</v>
      </c>
      <c r="H98" t="b">
        <f>VLOOKUP(A98,'q2-log'!A:H,8,FALSE)</f>
        <v>1</v>
      </c>
      <c r="I98" s="14">
        <f>MAX(VLOOKUP($A98,'q2-score'!$A:$I,I$1,FALSE),VLOOKUP($A98,'q2-score-opposite'!$A:$I,I$1,FALSE))</f>
        <v>6.4516129032257993E-2</v>
      </c>
      <c r="J98" s="14">
        <f>MAX(VLOOKUP($A98,'q2-score'!$A:$I,J$1,FALSE),VLOOKUP($A98,'q2-score-opposite'!$A:$I,J$1,FALSE))</f>
        <v>6.4516129032257993E-2</v>
      </c>
      <c r="K98" s="15">
        <f>MAX(VLOOKUP($A98,'q2-score'!$A:$I,K$1,FALSE),VLOOKUP($A98,'q2-score-opposite'!$A:$I,K$1,FALSE))</f>
        <v>0.8</v>
      </c>
      <c r="L98" s="15">
        <f>MAX(VLOOKUP($A98,'q2-score'!$A:$I,L$1,FALSE),VLOOKUP($A98,'q2-score-opposite'!$A:$I,L$1,FALSE))</f>
        <v>0.8</v>
      </c>
      <c r="M98" s="19">
        <f>MAX(VLOOKUP($A98,'q2-score'!$A:$I,M$1,FALSE),VLOOKUP($A98,'q2-score-opposite'!$A:$I,M$1,FALSE))</f>
        <v>0.77777777777777701</v>
      </c>
      <c r="N98" s="19">
        <f>MAX(VLOOKUP($A98,'q2-score'!$A:$I,N$1,FALSE),VLOOKUP($A98,'q2-score-opposite'!$A:$I,N$1,FALSE))</f>
        <v>0.77777777777777701</v>
      </c>
      <c r="O98" s="20">
        <f>MAX(VLOOKUP($A98,'q2-score'!$A:$I,O$1,FALSE),VLOOKUP($A98,'q2-score-opposite'!$A:$I,O$1,FALSE))</f>
        <v>0.73684210526315697</v>
      </c>
      <c r="P98" s="20">
        <f>MAX(VLOOKUP($A98,'q2-score'!$A:$I,P$1,FALSE),VLOOKUP($A98,'q2-score-opposite'!$A:$I,P$1,FALSE))</f>
        <v>0.73684210526315697</v>
      </c>
      <c r="Q98" s="23">
        <f t="shared" si="14"/>
        <v>6.4516129032257993E-2</v>
      </c>
      <c r="R98" s="23">
        <f t="shared" si="15"/>
        <v>0.8</v>
      </c>
      <c r="S98" s="23">
        <f t="shared" si="16"/>
        <v>0.77777777777777701</v>
      </c>
      <c r="T98" s="23">
        <f t="shared" si="17"/>
        <v>0.37865143369175597</v>
      </c>
      <c r="U98" s="23">
        <f>INDEX(Sheet1!$G$24:$G$28, MATCH('q2-all'!T98,Sheet1!$F$24:$F$28,1))</f>
        <v>70</v>
      </c>
      <c r="V98" s="23"/>
      <c r="W98" s="23">
        <f t="shared" si="18"/>
        <v>70</v>
      </c>
      <c r="X98" s="25">
        <f>IF(VLOOKUP($A98,'q2-score'!$A:$I,I$1,FALSE)&lt;VLOOKUP($A98,'q2-score-opposite'!$A:$I,I$1,FALSE),1,0)</f>
        <v>0</v>
      </c>
      <c r="Y98" s="25">
        <f t="shared" si="19"/>
        <v>0</v>
      </c>
      <c r="Z98" s="26">
        <f t="shared" si="20"/>
        <v>0.8</v>
      </c>
      <c r="AB98" s="27" t="str">
        <f t="shared" si="21"/>
        <v>===Task2 Notes===  F1 scores, a: 0.06, b: 0.8 , c: 0.78  Weighted Average: 0.38  Addtl Note: None</v>
      </c>
    </row>
    <row r="99" spans="1:28">
      <c r="A99" s="7" t="s">
        <v>119</v>
      </c>
      <c r="B99" s="7">
        <v>0</v>
      </c>
      <c r="C99" s="7">
        <f>VLOOKUP(A99,'q2-log'!A:H,3,FALSE)</f>
        <v>0</v>
      </c>
      <c r="D99" s="7" t="b">
        <f>VLOOKUP(A99,'q2-log'!A:H,4,FALSE)</f>
        <v>1</v>
      </c>
      <c r="E99" s="7">
        <f>VLOOKUP(A99,'q2-log'!A:H,5,FALSE)</f>
        <v>0</v>
      </c>
      <c r="F99" s="7" t="b">
        <f>VLOOKUP(A99,'q2-log'!A:H,6,FALSE)</f>
        <v>1</v>
      </c>
      <c r="G99">
        <f>VLOOKUP(A99,'q2-log'!A:H,7,FALSE)</f>
        <v>0</v>
      </c>
      <c r="H99" t="b">
        <f>VLOOKUP(A99,'q2-log'!A:H,8,FALSE)</f>
        <v>1</v>
      </c>
      <c r="I99" s="14">
        <f>MAX(VLOOKUP($A99,'q2-score'!$A:$I,I$1,FALSE),VLOOKUP($A99,'q2-score-opposite'!$A:$I,I$1,FALSE))</f>
        <v>0.875</v>
      </c>
      <c r="J99" s="14">
        <f>MAX(VLOOKUP($A99,'q2-score'!$A:$I,J$1,FALSE),VLOOKUP($A99,'q2-score-opposite'!$A:$I,J$1,FALSE))</f>
        <v>0.875</v>
      </c>
      <c r="K99" s="15">
        <f>MAX(VLOOKUP($A99,'q2-score'!$A:$I,K$1,FALSE),VLOOKUP($A99,'q2-score-opposite'!$A:$I,K$1,FALSE))</f>
        <v>0.66666666666666596</v>
      </c>
      <c r="L99" s="15">
        <f>MAX(VLOOKUP($A99,'q2-score'!$A:$I,L$1,FALSE),VLOOKUP($A99,'q2-score-opposite'!$A:$I,L$1,FALSE))</f>
        <v>0.66666666666666596</v>
      </c>
      <c r="M99" s="19">
        <f>MAX(VLOOKUP($A99,'q2-score'!$A:$I,M$1,FALSE),VLOOKUP($A99,'q2-score-opposite'!$A:$I,M$1,FALSE))</f>
        <v>0.45161290322580599</v>
      </c>
      <c r="N99" s="19">
        <f>MAX(VLOOKUP($A99,'q2-score'!$A:$I,N$1,FALSE),VLOOKUP($A99,'q2-score-opposite'!$A:$I,N$1,FALSE))</f>
        <v>0.45161290322580599</v>
      </c>
      <c r="O99" s="20">
        <f>MAX(VLOOKUP($A99,'q2-score'!$A:$I,O$1,FALSE),VLOOKUP($A99,'q2-score-opposite'!$A:$I,O$1,FALSE))</f>
        <v>0.4375</v>
      </c>
      <c r="P99" s="20">
        <f>MAX(VLOOKUP($A99,'q2-score'!$A:$I,P$1,FALSE),VLOOKUP($A99,'q2-score-opposite'!$A:$I,P$1,FALSE))</f>
        <v>0.4375</v>
      </c>
      <c r="Q99" s="23">
        <f t="shared" si="14"/>
        <v>0.875</v>
      </c>
      <c r="R99" s="23">
        <f t="shared" si="15"/>
        <v>0.66666666666666596</v>
      </c>
      <c r="S99" s="23">
        <f t="shared" si="16"/>
        <v>0.45161290322580599</v>
      </c>
      <c r="T99" s="23">
        <f t="shared" si="17"/>
        <v>0.70992943548387066</v>
      </c>
      <c r="U99" s="23">
        <f>INDEX(Sheet1!$G$24:$G$28, MATCH('q2-all'!T99,Sheet1!$F$24:$F$28,1))</f>
        <v>100</v>
      </c>
      <c r="V99" s="23"/>
      <c r="W99" s="23">
        <f t="shared" si="18"/>
        <v>100</v>
      </c>
      <c r="X99" s="25">
        <f>IF(VLOOKUP($A99,'q2-score'!$A:$I,I$1,FALSE)&lt;VLOOKUP($A99,'q2-score-opposite'!$A:$I,I$1,FALSE),1,0)</f>
        <v>0</v>
      </c>
      <c r="Y99" s="25">
        <f t="shared" si="19"/>
        <v>0</v>
      </c>
      <c r="Z99" s="26">
        <f t="shared" si="20"/>
        <v>0.875</v>
      </c>
      <c r="AB99" s="27" t="str">
        <f t="shared" si="21"/>
        <v>===Task2 Notes===  F1 scores, a: 0.88, b: 0.67 , c: 0.45  Weighted Average: 0.71  Addtl Note: None</v>
      </c>
    </row>
    <row r="100" spans="1:28">
      <c r="A100" s="7" t="s">
        <v>120</v>
      </c>
      <c r="B100" s="7">
        <v>50317075</v>
      </c>
      <c r="C100" s="7">
        <f>VLOOKUP(A100,'q2-log'!A:H,3,FALSE)</f>
        <v>0</v>
      </c>
      <c r="D100" s="7" t="b">
        <f>VLOOKUP(A100,'q2-log'!A:H,4,FALSE)</f>
        <v>1</v>
      </c>
      <c r="E100" s="7">
        <f>VLOOKUP(A100,'q2-log'!A:H,5,FALSE)</f>
        <v>0</v>
      </c>
      <c r="F100" s="7" t="b">
        <f>VLOOKUP(A100,'q2-log'!A:H,6,FALSE)</f>
        <v>1</v>
      </c>
      <c r="G100">
        <f>VLOOKUP(A100,'q2-log'!A:H,7,FALSE)</f>
        <v>0</v>
      </c>
      <c r="H100" t="b">
        <f>VLOOKUP(A100,'q2-log'!A:H,8,FALSE)</f>
        <v>1</v>
      </c>
      <c r="I100" s="14">
        <f>MAX(VLOOKUP($A100,'q2-score'!$A:$I,I$1,FALSE),VLOOKUP($A100,'q2-score-opposite'!$A:$I,I$1,FALSE))</f>
        <v>0.94117647058823495</v>
      </c>
      <c r="J100" s="14">
        <f>MAX(VLOOKUP($A100,'q2-score'!$A:$I,J$1,FALSE),VLOOKUP($A100,'q2-score-opposite'!$A:$I,J$1,FALSE))</f>
        <v>0.94117647058823495</v>
      </c>
      <c r="K100" s="15">
        <f>MAX(VLOOKUP($A100,'q2-score'!$A:$I,K$1,FALSE),VLOOKUP($A100,'q2-score-opposite'!$A:$I,K$1,FALSE))</f>
        <v>0.8</v>
      </c>
      <c r="L100" s="15">
        <f>MAX(VLOOKUP($A100,'q2-score'!$A:$I,L$1,FALSE),VLOOKUP($A100,'q2-score-opposite'!$A:$I,L$1,FALSE))</f>
        <v>0.8</v>
      </c>
      <c r="M100" s="19">
        <f>MAX(VLOOKUP($A100,'q2-score'!$A:$I,M$1,FALSE),VLOOKUP($A100,'q2-score-opposite'!$A:$I,M$1,FALSE))</f>
        <v>0.952380952380952</v>
      </c>
      <c r="N100" s="19">
        <f>MAX(VLOOKUP($A100,'q2-score'!$A:$I,N$1,FALSE),VLOOKUP($A100,'q2-score-opposite'!$A:$I,N$1,FALSE))</f>
        <v>0.952380952380952</v>
      </c>
      <c r="O100" s="20">
        <f>MAX(VLOOKUP($A100,'q2-score'!$A:$I,O$1,FALSE),VLOOKUP($A100,'q2-score-opposite'!$A:$I,O$1,FALSE))</f>
        <v>0.90909090909090895</v>
      </c>
      <c r="P100" s="20">
        <f>MAX(VLOOKUP($A100,'q2-score'!$A:$I,P$1,FALSE),VLOOKUP($A100,'q2-score-opposite'!$A:$I,P$1,FALSE))</f>
        <v>0.90909090909090895</v>
      </c>
      <c r="Q100" s="23">
        <f t="shared" si="14"/>
        <v>0.94117647058823495</v>
      </c>
      <c r="R100" s="23">
        <f t="shared" si="15"/>
        <v>0.8</v>
      </c>
      <c r="S100" s="23">
        <f t="shared" si="16"/>
        <v>0.952380952380952</v>
      </c>
      <c r="T100" s="23">
        <f t="shared" si="17"/>
        <v>0.93179271708683453</v>
      </c>
      <c r="U100" s="23">
        <f>INDEX(Sheet1!$G$24:$G$28, MATCH('q2-all'!T100,Sheet1!$F$24:$F$28,1))</f>
        <v>100</v>
      </c>
      <c r="V100" s="23"/>
      <c r="W100" s="23">
        <f t="shared" si="18"/>
        <v>100</v>
      </c>
      <c r="X100" s="25">
        <f>IF(VLOOKUP($A100,'q2-score'!$A:$I,I$1,FALSE)&lt;VLOOKUP($A100,'q2-score-opposite'!$A:$I,I$1,FALSE),1,0)</f>
        <v>0</v>
      </c>
      <c r="Y100" s="25">
        <f t="shared" si="19"/>
        <v>0</v>
      </c>
      <c r="Z100" s="26">
        <f t="shared" si="20"/>
        <v>0.952380952380952</v>
      </c>
      <c r="AB100" s="27" t="str">
        <f t="shared" si="21"/>
        <v>===Task2 Notes===  F1 scores, a: 0.94, b: 0.8 , c: 0.95  Weighted Average: 0.93  Addtl Note: None</v>
      </c>
    </row>
    <row r="101" spans="1:28">
      <c r="A101" s="7" t="s">
        <v>121</v>
      </c>
      <c r="B101" s="7">
        <v>50203479</v>
      </c>
      <c r="C101" s="7">
        <f>VLOOKUP(A101,'q2-log'!A:H,3,FALSE)</f>
        <v>0</v>
      </c>
      <c r="D101" s="7" t="b">
        <f>VLOOKUP(A101,'q2-log'!A:H,4,FALSE)</f>
        <v>1</v>
      </c>
      <c r="E101" s="7">
        <f>VLOOKUP(A101,'q2-log'!A:H,5,FALSE)</f>
        <v>0</v>
      </c>
      <c r="F101" s="7" t="b">
        <f>VLOOKUP(A101,'q2-log'!A:H,6,FALSE)</f>
        <v>1</v>
      </c>
      <c r="G101">
        <f>VLOOKUP(A101,'q2-log'!A:H,7,FALSE)</f>
        <v>0</v>
      </c>
      <c r="H101" t="b">
        <f>VLOOKUP(A101,'q2-log'!A:H,8,FALSE)</f>
        <v>1</v>
      </c>
      <c r="I101" s="14">
        <f>MAX(VLOOKUP($A101,'q2-score'!$A:$I,I$1,FALSE),VLOOKUP($A101,'q2-score-opposite'!$A:$I,I$1,FALSE))</f>
        <v>0.61538461538461497</v>
      </c>
      <c r="J101" s="14">
        <f>MAX(VLOOKUP($A101,'q2-score'!$A:$I,J$1,FALSE),VLOOKUP($A101,'q2-score-opposite'!$A:$I,J$1,FALSE))</f>
        <v>0.61538461538461497</v>
      </c>
      <c r="K101" s="15">
        <f>MAX(VLOOKUP($A101,'q2-score'!$A:$I,K$1,FALSE),VLOOKUP($A101,'q2-score-opposite'!$A:$I,K$1,FALSE))</f>
        <v>0.8</v>
      </c>
      <c r="L101" s="15">
        <f>MAX(VLOOKUP($A101,'q2-score'!$A:$I,L$1,FALSE),VLOOKUP($A101,'q2-score-opposite'!$A:$I,L$1,FALSE))</f>
        <v>0.8</v>
      </c>
      <c r="M101" s="19">
        <f>MAX(VLOOKUP($A101,'q2-score'!$A:$I,M$1,FALSE),VLOOKUP($A101,'q2-score-opposite'!$A:$I,M$1,FALSE))</f>
        <v>0.70588235294117596</v>
      </c>
      <c r="N101" s="19">
        <f>MAX(VLOOKUP($A101,'q2-score'!$A:$I,N$1,FALSE),VLOOKUP($A101,'q2-score-opposite'!$A:$I,N$1,FALSE))</f>
        <v>0.70588235294117596</v>
      </c>
      <c r="O101" s="20">
        <f>MAX(VLOOKUP($A101,'q2-score'!$A:$I,O$1,FALSE),VLOOKUP($A101,'q2-score-opposite'!$A:$I,O$1,FALSE))</f>
        <v>0.66666666666666596</v>
      </c>
      <c r="P101" s="20">
        <f>MAX(VLOOKUP($A101,'q2-score'!$A:$I,P$1,FALSE),VLOOKUP($A101,'q2-score-opposite'!$A:$I,P$1,FALSE))</f>
        <v>0.66666666666666596</v>
      </c>
      <c r="Q101" s="23">
        <f t="shared" si="14"/>
        <v>0.61538461538461497</v>
      </c>
      <c r="R101" s="23">
        <f t="shared" si="15"/>
        <v>0.8</v>
      </c>
      <c r="S101" s="23">
        <f t="shared" si="16"/>
        <v>0.70588235294117596</v>
      </c>
      <c r="T101" s="23">
        <f t="shared" ref="T101:T109" si="22">Q101*Q$1+R101*R$1+S101*S$1</f>
        <v>0.66380090497737521</v>
      </c>
      <c r="U101" s="23">
        <f>INDEX(Sheet1!$G$24:$G$28, MATCH('q2-all'!T101,Sheet1!$F$24:$F$28,1))</f>
        <v>100</v>
      </c>
      <c r="V101" s="23"/>
      <c r="W101" s="23">
        <f t="shared" si="18"/>
        <v>100</v>
      </c>
      <c r="X101" s="25">
        <f>IF(VLOOKUP($A101,'q2-score'!$A:$I,I$1,FALSE)&lt;VLOOKUP($A101,'q2-score-opposite'!$A:$I,I$1,FALSE),1,0)</f>
        <v>0</v>
      </c>
      <c r="Y101" s="25">
        <f t="shared" ref="Y101:Y109" si="23">IF(AND(J101&lt;&gt;-1,I101&lt;&gt;-1),IF(I101&lt;&gt;J101,1,0),0)</f>
        <v>0</v>
      </c>
      <c r="Z101" s="26">
        <f t="shared" ref="Z101:Z109" si="24">MAX(Q101:S101)</f>
        <v>0.8</v>
      </c>
      <c r="AB101" s="27" t="str">
        <f t="shared" si="21"/>
        <v>===Task2 Notes===  F1 scores, a: 0.62, b: 0.8 , c: 0.71  Weighted Average: 0.66  Addtl Note: None</v>
      </c>
    </row>
    <row r="102" spans="1:28">
      <c r="A102" s="7" t="s">
        <v>122</v>
      </c>
      <c r="B102" s="7">
        <v>50318504</v>
      </c>
      <c r="C102" s="7">
        <f>VLOOKUP(A102,'q2-log'!A:H,3,FALSE)</f>
        <v>0</v>
      </c>
      <c r="D102" s="7" t="b">
        <f>VLOOKUP(A102,'q2-log'!A:H,4,FALSE)</f>
        <v>1</v>
      </c>
      <c r="E102" s="7">
        <f>VLOOKUP(A102,'q2-log'!A:H,5,FALSE)</f>
        <v>0</v>
      </c>
      <c r="F102" s="7" t="b">
        <f>VLOOKUP(A102,'q2-log'!A:H,6,FALSE)</f>
        <v>1</v>
      </c>
      <c r="G102">
        <f>VLOOKUP(A102,'q2-log'!A:H,7,FALSE)</f>
        <v>0</v>
      </c>
      <c r="H102" t="b">
        <f>VLOOKUP(A102,'q2-log'!A:H,8,FALSE)</f>
        <v>1</v>
      </c>
      <c r="I102" s="14">
        <f>MAX(VLOOKUP($A102,'q2-score'!$A:$I,I$1,FALSE),VLOOKUP($A102,'q2-score-opposite'!$A:$I,I$1,FALSE))</f>
        <v>0</v>
      </c>
      <c r="J102" s="14">
        <f>MAX(VLOOKUP($A102,'q2-score'!$A:$I,J$1,FALSE),VLOOKUP($A102,'q2-score-opposite'!$A:$I,J$1,FALSE))</f>
        <v>-1</v>
      </c>
      <c r="K102" s="15">
        <f>MAX(VLOOKUP($A102,'q2-score'!$A:$I,K$1,FALSE),VLOOKUP($A102,'q2-score-opposite'!$A:$I,K$1,FALSE))</f>
        <v>5.8823529411764698E-2</v>
      </c>
      <c r="L102" s="15">
        <f>MAX(VLOOKUP($A102,'q2-score'!$A:$I,L$1,FALSE),VLOOKUP($A102,'q2-score-opposite'!$A:$I,L$1,FALSE))</f>
        <v>-1</v>
      </c>
      <c r="M102" s="19">
        <f>MAX(VLOOKUP($A102,'q2-score'!$A:$I,M$1,FALSE),VLOOKUP($A102,'q2-score-opposite'!$A:$I,M$1,FALSE))</f>
        <v>0</v>
      </c>
      <c r="N102" s="19">
        <f>MAX(VLOOKUP($A102,'q2-score'!$A:$I,N$1,FALSE),VLOOKUP($A102,'q2-score-opposite'!$A:$I,N$1,FALSE))</f>
        <v>-1</v>
      </c>
      <c r="O102" s="20">
        <f>MAX(VLOOKUP($A102,'q2-score'!$A:$I,O$1,FALSE),VLOOKUP($A102,'q2-score-opposite'!$A:$I,O$1,FALSE))</f>
        <v>0</v>
      </c>
      <c r="P102" s="20">
        <f>MAX(VLOOKUP($A102,'q2-score'!$A:$I,P$1,FALSE),VLOOKUP($A102,'q2-score-opposite'!$A:$I,P$1,FALSE))</f>
        <v>-1</v>
      </c>
      <c r="Q102" s="23">
        <f t="shared" si="14"/>
        <v>0</v>
      </c>
      <c r="R102" s="23">
        <f t="shared" si="15"/>
        <v>5.8823529411764698E-2</v>
      </c>
      <c r="S102" s="23">
        <f t="shared" si="16"/>
        <v>0</v>
      </c>
      <c r="T102" s="23">
        <f t="shared" si="22"/>
        <v>5.5147058823529407E-3</v>
      </c>
      <c r="U102" s="23">
        <f>INDEX(Sheet1!$G$24:$G$28, MATCH('q2-all'!T102,Sheet1!$F$24:$F$28,1))</f>
        <v>25</v>
      </c>
      <c r="V102" s="23">
        <v>55</v>
      </c>
      <c r="W102" s="23">
        <f t="shared" si="18"/>
        <v>55</v>
      </c>
      <c r="X102" s="25">
        <f>IF(VLOOKUP($A102,'q2-score'!$A:$I,I$1,FALSE)&lt;VLOOKUP($A102,'q2-score-opposite'!$A:$I,I$1,FALSE),1,0)</f>
        <v>0</v>
      </c>
      <c r="Y102" s="25">
        <f t="shared" si="23"/>
        <v>0</v>
      </c>
      <c r="Z102" s="26">
        <f t="shared" si="24"/>
        <v>5.8823529411764698E-2</v>
      </c>
      <c r="AB102" s="27" t="str">
        <f t="shared" si="21"/>
        <v>===Task2 Notes===  F1 scores, a: 0, b: 0.06 , c: 0  Weighted Average: 0.01  Addtl Note: None</v>
      </c>
    </row>
    <row r="103" spans="1:28">
      <c r="A103" s="7" t="s">
        <v>123</v>
      </c>
      <c r="B103" s="7">
        <v>50177642</v>
      </c>
      <c r="C103" s="7">
        <f>VLOOKUP(A103,'q2-log'!A:H,3,FALSE)</f>
        <v>0</v>
      </c>
      <c r="D103" s="7" t="b">
        <f>VLOOKUP(A103,'q2-log'!A:H,4,FALSE)</f>
        <v>1</v>
      </c>
      <c r="E103" s="7">
        <f>VLOOKUP(A103,'q2-log'!A:H,5,FALSE)</f>
        <v>0</v>
      </c>
      <c r="F103" s="7" t="b">
        <f>VLOOKUP(A103,'q2-log'!A:H,6,FALSE)</f>
        <v>1</v>
      </c>
      <c r="G103">
        <f>VLOOKUP(A103,'q2-log'!A:H,7,FALSE)</f>
        <v>0</v>
      </c>
      <c r="H103" t="b">
        <f>VLOOKUP(A103,'q2-log'!A:H,8,FALSE)</f>
        <v>1</v>
      </c>
      <c r="I103" s="14">
        <f>MAX(VLOOKUP($A103,'q2-score'!$A:$I,I$1,FALSE),VLOOKUP($A103,'q2-score-opposite'!$A:$I,I$1,FALSE))</f>
        <v>5.8823529411764698E-2</v>
      </c>
      <c r="J103" s="14">
        <f>MAX(VLOOKUP($A103,'q2-score'!$A:$I,J$1,FALSE),VLOOKUP($A103,'q2-score-opposite'!$A:$I,J$1,FALSE))</f>
        <v>5.8823529411764698E-2</v>
      </c>
      <c r="K103" s="15">
        <f>MAX(VLOOKUP($A103,'q2-score'!$A:$I,K$1,FALSE),VLOOKUP($A103,'q2-score-opposite'!$A:$I,K$1,FALSE))</f>
        <v>0</v>
      </c>
      <c r="L103" s="15">
        <f>MAX(VLOOKUP($A103,'q2-score'!$A:$I,L$1,FALSE),VLOOKUP($A103,'q2-score-opposite'!$A:$I,L$1,FALSE))</f>
        <v>0</v>
      </c>
      <c r="M103" s="19">
        <f>MAX(VLOOKUP($A103,'q2-score'!$A:$I,M$1,FALSE),VLOOKUP($A103,'q2-score-opposite'!$A:$I,M$1,FALSE))</f>
        <v>0.5</v>
      </c>
      <c r="N103" s="19">
        <f>MAX(VLOOKUP($A103,'q2-score'!$A:$I,N$1,FALSE),VLOOKUP($A103,'q2-score-opposite'!$A:$I,N$1,FALSE))</f>
        <v>0.5</v>
      </c>
      <c r="O103" s="20">
        <f>MAX(VLOOKUP($A103,'q2-score'!$A:$I,O$1,FALSE),VLOOKUP($A103,'q2-score-opposite'!$A:$I,O$1,FALSE))</f>
        <v>0.476190476190476</v>
      </c>
      <c r="P103" s="20">
        <f>MAX(VLOOKUP($A103,'q2-score'!$A:$I,P$1,FALSE),VLOOKUP($A103,'q2-score-opposite'!$A:$I,P$1,FALSE))</f>
        <v>0.476190476190476</v>
      </c>
      <c r="Q103" s="23">
        <f t="shared" si="14"/>
        <v>5.8823529411764698E-2</v>
      </c>
      <c r="R103" s="23">
        <f t="shared" si="15"/>
        <v>0</v>
      </c>
      <c r="S103" s="23">
        <f t="shared" si="16"/>
        <v>0.5</v>
      </c>
      <c r="T103" s="23">
        <f t="shared" si="22"/>
        <v>0.20496323529411764</v>
      </c>
      <c r="U103" s="23">
        <f>INDEX(Sheet1!$G$24:$G$28, MATCH('q2-all'!T103,Sheet1!$F$24:$F$28,1))</f>
        <v>70</v>
      </c>
      <c r="V103" s="23"/>
      <c r="W103" s="23">
        <f t="shared" si="18"/>
        <v>70</v>
      </c>
      <c r="X103" s="25">
        <f>IF(VLOOKUP($A103,'q2-score'!$A:$I,I$1,FALSE)&lt;VLOOKUP($A103,'q2-score-opposite'!$A:$I,I$1,FALSE),1,0)</f>
        <v>1</v>
      </c>
      <c r="Y103" s="25">
        <f t="shared" si="23"/>
        <v>0</v>
      </c>
      <c r="Z103" s="26">
        <f t="shared" si="24"/>
        <v>0.5</v>
      </c>
      <c r="AB103" s="27" t="str">
        <f t="shared" si="21"/>
        <v>===Task2 Notes===  F1 scores, a: 0.06, b: 0 , c: 0.5  Weighted Average: 0.2  Addtl Note: None</v>
      </c>
    </row>
    <row r="104" spans="1:28">
      <c r="A104" s="7" t="s">
        <v>124</v>
      </c>
      <c r="B104" s="7">
        <v>50214373</v>
      </c>
      <c r="C104" s="7">
        <f>VLOOKUP(A104,'q2-log'!A:H,3,FALSE)</f>
        <v>0</v>
      </c>
      <c r="D104" s="7" t="b">
        <f>VLOOKUP(A104,'q2-log'!A:H,4,FALSE)</f>
        <v>1</v>
      </c>
      <c r="E104" s="7">
        <f>VLOOKUP(A104,'q2-log'!A:H,5,FALSE)</f>
        <v>0</v>
      </c>
      <c r="F104" s="7" t="b">
        <f>VLOOKUP(A104,'q2-log'!A:H,6,FALSE)</f>
        <v>1</v>
      </c>
      <c r="G104">
        <f>VLOOKUP(A104,'q2-log'!A:H,7,FALSE)</f>
        <v>0</v>
      </c>
      <c r="H104" t="b">
        <f>VLOOKUP(A104,'q2-log'!A:H,8,FALSE)</f>
        <v>1</v>
      </c>
      <c r="I104" s="14">
        <f>MAX(VLOOKUP($A104,'q2-score'!$A:$I,I$1,FALSE),VLOOKUP($A104,'q2-score-opposite'!$A:$I,I$1,FALSE))</f>
        <v>0.75862068965517204</v>
      </c>
      <c r="J104" s="14">
        <f>MAX(VLOOKUP($A104,'q2-score'!$A:$I,J$1,FALSE),VLOOKUP($A104,'q2-score-opposite'!$A:$I,J$1,FALSE))</f>
        <v>0.75862068965517204</v>
      </c>
      <c r="K104" s="15">
        <f>MAX(VLOOKUP($A104,'q2-score'!$A:$I,K$1,FALSE),VLOOKUP($A104,'q2-score-opposite'!$A:$I,K$1,FALSE))</f>
        <v>0.8</v>
      </c>
      <c r="L104" s="15">
        <f>MAX(VLOOKUP($A104,'q2-score'!$A:$I,L$1,FALSE),VLOOKUP($A104,'q2-score-opposite'!$A:$I,L$1,FALSE))</f>
        <v>0.8</v>
      </c>
      <c r="M104" s="19">
        <f>MAX(VLOOKUP($A104,'q2-score'!$A:$I,M$1,FALSE),VLOOKUP($A104,'q2-score-opposite'!$A:$I,M$1,FALSE))</f>
        <v>0.77777777777777701</v>
      </c>
      <c r="N104" s="19">
        <f>MAX(VLOOKUP($A104,'q2-score'!$A:$I,N$1,FALSE),VLOOKUP($A104,'q2-score-opposite'!$A:$I,N$1,FALSE))</f>
        <v>0.77777777777777701</v>
      </c>
      <c r="O104" s="20">
        <f>MAX(VLOOKUP($A104,'q2-score'!$A:$I,O$1,FALSE),VLOOKUP($A104,'q2-score-opposite'!$A:$I,O$1,FALSE))</f>
        <v>0.73684210526315697</v>
      </c>
      <c r="P104" s="20">
        <f>MAX(VLOOKUP($A104,'q2-score'!$A:$I,P$1,FALSE),VLOOKUP($A104,'q2-score-opposite'!$A:$I,P$1,FALSE))</f>
        <v>0.73684210526315697</v>
      </c>
      <c r="Q104" s="23">
        <f t="shared" si="14"/>
        <v>0.75862068965517204</v>
      </c>
      <c r="R104" s="23">
        <f t="shared" si="15"/>
        <v>0.8</v>
      </c>
      <c r="S104" s="23">
        <f t="shared" si="16"/>
        <v>0.77777777777777701</v>
      </c>
      <c r="T104" s="23">
        <f t="shared" si="22"/>
        <v>0.76908524904214504</v>
      </c>
      <c r="U104" s="23">
        <f>INDEX(Sheet1!$G$24:$G$28, MATCH('q2-all'!T104,Sheet1!$F$24:$F$28,1))</f>
        <v>100</v>
      </c>
      <c r="V104" s="23"/>
      <c r="W104" s="23">
        <f t="shared" si="18"/>
        <v>100</v>
      </c>
      <c r="X104" s="25">
        <f>IF(VLOOKUP($A104,'q2-score'!$A:$I,I$1,FALSE)&lt;VLOOKUP($A104,'q2-score-opposite'!$A:$I,I$1,FALSE),1,0)</f>
        <v>0</v>
      </c>
      <c r="Y104" s="25">
        <f t="shared" si="23"/>
        <v>0</v>
      </c>
      <c r="Z104" s="26">
        <f t="shared" si="24"/>
        <v>0.8</v>
      </c>
      <c r="AB104" s="27" t="str">
        <f t="shared" si="21"/>
        <v>===Task2 Notes===  F1 scores, a: 0.76, b: 0.8 , c: 0.78  Weighted Average: 0.77  Addtl Note: None</v>
      </c>
    </row>
    <row r="105" spans="1:28">
      <c r="A105" s="7" t="s">
        <v>125</v>
      </c>
      <c r="B105" s="7">
        <v>50177549</v>
      </c>
      <c r="C105" s="7">
        <f>VLOOKUP(A105,'q2-log'!A:H,3,FALSE)</f>
        <v>0</v>
      </c>
      <c r="D105" s="7" t="b">
        <f>VLOOKUP(A105,'q2-log'!A:H,4,FALSE)</f>
        <v>1</v>
      </c>
      <c r="E105" s="7">
        <f>VLOOKUP(A105,'q2-log'!A:H,5,FALSE)</f>
        <v>0</v>
      </c>
      <c r="F105" s="7" t="b">
        <f>VLOOKUP(A105,'q2-log'!A:H,6,FALSE)</f>
        <v>1</v>
      </c>
      <c r="G105">
        <f>VLOOKUP(A105,'q2-log'!A:H,7,FALSE)</f>
        <v>0</v>
      </c>
      <c r="H105" t="b">
        <f>VLOOKUP(A105,'q2-log'!A:H,8,FALSE)</f>
        <v>1</v>
      </c>
      <c r="I105" s="14">
        <f>MAX(VLOOKUP($A105,'q2-score'!$A:$I,I$1,FALSE),VLOOKUP($A105,'q2-score-opposite'!$A:$I,I$1,FALSE))</f>
        <v>8.28271673108779E-3</v>
      </c>
      <c r="J105" s="14">
        <f>MAX(VLOOKUP($A105,'q2-score'!$A:$I,J$1,FALSE),VLOOKUP($A105,'q2-score-opposite'!$A:$I,J$1,FALSE))</f>
        <v>0</v>
      </c>
      <c r="K105" s="15">
        <f>MAX(VLOOKUP($A105,'q2-score'!$A:$I,K$1,FALSE),VLOOKUP($A105,'q2-score-opposite'!$A:$I,K$1,FALSE))</f>
        <v>-1</v>
      </c>
      <c r="L105" s="15">
        <f>MAX(VLOOKUP($A105,'q2-score'!$A:$I,L$1,FALSE),VLOOKUP($A105,'q2-score-opposite'!$A:$I,L$1,FALSE))</f>
        <v>0</v>
      </c>
      <c r="M105" s="19">
        <f>MAX(VLOOKUP($A105,'q2-score'!$A:$I,M$1,FALSE),VLOOKUP($A105,'q2-score-opposite'!$A:$I,M$1,FALSE))</f>
        <v>0.31578947368421001</v>
      </c>
      <c r="N105" s="19">
        <f>MAX(VLOOKUP($A105,'q2-score'!$A:$I,N$1,FALSE),VLOOKUP($A105,'q2-score-opposite'!$A:$I,N$1,FALSE))</f>
        <v>0.31578947368421001</v>
      </c>
      <c r="O105" s="20">
        <f>MAX(VLOOKUP($A105,'q2-score'!$A:$I,O$1,FALSE),VLOOKUP($A105,'q2-score-opposite'!$A:$I,O$1,FALSE))</f>
        <v>0.3</v>
      </c>
      <c r="P105" s="20">
        <f>MAX(VLOOKUP($A105,'q2-score'!$A:$I,P$1,FALSE),VLOOKUP($A105,'q2-score-opposite'!$A:$I,P$1,FALSE))</f>
        <v>0.3</v>
      </c>
      <c r="Q105" s="23">
        <f t="shared" si="14"/>
        <v>8.28271673108779E-3</v>
      </c>
      <c r="R105" s="23">
        <f t="shared" si="15"/>
        <v>0</v>
      </c>
      <c r="S105" s="23">
        <f t="shared" si="16"/>
        <v>0.31578947368421001</v>
      </c>
      <c r="T105" s="23">
        <f t="shared" si="22"/>
        <v>0.11321165974018407</v>
      </c>
      <c r="U105" s="23">
        <f>INDEX(Sheet1!$G$24:$G$28, MATCH('q2-all'!T105,Sheet1!$F$24:$F$28,1))</f>
        <v>70</v>
      </c>
      <c r="V105" s="23"/>
      <c r="W105" s="23">
        <f t="shared" si="18"/>
        <v>70</v>
      </c>
      <c r="X105" s="25">
        <f>IF(VLOOKUP($A105,'q2-score'!$A:$I,I$1,FALSE)&lt;VLOOKUP($A105,'q2-score-opposite'!$A:$I,I$1,FALSE),1,0)</f>
        <v>1</v>
      </c>
      <c r="Y105" s="25">
        <f t="shared" si="23"/>
        <v>1</v>
      </c>
      <c r="Z105" s="26">
        <f t="shared" si="24"/>
        <v>0.31578947368421001</v>
      </c>
      <c r="AB105" s="27" t="str">
        <f t="shared" si="21"/>
        <v>===Task2 Notes===  F1 scores, a: 0.01, b: 0 , c: 0.32  Weighted Average: 0.11  Addtl Note: None</v>
      </c>
    </row>
    <row r="106" spans="1:28">
      <c r="A106" s="7" t="s">
        <v>126</v>
      </c>
      <c r="B106" s="7">
        <v>50196105</v>
      </c>
      <c r="C106" s="7">
        <f>VLOOKUP(A106,'q2-log'!A:H,3,FALSE)</f>
        <v>0</v>
      </c>
      <c r="D106" s="7" t="b">
        <f>VLOOKUP(A106,'q2-log'!A:H,4,FALSE)</f>
        <v>1</v>
      </c>
      <c r="E106" s="7">
        <f>VLOOKUP(A106,'q2-log'!A:H,5,FALSE)</f>
        <v>0</v>
      </c>
      <c r="F106" s="7" t="b">
        <f>VLOOKUP(A106,'q2-log'!A:H,6,FALSE)</f>
        <v>1</v>
      </c>
      <c r="G106">
        <f>VLOOKUP(A106,'q2-log'!A:H,7,FALSE)</f>
        <v>0</v>
      </c>
      <c r="H106" t="b">
        <f>VLOOKUP(A106,'q2-log'!A:H,8,FALSE)</f>
        <v>1</v>
      </c>
      <c r="I106" s="14">
        <f>MAX(VLOOKUP($A106,'q2-score'!$A:$I,I$1,FALSE),VLOOKUP($A106,'q2-score-opposite'!$A:$I,I$1,FALSE))</f>
        <v>0.75862068965517204</v>
      </c>
      <c r="J106" s="14">
        <f>MAX(VLOOKUP($A106,'q2-score'!$A:$I,J$1,FALSE),VLOOKUP($A106,'q2-score-opposite'!$A:$I,J$1,FALSE))</f>
        <v>0.75862068965517204</v>
      </c>
      <c r="K106" s="15">
        <f>MAX(VLOOKUP($A106,'q2-score'!$A:$I,K$1,FALSE),VLOOKUP($A106,'q2-score-opposite'!$A:$I,K$1,FALSE))</f>
        <v>0.4</v>
      </c>
      <c r="L106" s="15">
        <f>MAX(VLOOKUP($A106,'q2-score'!$A:$I,L$1,FALSE),VLOOKUP($A106,'q2-score-opposite'!$A:$I,L$1,FALSE))</f>
        <v>0.4</v>
      </c>
      <c r="M106" s="19">
        <f>MAX(VLOOKUP($A106,'q2-score'!$A:$I,M$1,FALSE),VLOOKUP($A106,'q2-score-opposite'!$A:$I,M$1,FALSE))</f>
        <v>0</v>
      </c>
      <c r="N106" s="19">
        <f>MAX(VLOOKUP($A106,'q2-score'!$A:$I,N$1,FALSE),VLOOKUP($A106,'q2-score-opposite'!$A:$I,N$1,FALSE))</f>
        <v>0</v>
      </c>
      <c r="O106" s="20">
        <f>MAX(VLOOKUP($A106,'q2-score'!$A:$I,O$1,FALSE),VLOOKUP($A106,'q2-score-opposite'!$A:$I,O$1,FALSE))</f>
        <v>0</v>
      </c>
      <c r="P106" s="20">
        <f>MAX(VLOOKUP($A106,'q2-score'!$A:$I,P$1,FALSE),VLOOKUP($A106,'q2-score-opposite'!$A:$I,P$1,FALSE))</f>
        <v>0</v>
      </c>
      <c r="Q106" s="23">
        <f t="shared" si="14"/>
        <v>0.75862068965517204</v>
      </c>
      <c r="R106" s="23">
        <f t="shared" si="15"/>
        <v>0.4</v>
      </c>
      <c r="S106" s="23">
        <f t="shared" si="16"/>
        <v>0</v>
      </c>
      <c r="T106" s="23">
        <f t="shared" si="22"/>
        <v>0.46422413793103423</v>
      </c>
      <c r="U106" s="23">
        <f>INDEX(Sheet1!$G$24:$G$28, MATCH('q2-all'!T106,Sheet1!$F$24:$F$28,1))</f>
        <v>80</v>
      </c>
      <c r="V106" s="23"/>
      <c r="W106" s="23">
        <f t="shared" si="18"/>
        <v>80</v>
      </c>
      <c r="X106" s="25">
        <f>IF(VLOOKUP($A106,'q2-score'!$A:$I,I$1,FALSE)&lt;VLOOKUP($A106,'q2-score-opposite'!$A:$I,I$1,FALSE),1,0)</f>
        <v>0</v>
      </c>
      <c r="Y106" s="25">
        <f t="shared" si="23"/>
        <v>0</v>
      </c>
      <c r="Z106" s="26">
        <f t="shared" si="24"/>
        <v>0.75862068965517204</v>
      </c>
      <c r="AB106" s="27" t="str">
        <f t="shared" si="21"/>
        <v>===Task2 Notes===  F1 scores, a: 0.76, b: 0.4 , c: 0  Weighted Average: 0.46  Addtl Note: None</v>
      </c>
    </row>
    <row r="107" spans="1:28">
      <c r="A107" s="7" t="s">
        <v>127</v>
      </c>
      <c r="B107" s="7">
        <v>50338177</v>
      </c>
      <c r="C107" s="7">
        <f>VLOOKUP(A107,'q2-log'!A:H,3,FALSE)</f>
        <v>0</v>
      </c>
      <c r="D107" s="7" t="b">
        <f>VLOOKUP(A107,'q2-log'!A:H,4,FALSE)</f>
        <v>1</v>
      </c>
      <c r="E107" s="7">
        <f>VLOOKUP(A107,'q2-log'!A:H,5,FALSE)</f>
        <v>0</v>
      </c>
      <c r="F107" s="7" t="b">
        <f>VLOOKUP(A107,'q2-log'!A:H,6,FALSE)</f>
        <v>1</v>
      </c>
      <c r="G107">
        <f>VLOOKUP(A107,'q2-log'!A:H,7,FALSE)</f>
        <v>0</v>
      </c>
      <c r="H107" t="b">
        <f>VLOOKUP(A107,'q2-log'!A:H,8,FALSE)</f>
        <v>1</v>
      </c>
      <c r="I107" s="14">
        <f>MAX(VLOOKUP($A107,'q2-score'!$A:$I,I$1,FALSE),VLOOKUP($A107,'q2-score-opposite'!$A:$I,I$1,FALSE))</f>
        <v>0.875</v>
      </c>
      <c r="J107" s="14">
        <f>MAX(VLOOKUP($A107,'q2-score'!$A:$I,J$1,FALSE),VLOOKUP($A107,'q2-score-opposite'!$A:$I,J$1,FALSE))</f>
        <v>-1</v>
      </c>
      <c r="K107" s="15">
        <f>MAX(VLOOKUP($A107,'q2-score'!$A:$I,K$1,FALSE),VLOOKUP($A107,'q2-score-opposite'!$A:$I,K$1,FALSE))</f>
        <v>0.36363636363636298</v>
      </c>
      <c r="L107" s="15">
        <f>MAX(VLOOKUP($A107,'q2-score'!$A:$I,L$1,FALSE),VLOOKUP($A107,'q2-score-opposite'!$A:$I,L$1,FALSE))</f>
        <v>-1</v>
      </c>
      <c r="M107" s="19">
        <f>MAX(VLOOKUP($A107,'q2-score'!$A:$I,M$1,FALSE),VLOOKUP($A107,'q2-score-opposite'!$A:$I,M$1,FALSE))</f>
        <v>0.45161290322580599</v>
      </c>
      <c r="N107" s="19">
        <f>MAX(VLOOKUP($A107,'q2-score'!$A:$I,N$1,FALSE),VLOOKUP($A107,'q2-score-opposite'!$A:$I,N$1,FALSE))</f>
        <v>-1</v>
      </c>
      <c r="O107" s="20">
        <f>MAX(VLOOKUP($A107,'q2-score'!$A:$I,O$1,FALSE),VLOOKUP($A107,'q2-score-opposite'!$A:$I,O$1,FALSE))</f>
        <v>0.4375</v>
      </c>
      <c r="P107" s="20">
        <f>MAX(VLOOKUP($A107,'q2-score'!$A:$I,P$1,FALSE),VLOOKUP($A107,'q2-score-opposite'!$A:$I,P$1,FALSE))</f>
        <v>-1</v>
      </c>
      <c r="Q107" s="23">
        <f t="shared" si="14"/>
        <v>0.875</v>
      </c>
      <c r="R107" s="23">
        <f t="shared" si="15"/>
        <v>0.36363636363636298</v>
      </c>
      <c r="S107" s="23">
        <f t="shared" si="16"/>
        <v>0.45161290322580599</v>
      </c>
      <c r="T107" s="23">
        <f t="shared" si="22"/>
        <v>0.68152034457477983</v>
      </c>
      <c r="U107" s="23">
        <f>INDEX(Sheet1!$G$24:$G$28, MATCH('q2-all'!T107,Sheet1!$F$24:$F$28,1))</f>
        <v>100</v>
      </c>
      <c r="V107" s="23"/>
      <c r="W107" s="23">
        <f t="shared" si="18"/>
        <v>100</v>
      </c>
      <c r="X107" s="25">
        <f>IF(VLOOKUP($A107,'q2-score'!$A:$I,I$1,FALSE)&lt;VLOOKUP($A107,'q2-score-opposite'!$A:$I,I$1,FALSE),1,0)</f>
        <v>0</v>
      </c>
      <c r="Y107" s="25">
        <f t="shared" si="23"/>
        <v>0</v>
      </c>
      <c r="Z107" s="26">
        <f t="shared" si="24"/>
        <v>0.875</v>
      </c>
      <c r="AB107" s="27" t="str">
        <f t="shared" si="21"/>
        <v>===Task2 Notes===  F1 scores, a: 0.88, b: 0.36 , c: 0.45  Weighted Average: 0.68  Addtl Note: None</v>
      </c>
    </row>
    <row r="108" spans="1:28">
      <c r="A108" s="7" t="s">
        <v>128</v>
      </c>
      <c r="B108" s="7">
        <v>50180045</v>
      </c>
      <c r="C108" s="7">
        <f>VLOOKUP(A108,'q2-log'!A:H,3,FALSE)</f>
        <v>0</v>
      </c>
      <c r="D108" s="7" t="b">
        <f>VLOOKUP(A108,'q2-log'!A:H,4,FALSE)</f>
        <v>1</v>
      </c>
      <c r="E108" s="7">
        <f>VLOOKUP(A108,'q2-log'!A:H,5,FALSE)</f>
        <v>0</v>
      </c>
      <c r="F108" s="7" t="b">
        <f>VLOOKUP(A108,'q2-log'!A:H,6,FALSE)</f>
        <v>1</v>
      </c>
      <c r="G108">
        <f>VLOOKUP(A108,'q2-log'!A:H,7,FALSE)</f>
        <v>0</v>
      </c>
      <c r="H108" t="b">
        <f>VLOOKUP(A108,'q2-log'!A:H,8,FALSE)</f>
        <v>1</v>
      </c>
      <c r="I108" s="14">
        <f>MAX(VLOOKUP($A108,'q2-score'!$A:$I,I$1,FALSE),VLOOKUP($A108,'q2-score-opposite'!$A:$I,I$1,FALSE))</f>
        <v>0</v>
      </c>
      <c r="J108" s="14">
        <f>MAX(VLOOKUP($A108,'q2-score'!$A:$I,J$1,FALSE),VLOOKUP($A108,'q2-score-opposite'!$A:$I,J$1,FALSE))</f>
        <v>0</v>
      </c>
      <c r="K108" s="15">
        <f>MAX(VLOOKUP($A108,'q2-score'!$A:$I,K$1,FALSE),VLOOKUP($A108,'q2-score-opposite'!$A:$I,K$1,FALSE))</f>
        <v>0</v>
      </c>
      <c r="L108" s="15">
        <f>MAX(VLOOKUP($A108,'q2-score'!$A:$I,L$1,FALSE),VLOOKUP($A108,'q2-score-opposite'!$A:$I,L$1,FALSE))</f>
        <v>0</v>
      </c>
      <c r="M108" s="19">
        <f>MAX(VLOOKUP($A108,'q2-score'!$A:$I,M$1,FALSE),VLOOKUP($A108,'q2-score-opposite'!$A:$I,M$1,FALSE))</f>
        <v>0</v>
      </c>
      <c r="N108" s="19">
        <f>MAX(VLOOKUP($A108,'q2-score'!$A:$I,N$1,FALSE),VLOOKUP($A108,'q2-score-opposite'!$A:$I,N$1,FALSE))</f>
        <v>0</v>
      </c>
      <c r="O108" s="20">
        <f>MAX(VLOOKUP($A108,'q2-score'!$A:$I,O$1,FALSE),VLOOKUP($A108,'q2-score-opposite'!$A:$I,O$1,FALSE))</f>
        <v>0</v>
      </c>
      <c r="P108" s="20">
        <f>MAX(VLOOKUP($A108,'q2-score'!$A:$I,P$1,FALSE),VLOOKUP($A108,'q2-score-opposite'!$A:$I,P$1,FALSE))</f>
        <v>0</v>
      </c>
      <c r="Q108" s="23">
        <f t="shared" si="14"/>
        <v>0</v>
      </c>
      <c r="R108" s="23">
        <f t="shared" si="15"/>
        <v>0</v>
      </c>
      <c r="S108" s="23">
        <f t="shared" si="16"/>
        <v>0</v>
      </c>
      <c r="T108" s="23">
        <f t="shared" si="22"/>
        <v>0</v>
      </c>
      <c r="U108" s="23">
        <f>INDEX(Sheet1!$G$24:$G$28, MATCH('q2-all'!T108,Sheet1!$F$24:$F$28,1))</f>
        <v>25</v>
      </c>
      <c r="V108" s="23">
        <v>55</v>
      </c>
      <c r="W108" s="23">
        <f t="shared" si="18"/>
        <v>55</v>
      </c>
      <c r="X108" s="25">
        <f>IF(VLOOKUP($A108,'q2-score'!$A:$I,I$1,FALSE)&lt;VLOOKUP($A108,'q2-score-opposite'!$A:$I,I$1,FALSE),1,0)</f>
        <v>0</v>
      </c>
      <c r="Y108" s="25">
        <f t="shared" si="23"/>
        <v>0</v>
      </c>
      <c r="Z108" s="26">
        <f t="shared" si="24"/>
        <v>0</v>
      </c>
      <c r="AB108" s="27" t="str">
        <f t="shared" si="21"/>
        <v>===Task2 Notes===  F1 scores, a: 0, b: 0 , c: 0  Weighted Average: 0  Addtl Note: None</v>
      </c>
    </row>
    <row r="109" spans="1:28">
      <c r="A109" s="7" t="s">
        <v>129</v>
      </c>
      <c r="B109" s="7">
        <v>50107896</v>
      </c>
      <c r="C109" s="7">
        <f>VLOOKUP(A109,'q2-log'!A:H,3,FALSE)</f>
        <v>-999</v>
      </c>
      <c r="D109" s="7" t="b">
        <f>VLOOKUP(A109,'q2-log'!A:H,4,FALSE)</f>
        <v>0</v>
      </c>
      <c r="E109" s="7">
        <f>VLOOKUP(A109,'q2-log'!A:H,5,FALSE)</f>
        <v>-999</v>
      </c>
      <c r="F109" s="7" t="b">
        <f>VLOOKUP(A109,'q2-log'!A:H,6,FALSE)</f>
        <v>0</v>
      </c>
      <c r="G109">
        <f>VLOOKUP(A109,'q2-log'!A:H,7,FALSE)</f>
        <v>-999</v>
      </c>
      <c r="H109" t="b">
        <f>VLOOKUP(A109,'q2-log'!A:H,8,FALSE)</f>
        <v>0</v>
      </c>
      <c r="I109" s="14">
        <f>MAX(VLOOKUP($A109,'q2-score'!$A:$I,I$1,FALSE),VLOOKUP($A109,'q2-score-opposite'!$A:$I,I$1,FALSE))</f>
        <v>0.97142857142857097</v>
      </c>
      <c r="J109" s="14">
        <f>MAX(VLOOKUP($A109,'q2-score'!$A:$I,J$1,FALSE),VLOOKUP($A109,'q2-score-opposite'!$A:$I,J$1,FALSE))</f>
        <v>0.97142857142857097</v>
      </c>
      <c r="K109" s="15">
        <f>MAX(VLOOKUP($A109,'q2-score'!$A:$I,K$1,FALSE),VLOOKUP($A109,'q2-score-opposite'!$A:$I,K$1,FALSE))</f>
        <v>1</v>
      </c>
      <c r="L109" s="15">
        <f>MAX(VLOOKUP($A109,'q2-score'!$A:$I,L$1,FALSE),VLOOKUP($A109,'q2-score-opposite'!$A:$I,L$1,FALSE))</f>
        <v>1</v>
      </c>
      <c r="M109" s="19">
        <f>MAX(VLOOKUP($A109,'q2-score'!$A:$I,M$1,FALSE),VLOOKUP($A109,'q2-score-opposite'!$A:$I,M$1,FALSE))</f>
        <v>0.952380952380952</v>
      </c>
      <c r="N109" s="19">
        <f>MAX(VLOOKUP($A109,'q2-score'!$A:$I,N$1,FALSE),VLOOKUP($A109,'q2-score-opposite'!$A:$I,N$1,FALSE))</f>
        <v>0.952380952380952</v>
      </c>
      <c r="O109" s="20">
        <f>MAX(VLOOKUP($A109,'q2-score'!$A:$I,O$1,FALSE),VLOOKUP($A109,'q2-score-opposite'!$A:$I,O$1,FALSE))</f>
        <v>0.90909090909090895</v>
      </c>
      <c r="P109" s="20">
        <f>MAX(VLOOKUP($A109,'q2-score'!$A:$I,P$1,FALSE),VLOOKUP($A109,'q2-score-opposite'!$A:$I,P$1,FALSE))</f>
        <v>0.90909090909090895</v>
      </c>
      <c r="Q109" s="23">
        <f t="shared" si="14"/>
        <v>0.97142857142857097</v>
      </c>
      <c r="R109" s="23">
        <f t="shared" si="15"/>
        <v>1</v>
      </c>
      <c r="S109" s="23">
        <f t="shared" si="16"/>
        <v>0.952380952380952</v>
      </c>
      <c r="T109" s="23">
        <f t="shared" si="22"/>
        <v>0.96755952380952337</v>
      </c>
      <c r="U109" s="23">
        <f>INDEX(Sheet1!$G$24:$G$28, MATCH('q2-all'!T109,Sheet1!$F$24:$F$28,1))</f>
        <v>100</v>
      </c>
      <c r="V109" s="23"/>
      <c r="W109" s="23">
        <f t="shared" si="18"/>
        <v>100</v>
      </c>
      <c r="X109" s="25">
        <f>IF(VLOOKUP($A109,'q2-score'!$A:$I,I$1,FALSE)&lt;VLOOKUP($A109,'q2-score-opposite'!$A:$I,I$1,FALSE),1,0)</f>
        <v>0</v>
      </c>
      <c r="Y109" s="25">
        <f t="shared" si="23"/>
        <v>0</v>
      </c>
      <c r="Z109" s="26">
        <f t="shared" si="24"/>
        <v>1</v>
      </c>
      <c r="AB109" s="27" t="str">
        <f t="shared" si="21"/>
        <v>===Task2 Notes===  F1 scores, a: 0.97, b: 1 , c: 0.95  Weighted Average: 0.97  Addtl Note: None</v>
      </c>
    </row>
  </sheetData>
  <autoFilter ref="A3:AB109" xr:uid="{00000000-0009-0000-0000-000001000000}"/>
  <mergeCells count="4">
    <mergeCell ref="C1:H1"/>
    <mergeCell ref="C2:H2"/>
    <mergeCell ref="Q2:S2"/>
    <mergeCell ref="X1:X2"/>
  </mergeCells>
  <conditionalFormatting sqref="I4:J109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{C808B88C-B33F-4182-A54B-22DFA2414273}</x14:id>
        </ext>
      </extLst>
    </cfRule>
  </conditionalFormatting>
  <conditionalFormatting sqref="K4:P109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{34426F5F-B0B4-4747-9CFC-06A2F2E4A58A}</x14:id>
        </ext>
      </extLst>
    </cfRule>
  </conditionalFormatting>
  <conditionalFormatting sqref="Q4:W109">
    <cfRule type="dataBar" priority="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{2243E6D6-49EB-4A30-8302-B8CB41726C0B}</x14:id>
        </ext>
      </extLst>
    </cfRule>
  </conditionalFormatting>
  <conditionalFormatting sqref="X4:Z109">
    <cfRule type="cellIs" dxfId="0" priority="3" operator="equal">
      <formula>1</formula>
    </cfRule>
  </conditionalFormatting>
  <pageMargins left="0.75" right="0.75" top="1" bottom="1" header="0.5" footer="0.5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808B88C-B33F-4182-A54B-22DFA241427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I4:J109</xm:sqref>
        </x14:conditionalFormatting>
        <x14:conditionalFormatting xmlns:xm="http://schemas.microsoft.com/office/excel/2006/main">
          <x14:cfRule type="dataBar" id="{34426F5F-B0B4-4747-9CFC-06A2F2E4A58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K4:P109</xm:sqref>
        </x14:conditionalFormatting>
        <x14:conditionalFormatting xmlns:xm="http://schemas.microsoft.com/office/excel/2006/main">
          <x14:cfRule type="dataBar" id="{2243E6D6-49EB-4A30-8302-B8CB41726C0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Q4:W109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10"/>
  <sheetViews>
    <sheetView topLeftCell="A17" workbookViewId="0">
      <selection activeCell="G26" sqref="G26"/>
    </sheetView>
  </sheetViews>
  <sheetFormatPr defaultColWidth="9.140625" defaultRowHeight="15"/>
  <sheetData>
    <row r="1" spans="1:12">
      <c r="A1" t="s">
        <v>2</v>
      </c>
      <c r="B1" t="s">
        <v>3</v>
      </c>
      <c r="C1" t="s">
        <v>165</v>
      </c>
      <c r="D1" t="s">
        <v>166</v>
      </c>
      <c r="E1" t="s">
        <v>167</v>
      </c>
      <c r="F1" t="s">
        <v>168</v>
      </c>
      <c r="G1" t="s">
        <v>169</v>
      </c>
      <c r="H1" t="s">
        <v>170</v>
      </c>
      <c r="I1" t="s">
        <v>171</v>
      </c>
      <c r="J1" t="s">
        <v>172</v>
      </c>
      <c r="K1" t="s">
        <v>173</v>
      </c>
      <c r="L1" t="s">
        <v>174</v>
      </c>
    </row>
    <row r="2" spans="1:12">
      <c r="A2" t="s">
        <v>18</v>
      </c>
      <c r="B2">
        <v>50338193</v>
      </c>
      <c r="C2">
        <v>0</v>
      </c>
      <c r="D2" t="b">
        <v>1</v>
      </c>
      <c r="E2">
        <v>0.99999999999956002</v>
      </c>
      <c r="F2">
        <v>0.99999999999954503</v>
      </c>
      <c r="G2">
        <v>0.99931979079072897</v>
      </c>
      <c r="H2">
        <v>0</v>
      </c>
      <c r="I2" t="b">
        <v>1</v>
      </c>
      <c r="J2">
        <v>1.0000000000000899</v>
      </c>
      <c r="K2">
        <v>1.0000000000004701</v>
      </c>
      <c r="L2">
        <v>0.99947347998602598</v>
      </c>
    </row>
    <row r="3" spans="1:12">
      <c r="A3" t="s">
        <v>19</v>
      </c>
      <c r="B3">
        <v>0</v>
      </c>
      <c r="C3">
        <v>1</v>
      </c>
      <c r="D3" t="b">
        <v>0</v>
      </c>
      <c r="E3">
        <v>0</v>
      </c>
      <c r="F3">
        <v>0</v>
      </c>
      <c r="G3">
        <v>0</v>
      </c>
      <c r="H3">
        <v>1</v>
      </c>
      <c r="I3" t="b">
        <v>0</v>
      </c>
      <c r="J3">
        <v>0</v>
      </c>
      <c r="K3">
        <v>0</v>
      </c>
      <c r="L3">
        <v>0</v>
      </c>
    </row>
    <row r="4" spans="1:12">
      <c r="A4" t="s">
        <v>21</v>
      </c>
      <c r="B4">
        <v>50337043</v>
      </c>
      <c r="C4">
        <v>0</v>
      </c>
      <c r="D4" t="b">
        <v>1</v>
      </c>
      <c r="E4">
        <v>0.99999999999956002</v>
      </c>
      <c r="F4">
        <v>0.99999999999954503</v>
      </c>
      <c r="G4">
        <v>0.99931979079072897</v>
      </c>
      <c r="H4">
        <v>0</v>
      </c>
      <c r="I4" t="b">
        <v>1</v>
      </c>
      <c r="J4">
        <v>1.0000000000000899</v>
      </c>
      <c r="K4">
        <v>1.0000000000004701</v>
      </c>
      <c r="L4">
        <v>0.99947347998602598</v>
      </c>
    </row>
    <row r="5" spans="1:12">
      <c r="A5" t="s">
        <v>22</v>
      </c>
      <c r="B5">
        <v>50321658</v>
      </c>
      <c r="C5">
        <v>1</v>
      </c>
      <c r="D5" t="b">
        <v>0</v>
      </c>
      <c r="E5">
        <v>0</v>
      </c>
      <c r="F5">
        <v>0</v>
      </c>
      <c r="G5">
        <v>0</v>
      </c>
      <c r="H5">
        <v>1</v>
      </c>
      <c r="I5" t="b">
        <v>0</v>
      </c>
      <c r="J5">
        <v>0</v>
      </c>
      <c r="K5">
        <v>0</v>
      </c>
      <c r="L5">
        <v>0</v>
      </c>
    </row>
    <row r="6" spans="1:12">
      <c r="A6" t="s">
        <v>24</v>
      </c>
      <c r="B6">
        <v>50320282</v>
      </c>
      <c r="C6">
        <v>0</v>
      </c>
      <c r="D6" t="b">
        <v>1</v>
      </c>
      <c r="E6">
        <v>0.18149643136603399</v>
      </c>
      <c r="F6">
        <v>6.9623754044920994E-2</v>
      </c>
      <c r="G6">
        <v>0.38785148051813401</v>
      </c>
      <c r="H6">
        <v>0</v>
      </c>
      <c r="I6" t="b">
        <v>1</v>
      </c>
      <c r="J6">
        <v>0.180265639308758</v>
      </c>
      <c r="K6">
        <v>7.24552307766963E-2</v>
      </c>
      <c r="L6">
        <v>0.39009661334088702</v>
      </c>
    </row>
    <row r="7" spans="1:12">
      <c r="A7" t="s">
        <v>25</v>
      </c>
      <c r="B7">
        <v>50320909</v>
      </c>
      <c r="C7">
        <v>0</v>
      </c>
      <c r="D7" t="b">
        <v>1</v>
      </c>
      <c r="E7">
        <v>0.99999999999956002</v>
      </c>
      <c r="F7">
        <v>0.99999999999954503</v>
      </c>
      <c r="G7">
        <v>0.99999999999985301</v>
      </c>
      <c r="H7">
        <v>0</v>
      </c>
      <c r="I7" t="b">
        <v>1</v>
      </c>
      <c r="J7">
        <v>1.0000000000000899</v>
      </c>
      <c r="K7">
        <v>1.0000000000004701</v>
      </c>
      <c r="L7">
        <v>0.99999999999994704</v>
      </c>
    </row>
    <row r="8" spans="1:12">
      <c r="A8" t="s">
        <v>26</v>
      </c>
      <c r="B8">
        <v>50321597</v>
      </c>
      <c r="C8">
        <v>2</v>
      </c>
      <c r="D8" t="b">
        <v>0</v>
      </c>
      <c r="E8">
        <v>0</v>
      </c>
      <c r="F8">
        <v>0</v>
      </c>
      <c r="G8">
        <v>0</v>
      </c>
      <c r="H8">
        <v>2</v>
      </c>
      <c r="I8" t="b">
        <v>0</v>
      </c>
      <c r="J8">
        <v>0</v>
      </c>
      <c r="K8">
        <v>0</v>
      </c>
      <c r="L8">
        <v>0</v>
      </c>
    </row>
    <row r="9" spans="1:12">
      <c r="A9" t="s">
        <v>27</v>
      </c>
      <c r="B9">
        <v>50192497</v>
      </c>
      <c r="C9">
        <v>2</v>
      </c>
      <c r="D9" t="b">
        <v>0</v>
      </c>
      <c r="E9">
        <v>0</v>
      </c>
      <c r="F9">
        <v>0</v>
      </c>
      <c r="G9">
        <v>0</v>
      </c>
      <c r="H9">
        <v>2</v>
      </c>
      <c r="I9" t="b">
        <v>0</v>
      </c>
      <c r="J9">
        <v>0</v>
      </c>
      <c r="K9">
        <v>0</v>
      </c>
      <c r="L9">
        <v>0</v>
      </c>
    </row>
    <row r="10" spans="1:12">
      <c r="A10" t="s">
        <v>28</v>
      </c>
      <c r="B10">
        <v>50337017</v>
      </c>
      <c r="C10">
        <v>0</v>
      </c>
      <c r="D10" t="b">
        <v>1</v>
      </c>
      <c r="E10">
        <v>0.99999999999956002</v>
      </c>
      <c r="F10">
        <v>0.99999999999954503</v>
      </c>
      <c r="G10">
        <v>0.99999999999985301</v>
      </c>
      <c r="H10">
        <v>0</v>
      </c>
      <c r="I10" t="b">
        <v>1</v>
      </c>
      <c r="J10">
        <v>1.0000000000000899</v>
      </c>
      <c r="K10">
        <v>1.0000000000004701</v>
      </c>
      <c r="L10">
        <v>0.99999999999994704</v>
      </c>
    </row>
    <row r="11" spans="1:12">
      <c r="A11" t="s">
        <v>29</v>
      </c>
      <c r="B11">
        <v>550335423</v>
      </c>
      <c r="C11">
        <v>2</v>
      </c>
      <c r="D11" t="b">
        <v>0</v>
      </c>
      <c r="E11">
        <v>0</v>
      </c>
      <c r="F11">
        <v>0</v>
      </c>
      <c r="G11">
        <v>0</v>
      </c>
      <c r="H11">
        <v>2</v>
      </c>
      <c r="I11" t="b">
        <v>0</v>
      </c>
      <c r="J11">
        <v>0</v>
      </c>
      <c r="K11">
        <v>0</v>
      </c>
      <c r="L11">
        <v>0</v>
      </c>
    </row>
    <row r="12" spans="1:12">
      <c r="A12" t="s">
        <v>30</v>
      </c>
      <c r="B12">
        <v>0</v>
      </c>
      <c r="C12">
        <v>0</v>
      </c>
      <c r="D12" t="b">
        <v>1</v>
      </c>
      <c r="E12">
        <v>0.99999999999956002</v>
      </c>
      <c r="F12">
        <v>0.99999999999954503</v>
      </c>
      <c r="G12">
        <v>0.99931979079072897</v>
      </c>
      <c r="H12">
        <v>0</v>
      </c>
      <c r="I12" t="b">
        <v>1</v>
      </c>
      <c r="J12">
        <v>1.0000000000000899</v>
      </c>
      <c r="K12">
        <v>1.0000000000004701</v>
      </c>
      <c r="L12">
        <v>0.99947347998602598</v>
      </c>
    </row>
    <row r="13" spans="1:12">
      <c r="A13" t="s">
        <v>31</v>
      </c>
      <c r="B13">
        <v>50256314</v>
      </c>
      <c r="C13">
        <v>0</v>
      </c>
      <c r="D13" t="b">
        <v>1</v>
      </c>
      <c r="E13">
        <v>0.99999999999956002</v>
      </c>
      <c r="F13">
        <v>0.99999999999954503</v>
      </c>
      <c r="G13">
        <v>0.99999999999985301</v>
      </c>
      <c r="H13">
        <v>0</v>
      </c>
      <c r="I13" t="b">
        <v>1</v>
      </c>
      <c r="J13">
        <v>1.0000000000000899</v>
      </c>
      <c r="K13">
        <v>1.0000000000004701</v>
      </c>
      <c r="L13">
        <v>0.99999999999994704</v>
      </c>
    </row>
    <row r="14" spans="1:12">
      <c r="A14" t="s">
        <v>32</v>
      </c>
      <c r="B14">
        <v>550320725</v>
      </c>
      <c r="C14">
        <v>0</v>
      </c>
      <c r="D14" t="b">
        <v>1</v>
      </c>
      <c r="E14">
        <v>0.65506334835413904</v>
      </c>
      <c r="F14">
        <v>0.57900314573392897</v>
      </c>
      <c r="G14">
        <v>0.67625434828491104</v>
      </c>
      <c r="H14">
        <v>0</v>
      </c>
      <c r="I14" t="b">
        <v>1</v>
      </c>
      <c r="J14">
        <v>0.64746901016813196</v>
      </c>
      <c r="K14">
        <v>0.57740149408646702</v>
      </c>
      <c r="L14">
        <v>0.67508364341141702</v>
      </c>
    </row>
    <row r="15" spans="1:12">
      <c r="A15" t="s">
        <v>33</v>
      </c>
      <c r="B15">
        <v>50174661</v>
      </c>
      <c r="C15">
        <v>0</v>
      </c>
      <c r="D15" t="b">
        <v>1</v>
      </c>
      <c r="E15">
        <v>0.99999999999956002</v>
      </c>
      <c r="F15">
        <v>0.99999999999954503</v>
      </c>
      <c r="G15">
        <v>3.6145569749756197E-2</v>
      </c>
      <c r="H15">
        <v>0</v>
      </c>
      <c r="I15" t="b">
        <v>1</v>
      </c>
      <c r="J15">
        <v>1.0000000000000899</v>
      </c>
      <c r="K15">
        <v>1.0000000000004701</v>
      </c>
      <c r="L15">
        <v>8.2642538441228902E-2</v>
      </c>
    </row>
    <row r="16" spans="1:12">
      <c r="A16" t="s">
        <v>34</v>
      </c>
      <c r="B16">
        <v>0</v>
      </c>
      <c r="C16">
        <v>0</v>
      </c>
      <c r="D16" t="b">
        <v>1</v>
      </c>
      <c r="E16">
        <v>0.99999999999956002</v>
      </c>
      <c r="F16">
        <v>0.64873715378151398</v>
      </c>
      <c r="G16">
        <v>0.82599514205004199</v>
      </c>
      <c r="H16">
        <v>0</v>
      </c>
      <c r="I16" t="b">
        <v>1</v>
      </c>
      <c r="J16">
        <v>1.0000000000000899</v>
      </c>
      <c r="K16">
        <v>0.64560369486579205</v>
      </c>
      <c r="L16">
        <v>0.83057841936430299</v>
      </c>
    </row>
    <row r="17" spans="1:12">
      <c r="A17" t="s">
        <v>35</v>
      </c>
      <c r="B17">
        <v>50138900</v>
      </c>
      <c r="C17">
        <v>0</v>
      </c>
      <c r="D17" t="b">
        <v>1</v>
      </c>
      <c r="E17">
        <v>0.98406758275681805</v>
      </c>
      <c r="F17">
        <v>0.87897012459537605</v>
      </c>
      <c r="G17">
        <v>0.90959456406120098</v>
      </c>
      <c r="H17">
        <v>0</v>
      </c>
      <c r="I17" t="b">
        <v>1</v>
      </c>
      <c r="J17">
        <v>0.98499756484399503</v>
      </c>
      <c r="K17">
        <v>0.88286845256645896</v>
      </c>
      <c r="L17">
        <v>0.913532293713197</v>
      </c>
    </row>
    <row r="18" spans="1:12">
      <c r="A18" t="s">
        <v>36</v>
      </c>
      <c r="B18">
        <v>50321013</v>
      </c>
      <c r="C18">
        <v>2</v>
      </c>
      <c r="D18" t="b">
        <v>0</v>
      </c>
      <c r="E18">
        <v>0</v>
      </c>
      <c r="F18">
        <v>0</v>
      </c>
      <c r="G18">
        <v>0</v>
      </c>
      <c r="H18">
        <v>2</v>
      </c>
      <c r="I18" t="b">
        <v>0</v>
      </c>
      <c r="J18">
        <v>0</v>
      </c>
      <c r="K18">
        <v>0</v>
      </c>
      <c r="L18">
        <v>0</v>
      </c>
    </row>
    <row r="19" spans="1:12">
      <c r="A19" t="s">
        <v>37</v>
      </c>
      <c r="B19">
        <v>50317480</v>
      </c>
      <c r="C19">
        <v>0</v>
      </c>
      <c r="D19" t="b">
        <v>1</v>
      </c>
      <c r="E19">
        <v>0.99999999999956002</v>
      </c>
      <c r="F19">
        <v>0.99999999999954503</v>
      </c>
      <c r="G19">
        <v>0.99999999999985301</v>
      </c>
      <c r="H19">
        <v>0</v>
      </c>
      <c r="I19" t="b">
        <v>1</v>
      </c>
      <c r="J19">
        <v>1.0000000000000899</v>
      </c>
      <c r="K19">
        <v>1.0000000000004701</v>
      </c>
      <c r="L19">
        <v>0.99999999999994704</v>
      </c>
    </row>
    <row r="20" spans="1:12">
      <c r="A20" t="s">
        <v>38</v>
      </c>
      <c r="B20">
        <v>50321880</v>
      </c>
      <c r="C20">
        <v>0</v>
      </c>
      <c r="D20" t="b">
        <v>1</v>
      </c>
      <c r="E20">
        <v>0.99999999999956002</v>
      </c>
      <c r="F20">
        <v>0.99999999999954503</v>
      </c>
      <c r="G20">
        <v>0.99931979079072897</v>
      </c>
      <c r="H20">
        <v>0</v>
      </c>
      <c r="I20" t="b">
        <v>1</v>
      </c>
      <c r="J20">
        <v>1.0000000000000899</v>
      </c>
      <c r="K20">
        <v>1.0000000000004701</v>
      </c>
      <c r="L20">
        <v>0.99947347998602598</v>
      </c>
    </row>
    <row r="21" spans="1:12">
      <c r="A21" t="s">
        <v>39</v>
      </c>
      <c r="B21">
        <v>50325387</v>
      </c>
      <c r="C21">
        <v>0</v>
      </c>
      <c r="D21" t="b">
        <v>1</v>
      </c>
      <c r="E21">
        <v>0.99999999999956002</v>
      </c>
      <c r="F21">
        <v>0.99999999999954503</v>
      </c>
      <c r="G21">
        <v>0.99999999999985301</v>
      </c>
      <c r="H21">
        <v>0</v>
      </c>
      <c r="I21" t="b">
        <v>1</v>
      </c>
      <c r="J21">
        <v>1.0000000000000899</v>
      </c>
      <c r="K21">
        <v>1.0000000000004701</v>
      </c>
      <c r="L21">
        <v>0.99999999999994704</v>
      </c>
    </row>
    <row r="22" spans="1:12">
      <c r="A22" t="s">
        <v>40</v>
      </c>
      <c r="B22">
        <v>50179860</v>
      </c>
      <c r="C22">
        <v>0</v>
      </c>
      <c r="D22" t="b">
        <v>1</v>
      </c>
      <c r="E22">
        <v>0.99999999999956002</v>
      </c>
      <c r="F22">
        <v>0.99999999999954503</v>
      </c>
      <c r="G22">
        <v>0.99999999999985301</v>
      </c>
      <c r="H22">
        <v>0</v>
      </c>
      <c r="I22" t="b">
        <v>1</v>
      </c>
      <c r="J22">
        <v>1.0000000000000899</v>
      </c>
      <c r="K22">
        <v>1.0000000000004701</v>
      </c>
      <c r="L22">
        <v>0.99999999999994704</v>
      </c>
    </row>
    <row r="23" spans="1:12">
      <c r="A23" t="s">
        <v>41</v>
      </c>
      <c r="B23">
        <v>50318502</v>
      </c>
      <c r="C23">
        <v>0</v>
      </c>
      <c r="D23" t="b">
        <v>1</v>
      </c>
      <c r="E23">
        <v>0.99999999999956002</v>
      </c>
      <c r="F23">
        <v>0.99999999999954503</v>
      </c>
      <c r="G23">
        <v>0.99999999999985301</v>
      </c>
      <c r="H23">
        <v>0</v>
      </c>
      <c r="I23" t="b">
        <v>1</v>
      </c>
      <c r="J23">
        <v>1.0000000000000899</v>
      </c>
      <c r="K23">
        <v>1.0000000000004701</v>
      </c>
      <c r="L23">
        <v>0.99999999999994704</v>
      </c>
    </row>
    <row r="24" spans="1:12">
      <c r="A24" t="s">
        <v>42</v>
      </c>
      <c r="B24">
        <v>50224908</v>
      </c>
      <c r="C24">
        <v>0</v>
      </c>
      <c r="D24" t="b">
        <v>1</v>
      </c>
      <c r="E24">
        <v>0.99999999999956002</v>
      </c>
      <c r="F24">
        <v>0.99999999999954503</v>
      </c>
      <c r="G24">
        <v>0.99999999999985301</v>
      </c>
      <c r="H24">
        <v>0</v>
      </c>
      <c r="I24" t="b">
        <v>1</v>
      </c>
      <c r="J24">
        <v>0.97477421778887197</v>
      </c>
      <c r="K24">
        <v>0.13409795872027999</v>
      </c>
      <c r="L24">
        <v>0.31398726737222699</v>
      </c>
    </row>
    <row r="25" spans="1:12">
      <c r="A25" t="s">
        <v>43</v>
      </c>
      <c r="B25">
        <v>0</v>
      </c>
      <c r="C25">
        <v>0</v>
      </c>
      <c r="D25" t="b">
        <v>1</v>
      </c>
      <c r="E25">
        <v>0.99999999999956002</v>
      </c>
      <c r="F25">
        <v>0.99992857105496602</v>
      </c>
      <c r="G25">
        <v>0.99999999999985301</v>
      </c>
      <c r="H25">
        <v>0</v>
      </c>
      <c r="I25" t="b">
        <v>1</v>
      </c>
      <c r="J25">
        <v>1.0000000000000899</v>
      </c>
      <c r="K25">
        <v>0.99990351786397602</v>
      </c>
      <c r="L25">
        <v>0.99999999999994704</v>
      </c>
    </row>
    <row r="26" spans="1:12">
      <c r="A26" t="s">
        <v>44</v>
      </c>
      <c r="B26">
        <v>50336812</v>
      </c>
      <c r="C26">
        <v>0</v>
      </c>
      <c r="D26" t="b">
        <v>1</v>
      </c>
      <c r="E26">
        <v>0.99999999999956002</v>
      </c>
      <c r="F26">
        <v>0.99999999999954503</v>
      </c>
      <c r="G26">
        <v>0.99999999999985301</v>
      </c>
      <c r="H26">
        <v>0</v>
      </c>
      <c r="I26" t="b">
        <v>1</v>
      </c>
      <c r="J26">
        <v>1.0000000000000899</v>
      </c>
      <c r="K26">
        <v>1.0000000000004701</v>
      </c>
      <c r="L26">
        <v>0.99999999999994704</v>
      </c>
    </row>
    <row r="27" spans="1:12">
      <c r="A27" t="s">
        <v>45</v>
      </c>
      <c r="B27">
        <v>50337024</v>
      </c>
      <c r="C27">
        <v>0</v>
      </c>
      <c r="D27" t="b">
        <v>1</v>
      </c>
      <c r="E27">
        <v>0.30849010062905602</v>
      </c>
      <c r="F27">
        <v>0.248959235471163</v>
      </c>
      <c r="G27">
        <v>0.48297634065080802</v>
      </c>
      <c r="H27">
        <v>0</v>
      </c>
      <c r="I27" t="b">
        <v>1</v>
      </c>
      <c r="J27">
        <v>0.31408402591329099</v>
      </c>
      <c r="K27">
        <v>0.259012513434762</v>
      </c>
      <c r="L27">
        <v>0.49229992981384701</v>
      </c>
    </row>
    <row r="28" spans="1:12">
      <c r="A28" t="s">
        <v>46</v>
      </c>
      <c r="B28">
        <v>50340696</v>
      </c>
      <c r="C28">
        <v>0</v>
      </c>
      <c r="D28" t="b">
        <v>1</v>
      </c>
      <c r="E28">
        <v>0.99999999999956002</v>
      </c>
      <c r="F28">
        <v>0.99999999999954503</v>
      </c>
      <c r="G28">
        <v>0.99931979079072897</v>
      </c>
      <c r="H28">
        <v>0</v>
      </c>
      <c r="I28" t="b">
        <v>1</v>
      </c>
      <c r="J28">
        <v>1.0000000000000899</v>
      </c>
      <c r="K28">
        <v>1.0000000000004701</v>
      </c>
      <c r="L28">
        <v>0.99947347998602598</v>
      </c>
    </row>
    <row r="29" spans="1:12">
      <c r="A29" t="s">
        <v>47</v>
      </c>
      <c r="B29">
        <v>50069717</v>
      </c>
      <c r="C29">
        <v>0</v>
      </c>
      <c r="D29" t="b">
        <v>1</v>
      </c>
      <c r="E29">
        <v>0.99999999999956002</v>
      </c>
      <c r="F29">
        <v>0.99999999999954503</v>
      </c>
      <c r="G29">
        <v>0.99931979079072897</v>
      </c>
      <c r="H29">
        <v>0</v>
      </c>
      <c r="I29" t="b">
        <v>1</v>
      </c>
      <c r="J29">
        <v>1.0000000000000899</v>
      </c>
      <c r="K29">
        <v>1.0000000000004701</v>
      </c>
      <c r="L29">
        <v>0.99947347998602598</v>
      </c>
    </row>
    <row r="30" spans="1:12">
      <c r="A30" t="s">
        <v>48</v>
      </c>
      <c r="B30">
        <v>50204441</v>
      </c>
      <c r="C30">
        <v>1</v>
      </c>
      <c r="D30" t="b">
        <v>0</v>
      </c>
      <c r="E30">
        <v>0</v>
      </c>
      <c r="F30">
        <v>0</v>
      </c>
      <c r="G30">
        <v>0</v>
      </c>
      <c r="H30">
        <v>1</v>
      </c>
      <c r="I30" t="b">
        <v>0</v>
      </c>
      <c r="J30">
        <v>0</v>
      </c>
      <c r="K30">
        <v>0</v>
      </c>
      <c r="L30">
        <v>0</v>
      </c>
    </row>
    <row r="31" spans="1:12">
      <c r="A31" t="s">
        <v>49</v>
      </c>
      <c r="B31">
        <v>50322198</v>
      </c>
      <c r="C31">
        <v>2</v>
      </c>
      <c r="D31" t="b">
        <v>0</v>
      </c>
      <c r="E31">
        <v>0</v>
      </c>
      <c r="F31">
        <v>0</v>
      </c>
      <c r="G31">
        <v>0</v>
      </c>
      <c r="H31">
        <v>2</v>
      </c>
      <c r="I31" t="b">
        <v>0</v>
      </c>
      <c r="J31">
        <v>0</v>
      </c>
      <c r="K31">
        <v>0</v>
      </c>
      <c r="L31">
        <v>0</v>
      </c>
    </row>
    <row r="32" spans="1:12">
      <c r="A32" t="s">
        <v>50</v>
      </c>
      <c r="B32">
        <v>50336834</v>
      </c>
      <c r="C32">
        <v>0</v>
      </c>
      <c r="D32" t="b">
        <v>1</v>
      </c>
      <c r="E32">
        <v>0.99999999999956002</v>
      </c>
      <c r="F32">
        <v>0.99992857105496602</v>
      </c>
      <c r="G32">
        <v>0.99999999999985301</v>
      </c>
      <c r="H32">
        <v>0</v>
      </c>
      <c r="I32" t="b">
        <v>1</v>
      </c>
      <c r="J32">
        <v>1.0000000000000899</v>
      </c>
      <c r="K32">
        <v>0.99990351786397602</v>
      </c>
      <c r="L32">
        <v>0.99999999999994704</v>
      </c>
    </row>
    <row r="33" spans="1:12">
      <c r="A33" t="s">
        <v>51</v>
      </c>
      <c r="B33">
        <v>50320998</v>
      </c>
      <c r="C33">
        <v>0</v>
      </c>
      <c r="D33" t="b">
        <v>1</v>
      </c>
      <c r="E33">
        <v>0.99999999999956002</v>
      </c>
      <c r="F33">
        <v>0.99999999999954503</v>
      </c>
      <c r="G33">
        <v>0.99999999999985301</v>
      </c>
      <c r="H33">
        <v>0</v>
      </c>
      <c r="I33" t="b">
        <v>1</v>
      </c>
      <c r="J33">
        <v>1.0000000000000899</v>
      </c>
      <c r="K33">
        <v>1.0000000000004701</v>
      </c>
      <c r="L33">
        <v>0.99999999999994704</v>
      </c>
    </row>
    <row r="34" spans="1:12">
      <c r="A34" t="s">
        <v>52</v>
      </c>
      <c r="B34">
        <v>50318705</v>
      </c>
      <c r="C34">
        <v>0</v>
      </c>
      <c r="D34" t="b">
        <v>1</v>
      </c>
      <c r="E34">
        <v>0.99999999999956002</v>
      </c>
      <c r="F34">
        <v>0.99999999999954503</v>
      </c>
      <c r="G34">
        <v>0.99999999999985301</v>
      </c>
      <c r="H34">
        <v>0</v>
      </c>
      <c r="I34" t="b">
        <v>1</v>
      </c>
      <c r="J34">
        <v>1.0000000000000899</v>
      </c>
      <c r="K34">
        <v>1.0000000000004701</v>
      </c>
      <c r="L34">
        <v>0.99999999999994704</v>
      </c>
    </row>
    <row r="35" spans="1:12">
      <c r="A35" t="s">
        <v>53</v>
      </c>
      <c r="B35">
        <v>55038201</v>
      </c>
      <c r="C35">
        <v>2</v>
      </c>
      <c r="D35" t="b">
        <v>0</v>
      </c>
      <c r="E35">
        <v>0</v>
      </c>
      <c r="F35">
        <v>0</v>
      </c>
      <c r="G35">
        <v>0</v>
      </c>
      <c r="H35">
        <v>2</v>
      </c>
      <c r="I35" t="b">
        <v>0</v>
      </c>
      <c r="J35">
        <v>0</v>
      </c>
      <c r="K35">
        <v>0</v>
      </c>
      <c r="L35">
        <v>0</v>
      </c>
    </row>
    <row r="36" spans="1:12">
      <c r="A36" t="s">
        <v>54</v>
      </c>
      <c r="B36">
        <v>50336816</v>
      </c>
      <c r="C36">
        <v>2</v>
      </c>
      <c r="D36" t="b">
        <v>0</v>
      </c>
      <c r="E36">
        <v>0</v>
      </c>
      <c r="F36">
        <v>0</v>
      </c>
      <c r="G36">
        <v>0</v>
      </c>
      <c r="H36">
        <v>2</v>
      </c>
      <c r="I36" t="b">
        <v>0</v>
      </c>
      <c r="J36">
        <v>0</v>
      </c>
      <c r="K36">
        <v>0</v>
      </c>
      <c r="L36">
        <v>0</v>
      </c>
    </row>
    <row r="37" spans="1:12">
      <c r="A37" t="s">
        <v>55</v>
      </c>
      <c r="B37">
        <v>50321613</v>
      </c>
      <c r="C37">
        <v>0</v>
      </c>
      <c r="D37" t="b">
        <v>1</v>
      </c>
      <c r="E37">
        <v>0.99974060544013299</v>
      </c>
      <c r="F37">
        <v>0.99999871028059295</v>
      </c>
      <c r="G37">
        <v>0.999999563896531</v>
      </c>
      <c r="H37">
        <v>0</v>
      </c>
      <c r="I37" t="b">
        <v>1</v>
      </c>
      <c r="J37">
        <v>0.99999984569812495</v>
      </c>
      <c r="K37">
        <v>0.99997354170112496</v>
      </c>
      <c r="L37">
        <v>0.99999956900211096</v>
      </c>
    </row>
    <row r="38" spans="1:12">
      <c r="A38" t="s">
        <v>56</v>
      </c>
      <c r="B38">
        <v>0</v>
      </c>
      <c r="C38">
        <v>0</v>
      </c>
      <c r="D38" t="b">
        <v>1</v>
      </c>
      <c r="E38">
        <v>0.99034480571212802</v>
      </c>
      <c r="F38">
        <v>0.88667764758089995</v>
      </c>
      <c r="G38">
        <v>0.92567344117825001</v>
      </c>
      <c r="H38">
        <v>0</v>
      </c>
      <c r="I38" t="b">
        <v>1</v>
      </c>
      <c r="J38">
        <v>0.990623918317315</v>
      </c>
      <c r="K38">
        <v>0.89024991187841196</v>
      </c>
      <c r="L38">
        <v>0.92903229956864697</v>
      </c>
    </row>
    <row r="39" spans="1:12">
      <c r="A39" t="s">
        <v>57</v>
      </c>
      <c r="B39">
        <v>50245962</v>
      </c>
      <c r="C39">
        <v>0</v>
      </c>
      <c r="D39" t="b">
        <v>1</v>
      </c>
      <c r="E39">
        <v>0.74204430998366999</v>
      </c>
      <c r="F39">
        <v>0.75386142962957303</v>
      </c>
      <c r="G39">
        <v>0.91620371133871303</v>
      </c>
      <c r="H39">
        <v>0</v>
      </c>
      <c r="I39" t="b">
        <v>1</v>
      </c>
      <c r="J39">
        <v>0.74224201566826098</v>
      </c>
      <c r="K39">
        <v>0.44841824589666501</v>
      </c>
      <c r="L39">
        <v>0.91938387070125505</v>
      </c>
    </row>
    <row r="40" spans="1:12">
      <c r="A40" t="s">
        <v>58</v>
      </c>
      <c r="B40">
        <v>50236786</v>
      </c>
      <c r="C40">
        <v>1</v>
      </c>
      <c r="D40" t="b">
        <v>0</v>
      </c>
      <c r="E40">
        <v>0</v>
      </c>
      <c r="F40">
        <v>0</v>
      </c>
      <c r="G40">
        <v>0</v>
      </c>
      <c r="H40">
        <v>1</v>
      </c>
      <c r="I40" t="b">
        <v>0</v>
      </c>
      <c r="J40">
        <v>0</v>
      </c>
      <c r="K40">
        <v>0</v>
      </c>
      <c r="L40">
        <v>0</v>
      </c>
    </row>
    <row r="41" spans="1:12">
      <c r="A41" t="s">
        <v>59</v>
      </c>
      <c r="B41">
        <v>50228104</v>
      </c>
      <c r="C41">
        <v>0</v>
      </c>
      <c r="D41" t="b">
        <v>1</v>
      </c>
      <c r="E41">
        <v>0</v>
      </c>
      <c r="F41">
        <v>0</v>
      </c>
      <c r="G41">
        <v>0</v>
      </c>
      <c r="H41">
        <v>0</v>
      </c>
      <c r="I41" t="b">
        <v>1</v>
      </c>
      <c r="J41">
        <v>0</v>
      </c>
      <c r="K41">
        <v>0</v>
      </c>
      <c r="L41">
        <v>0</v>
      </c>
    </row>
    <row r="42" spans="1:12">
      <c r="A42" t="s">
        <v>61</v>
      </c>
      <c r="B42">
        <v>50183135</v>
      </c>
      <c r="C42">
        <v>0</v>
      </c>
      <c r="D42" t="b">
        <v>1</v>
      </c>
      <c r="E42">
        <v>0.64752282646591397</v>
      </c>
      <c r="F42">
        <v>0.57054169054070902</v>
      </c>
      <c r="G42">
        <v>0.66270797513732105</v>
      </c>
      <c r="H42">
        <v>0</v>
      </c>
      <c r="I42" t="b">
        <v>1</v>
      </c>
      <c r="J42">
        <v>0.641974836023946</v>
      </c>
      <c r="K42">
        <v>0.56998493556223895</v>
      </c>
      <c r="L42">
        <v>0.66475037240633705</v>
      </c>
    </row>
    <row r="43" spans="1:12">
      <c r="A43" t="s">
        <v>62</v>
      </c>
      <c r="B43">
        <v>50336817</v>
      </c>
      <c r="C43">
        <v>0</v>
      </c>
      <c r="D43" t="b">
        <v>1</v>
      </c>
      <c r="E43">
        <v>0.31373965574242701</v>
      </c>
      <c r="F43">
        <v>0.22687405231412799</v>
      </c>
      <c r="G43">
        <v>0.459830518871992</v>
      </c>
      <c r="H43">
        <v>0</v>
      </c>
      <c r="I43" t="b">
        <v>1</v>
      </c>
      <c r="J43">
        <v>0.31613442070202102</v>
      </c>
      <c r="K43">
        <v>0.233598723984625</v>
      </c>
      <c r="L43">
        <v>0.46175564237428801</v>
      </c>
    </row>
    <row r="44" spans="1:12">
      <c r="A44" t="s">
        <v>63</v>
      </c>
      <c r="B44">
        <v>50312346</v>
      </c>
      <c r="C44">
        <v>0</v>
      </c>
      <c r="D44" t="b">
        <v>1</v>
      </c>
      <c r="E44">
        <v>0.99999999999956002</v>
      </c>
      <c r="F44">
        <v>0.99999999999954503</v>
      </c>
      <c r="G44">
        <v>0.99999999999985301</v>
      </c>
      <c r="H44">
        <v>0</v>
      </c>
      <c r="I44" t="b">
        <v>1</v>
      </c>
      <c r="J44">
        <v>1.0000000000000899</v>
      </c>
      <c r="K44">
        <v>1.0000000000004701</v>
      </c>
      <c r="L44">
        <v>0.99999999999994704</v>
      </c>
    </row>
    <row r="45" spans="1:12">
      <c r="A45" t="s">
        <v>64</v>
      </c>
      <c r="B45">
        <v>50312357</v>
      </c>
      <c r="C45">
        <v>0</v>
      </c>
      <c r="D45" t="b">
        <v>1</v>
      </c>
      <c r="E45">
        <v>0.65595080247653104</v>
      </c>
      <c r="F45">
        <v>0.57754684824948999</v>
      </c>
      <c r="G45">
        <v>0.66826433809045604</v>
      </c>
      <c r="H45">
        <v>0</v>
      </c>
      <c r="I45" t="b">
        <v>1</v>
      </c>
      <c r="J45">
        <v>0.64815403317684295</v>
      </c>
      <c r="K45">
        <v>0.56726055003990505</v>
      </c>
      <c r="L45">
        <v>0.66652368658188299</v>
      </c>
    </row>
    <row r="46" spans="1:12">
      <c r="A46" t="s">
        <v>65</v>
      </c>
      <c r="B46">
        <v>50338244</v>
      </c>
      <c r="C46">
        <v>0</v>
      </c>
      <c r="D46" t="b">
        <v>1</v>
      </c>
      <c r="E46">
        <v>0.99999999999956002</v>
      </c>
      <c r="F46">
        <v>0.99999999999954503</v>
      </c>
      <c r="G46">
        <v>0.99931979079072897</v>
      </c>
      <c r="H46">
        <v>0</v>
      </c>
      <c r="I46" t="b">
        <v>1</v>
      </c>
      <c r="J46">
        <v>1.0000000000000899</v>
      </c>
      <c r="K46">
        <v>1.0000000000004701</v>
      </c>
      <c r="L46">
        <v>0.99947347998602598</v>
      </c>
    </row>
    <row r="47" spans="1:12">
      <c r="A47" t="s">
        <v>66</v>
      </c>
      <c r="B47">
        <v>50286981</v>
      </c>
      <c r="C47">
        <v>0</v>
      </c>
      <c r="D47" t="b">
        <v>1</v>
      </c>
      <c r="E47">
        <v>0.99999999999956002</v>
      </c>
      <c r="F47">
        <v>0.99999999999954503</v>
      </c>
      <c r="G47">
        <v>0.99999999999985301</v>
      </c>
      <c r="H47">
        <v>0</v>
      </c>
      <c r="I47" t="b">
        <v>1</v>
      </c>
      <c r="J47">
        <v>1.0000000000000899</v>
      </c>
      <c r="K47">
        <v>1.0000000000004701</v>
      </c>
      <c r="L47">
        <v>0.99999999999994704</v>
      </c>
    </row>
    <row r="48" spans="1:12">
      <c r="A48" t="s">
        <v>67</v>
      </c>
      <c r="B48">
        <v>50193391</v>
      </c>
      <c r="C48">
        <v>2</v>
      </c>
      <c r="D48" t="b">
        <v>0</v>
      </c>
      <c r="E48">
        <v>0</v>
      </c>
      <c r="F48">
        <v>0</v>
      </c>
      <c r="G48">
        <v>0</v>
      </c>
      <c r="H48">
        <v>2</v>
      </c>
      <c r="I48" t="b">
        <v>0</v>
      </c>
      <c r="J48">
        <v>0</v>
      </c>
      <c r="K48">
        <v>0</v>
      </c>
      <c r="L48">
        <v>0</v>
      </c>
    </row>
    <row r="49" spans="1:12">
      <c r="A49" t="s">
        <v>68</v>
      </c>
      <c r="B49">
        <v>50337029</v>
      </c>
      <c r="C49">
        <v>0</v>
      </c>
      <c r="D49" t="b">
        <v>1</v>
      </c>
      <c r="E49">
        <v>0.99999999999956002</v>
      </c>
      <c r="F49">
        <v>0.99999999999954503</v>
      </c>
      <c r="G49">
        <v>0.99999999999985301</v>
      </c>
      <c r="H49">
        <v>0</v>
      </c>
      <c r="I49" t="b">
        <v>1</v>
      </c>
      <c r="J49">
        <v>1.0000000000000899</v>
      </c>
      <c r="K49">
        <v>1.0000000000004701</v>
      </c>
      <c r="L49">
        <v>0.99999999999994704</v>
      </c>
    </row>
    <row r="50" spans="1:12">
      <c r="A50" t="s">
        <v>69</v>
      </c>
      <c r="B50">
        <v>50322185</v>
      </c>
      <c r="C50">
        <v>2</v>
      </c>
      <c r="D50" t="b">
        <v>0</v>
      </c>
      <c r="E50">
        <v>0</v>
      </c>
      <c r="F50">
        <v>0</v>
      </c>
      <c r="G50">
        <v>0</v>
      </c>
      <c r="H50">
        <v>2</v>
      </c>
      <c r="I50" t="b">
        <v>0</v>
      </c>
      <c r="J50">
        <v>0</v>
      </c>
      <c r="K50">
        <v>0</v>
      </c>
      <c r="L50">
        <v>0</v>
      </c>
    </row>
    <row r="51" spans="1:12">
      <c r="A51" t="s">
        <v>71</v>
      </c>
      <c r="B51">
        <v>50344571</v>
      </c>
      <c r="C51">
        <v>0</v>
      </c>
      <c r="D51" t="b">
        <v>1</v>
      </c>
      <c r="E51">
        <v>0.99999999999956002</v>
      </c>
      <c r="F51">
        <v>0.99999999999954503</v>
      </c>
      <c r="G51">
        <v>0.99999999999985301</v>
      </c>
      <c r="H51">
        <v>0</v>
      </c>
      <c r="I51" t="b">
        <v>1</v>
      </c>
      <c r="J51">
        <v>1.0000000000000899</v>
      </c>
      <c r="K51">
        <v>1.0000000000004701</v>
      </c>
      <c r="L51">
        <v>0.99999999999994704</v>
      </c>
    </row>
    <row r="52" spans="1:12">
      <c r="A52" t="s">
        <v>72</v>
      </c>
      <c r="B52">
        <v>50318656</v>
      </c>
      <c r="C52">
        <v>0</v>
      </c>
      <c r="D52" t="b">
        <v>1</v>
      </c>
      <c r="E52">
        <v>0.99237564154125202</v>
      </c>
      <c r="F52">
        <v>0.88715501145043796</v>
      </c>
      <c r="G52">
        <v>0.92790173433557699</v>
      </c>
      <c r="H52">
        <v>0</v>
      </c>
      <c r="I52" t="b">
        <v>1</v>
      </c>
      <c r="J52">
        <v>0.99254564967332803</v>
      </c>
      <c r="K52">
        <v>0.89070381676536603</v>
      </c>
      <c r="L52">
        <v>0.93122184428952604</v>
      </c>
    </row>
    <row r="53" spans="1:12">
      <c r="A53" t="s">
        <v>73</v>
      </c>
      <c r="B53">
        <v>55551111</v>
      </c>
      <c r="C53">
        <v>0</v>
      </c>
      <c r="D53" t="b">
        <v>1</v>
      </c>
      <c r="E53">
        <v>0.99999999999956002</v>
      </c>
      <c r="F53">
        <v>0.99999999999954503</v>
      </c>
      <c r="G53">
        <v>0.99999999999985301</v>
      </c>
      <c r="H53">
        <v>0</v>
      </c>
      <c r="I53" t="b">
        <v>1</v>
      </c>
      <c r="J53">
        <v>1.0000000000000899</v>
      </c>
      <c r="K53">
        <v>1.0000000000004701</v>
      </c>
      <c r="L53">
        <v>0.99999999999994704</v>
      </c>
    </row>
    <row r="54" spans="1:12">
      <c r="A54" t="s">
        <v>74</v>
      </c>
      <c r="B54">
        <v>0</v>
      </c>
      <c r="C54">
        <v>0</v>
      </c>
      <c r="D54" t="b">
        <v>1</v>
      </c>
      <c r="E54">
        <v>0.99999999999956002</v>
      </c>
      <c r="F54">
        <v>0.99992857105496602</v>
      </c>
      <c r="G54">
        <v>0.99999999999985301</v>
      </c>
      <c r="H54">
        <v>0</v>
      </c>
      <c r="I54" t="b">
        <v>1</v>
      </c>
      <c r="J54">
        <v>1.0000000000000899</v>
      </c>
      <c r="K54">
        <v>1.0000000000004701</v>
      </c>
      <c r="L54">
        <v>0.99999999999994704</v>
      </c>
    </row>
    <row r="55" spans="1:12">
      <c r="A55" t="s">
        <v>75</v>
      </c>
      <c r="B55">
        <v>50320295</v>
      </c>
      <c r="C55">
        <v>1</v>
      </c>
      <c r="D55" t="b">
        <v>0</v>
      </c>
      <c r="E55">
        <v>0</v>
      </c>
      <c r="F55">
        <v>0</v>
      </c>
      <c r="G55">
        <v>0</v>
      </c>
      <c r="H55">
        <v>1</v>
      </c>
      <c r="I55" t="b">
        <v>0</v>
      </c>
      <c r="J55">
        <v>0</v>
      </c>
      <c r="K55">
        <v>0</v>
      </c>
      <c r="L55">
        <v>0</v>
      </c>
    </row>
    <row r="56" spans="1:12">
      <c r="A56" t="s">
        <v>76</v>
      </c>
      <c r="B56">
        <v>50083665</v>
      </c>
      <c r="C56">
        <v>0</v>
      </c>
      <c r="D56" t="b">
        <v>1</v>
      </c>
      <c r="E56">
        <v>0.99999999999956002</v>
      </c>
      <c r="F56">
        <v>0.99999999999954503</v>
      </c>
      <c r="G56">
        <v>0.99999999999985301</v>
      </c>
      <c r="H56">
        <v>0</v>
      </c>
      <c r="I56" t="b">
        <v>1</v>
      </c>
      <c r="J56">
        <v>1.0000000000000899</v>
      </c>
      <c r="K56">
        <v>1.0000000000004701</v>
      </c>
      <c r="L56">
        <v>0.99999999999994704</v>
      </c>
    </row>
    <row r="57" spans="1:12">
      <c r="A57" t="s">
        <v>77</v>
      </c>
      <c r="B57">
        <v>50321964</v>
      </c>
      <c r="C57">
        <v>2</v>
      </c>
      <c r="D57" t="b">
        <v>0</v>
      </c>
      <c r="E57">
        <v>0</v>
      </c>
      <c r="F57">
        <v>0</v>
      </c>
      <c r="G57">
        <v>0</v>
      </c>
      <c r="H57">
        <v>2</v>
      </c>
      <c r="I57" t="b">
        <v>0</v>
      </c>
      <c r="J57">
        <v>0</v>
      </c>
      <c r="K57">
        <v>0</v>
      </c>
      <c r="L57">
        <v>0</v>
      </c>
    </row>
    <row r="58" spans="1:12">
      <c r="A58" t="s">
        <v>79</v>
      </c>
      <c r="B58">
        <v>50336891</v>
      </c>
      <c r="C58">
        <v>2</v>
      </c>
      <c r="D58" t="b">
        <v>0</v>
      </c>
      <c r="E58">
        <v>0</v>
      </c>
      <c r="F58">
        <v>0</v>
      </c>
      <c r="G58">
        <v>0</v>
      </c>
      <c r="H58">
        <v>2</v>
      </c>
      <c r="I58" t="b">
        <v>0</v>
      </c>
      <c r="J58">
        <v>0</v>
      </c>
      <c r="K58">
        <v>0</v>
      </c>
      <c r="L58">
        <v>0</v>
      </c>
    </row>
    <row r="59" spans="1:12">
      <c r="A59" t="s">
        <v>80</v>
      </c>
      <c r="B59">
        <v>0</v>
      </c>
      <c r="C59">
        <v>0</v>
      </c>
      <c r="D59" t="b">
        <v>1</v>
      </c>
      <c r="E59">
        <v>0.99999999999956002</v>
      </c>
      <c r="F59">
        <v>0.99999999999954503</v>
      </c>
      <c r="G59">
        <v>0.99999999999985301</v>
      </c>
      <c r="H59">
        <v>0</v>
      </c>
      <c r="I59" t="b">
        <v>1</v>
      </c>
      <c r="J59">
        <v>1.0000000000000899</v>
      </c>
      <c r="K59">
        <v>1.0000000000004701</v>
      </c>
      <c r="L59">
        <v>0.99999999999994704</v>
      </c>
    </row>
    <row r="60" spans="1:12">
      <c r="A60" t="s">
        <v>81</v>
      </c>
      <c r="B60">
        <v>50212314</v>
      </c>
      <c r="C60">
        <v>1</v>
      </c>
      <c r="D60" t="b">
        <v>0</v>
      </c>
      <c r="E60">
        <v>0</v>
      </c>
      <c r="F60">
        <v>0</v>
      </c>
      <c r="G60">
        <v>0</v>
      </c>
      <c r="H60">
        <v>1</v>
      </c>
      <c r="I60" t="b">
        <v>0</v>
      </c>
      <c r="J60">
        <v>0</v>
      </c>
      <c r="K60">
        <v>0</v>
      </c>
      <c r="L60">
        <v>0</v>
      </c>
    </row>
    <row r="61" spans="1:12">
      <c r="A61" t="s">
        <v>82</v>
      </c>
      <c r="B61">
        <v>50295796</v>
      </c>
      <c r="C61">
        <v>0</v>
      </c>
      <c r="D61" t="b">
        <v>1</v>
      </c>
      <c r="E61">
        <v>6.2626312452516597E-2</v>
      </c>
      <c r="F61">
        <v>3.63024429429138E-2</v>
      </c>
      <c r="G61">
        <v>0.18569302436902299</v>
      </c>
      <c r="H61">
        <v>0</v>
      </c>
      <c r="I61" t="b">
        <v>1</v>
      </c>
      <c r="J61">
        <v>6.0067974741565403E-2</v>
      </c>
      <c r="K61">
        <v>3.48428068305629E-2</v>
      </c>
      <c r="L61">
        <v>0.18860966388284001</v>
      </c>
    </row>
    <row r="62" spans="1:12">
      <c r="A62" t="s">
        <v>83</v>
      </c>
      <c r="B62">
        <v>50337041</v>
      </c>
      <c r="C62">
        <v>2</v>
      </c>
      <c r="D62" t="b">
        <v>0</v>
      </c>
      <c r="E62">
        <v>0</v>
      </c>
      <c r="F62">
        <v>0</v>
      </c>
      <c r="G62">
        <v>0</v>
      </c>
      <c r="H62">
        <v>2</v>
      </c>
      <c r="I62" t="b">
        <v>0</v>
      </c>
      <c r="J62">
        <v>0</v>
      </c>
      <c r="K62">
        <v>0</v>
      </c>
      <c r="L62">
        <v>0</v>
      </c>
    </row>
    <row r="63" spans="1:12">
      <c r="A63" t="s">
        <v>84</v>
      </c>
      <c r="B63">
        <v>0</v>
      </c>
      <c r="C63">
        <v>0</v>
      </c>
      <c r="D63" t="b">
        <v>1</v>
      </c>
      <c r="E63">
        <v>0.99034480571212802</v>
      </c>
      <c r="F63">
        <v>0.88667764758089995</v>
      </c>
      <c r="G63">
        <v>0.92567344117825001</v>
      </c>
      <c r="H63">
        <v>0</v>
      </c>
      <c r="I63" t="b">
        <v>1</v>
      </c>
      <c r="J63">
        <v>0.990623918317315</v>
      </c>
      <c r="K63">
        <v>0.89024991187841196</v>
      </c>
      <c r="L63">
        <v>0.92903229956864697</v>
      </c>
    </row>
    <row r="64" spans="1:12">
      <c r="A64" t="s">
        <v>85</v>
      </c>
      <c r="B64">
        <v>0</v>
      </c>
      <c r="C64">
        <v>0</v>
      </c>
      <c r="D64" t="b">
        <v>1</v>
      </c>
      <c r="E64">
        <v>6.20161914541894E-2</v>
      </c>
      <c r="F64">
        <v>7.3354836347046204E-2</v>
      </c>
      <c r="G64">
        <v>9.5171104460248707E-2</v>
      </c>
      <c r="H64">
        <v>0</v>
      </c>
      <c r="I64" t="b">
        <v>1</v>
      </c>
      <c r="J64">
        <v>5.8068922092787197E-2</v>
      </c>
      <c r="K64">
        <v>1.54073101952088E-3</v>
      </c>
      <c r="L64">
        <v>9.0737013401799793E-2</v>
      </c>
    </row>
    <row r="65" spans="1:12">
      <c r="A65" t="s">
        <v>86</v>
      </c>
      <c r="B65">
        <v>50320372</v>
      </c>
      <c r="C65">
        <v>0</v>
      </c>
      <c r="D65" t="b">
        <v>1</v>
      </c>
      <c r="E65">
        <v>0.99999999999956002</v>
      </c>
      <c r="F65">
        <v>0.99999999999954503</v>
      </c>
      <c r="G65">
        <v>0.99931979079072897</v>
      </c>
      <c r="H65">
        <v>0</v>
      </c>
      <c r="I65" t="b">
        <v>1</v>
      </c>
      <c r="J65">
        <v>1.0000000000000899</v>
      </c>
      <c r="K65">
        <v>1.0000000000004701</v>
      </c>
      <c r="L65">
        <v>0.99947347998602598</v>
      </c>
    </row>
    <row r="66" spans="1:12">
      <c r="A66" t="s">
        <v>87</v>
      </c>
      <c r="B66">
        <v>50112003</v>
      </c>
      <c r="C66">
        <v>0</v>
      </c>
      <c r="D66" t="b">
        <v>1</v>
      </c>
      <c r="E66">
        <v>0.99999999999956002</v>
      </c>
      <c r="F66">
        <v>0.99999999999954503</v>
      </c>
      <c r="G66">
        <v>3.0080349696333001E-2</v>
      </c>
      <c r="H66">
        <v>0</v>
      </c>
      <c r="I66" t="b">
        <v>1</v>
      </c>
      <c r="J66">
        <v>1.0000000000000899</v>
      </c>
      <c r="K66">
        <v>1.0000000000004701</v>
      </c>
      <c r="L66">
        <v>8.4572625079542704E-2</v>
      </c>
    </row>
    <row r="67" spans="1:12">
      <c r="A67" t="s">
        <v>88</v>
      </c>
      <c r="B67">
        <v>50336858</v>
      </c>
      <c r="C67">
        <v>0</v>
      </c>
      <c r="D67" t="b">
        <v>1</v>
      </c>
      <c r="E67">
        <v>0.99999999999956002</v>
      </c>
      <c r="F67">
        <v>0.99999999999954503</v>
      </c>
      <c r="G67">
        <v>0.99999999999985301</v>
      </c>
      <c r="H67">
        <v>0</v>
      </c>
      <c r="I67" t="b">
        <v>1</v>
      </c>
      <c r="J67">
        <v>1.0000000000000899</v>
      </c>
      <c r="K67">
        <v>1.0000000000004701</v>
      </c>
      <c r="L67">
        <v>0.99999999999994704</v>
      </c>
    </row>
    <row r="68" spans="1:12">
      <c r="A68" t="s">
        <v>89</v>
      </c>
      <c r="B68">
        <v>50318506</v>
      </c>
      <c r="C68">
        <v>0</v>
      </c>
      <c r="D68" t="b">
        <v>1</v>
      </c>
      <c r="E68">
        <v>0.99999999999956002</v>
      </c>
      <c r="F68">
        <v>0.99999999999954503</v>
      </c>
      <c r="G68">
        <v>0.99931979079072897</v>
      </c>
      <c r="H68">
        <v>0</v>
      </c>
      <c r="I68" t="b">
        <v>1</v>
      </c>
      <c r="J68">
        <v>1.0000000000000899</v>
      </c>
      <c r="K68">
        <v>1.0000000000004701</v>
      </c>
      <c r="L68">
        <v>0.99947347998602598</v>
      </c>
    </row>
    <row r="69" spans="1:12">
      <c r="A69" t="s">
        <v>90</v>
      </c>
      <c r="B69">
        <v>50233537</v>
      </c>
      <c r="C69">
        <v>0</v>
      </c>
      <c r="D69" t="b">
        <v>1</v>
      </c>
      <c r="E69">
        <v>0.99999999999956002</v>
      </c>
      <c r="F69">
        <v>0.99999999999954503</v>
      </c>
      <c r="G69">
        <v>0.99999999999985301</v>
      </c>
      <c r="H69">
        <v>0</v>
      </c>
      <c r="I69" t="b">
        <v>1</v>
      </c>
      <c r="J69">
        <v>1.0000000000000899</v>
      </c>
      <c r="K69">
        <v>1.0000000000004701</v>
      </c>
      <c r="L69">
        <v>0.99999999999994704</v>
      </c>
    </row>
    <row r="70" spans="1:12">
      <c r="A70" t="s">
        <v>91</v>
      </c>
      <c r="B70">
        <v>50321560</v>
      </c>
      <c r="C70">
        <v>0</v>
      </c>
      <c r="D70" t="b">
        <v>1</v>
      </c>
      <c r="E70">
        <v>0.99999999999956002</v>
      </c>
      <c r="F70">
        <v>0.99999999999954503</v>
      </c>
      <c r="G70">
        <v>0.99999999999985301</v>
      </c>
      <c r="H70">
        <v>0</v>
      </c>
      <c r="I70" t="b">
        <v>1</v>
      </c>
      <c r="J70">
        <v>1.0000000000000899</v>
      </c>
      <c r="K70">
        <v>1.0000000000004701</v>
      </c>
      <c r="L70">
        <v>0.99999999999994704</v>
      </c>
    </row>
    <row r="71" spans="1:12">
      <c r="A71" t="s">
        <v>92</v>
      </c>
      <c r="B71">
        <v>0</v>
      </c>
      <c r="C71">
        <v>0</v>
      </c>
      <c r="D71" t="b">
        <v>1</v>
      </c>
      <c r="E71">
        <v>0.63182151395684405</v>
      </c>
      <c r="F71">
        <v>0.55738917978977298</v>
      </c>
      <c r="G71">
        <v>0.63455322642134604</v>
      </c>
      <c r="H71">
        <v>0</v>
      </c>
      <c r="I71" t="b">
        <v>1</v>
      </c>
      <c r="J71">
        <v>0.63213382659823303</v>
      </c>
      <c r="K71">
        <v>0.56224024728102695</v>
      </c>
      <c r="L71">
        <v>0.64536125529715804</v>
      </c>
    </row>
    <row r="72" spans="1:12">
      <c r="A72" t="s">
        <v>93</v>
      </c>
      <c r="B72">
        <v>0</v>
      </c>
      <c r="C72">
        <v>0</v>
      </c>
      <c r="D72" t="b">
        <v>1</v>
      </c>
      <c r="E72">
        <v>0.99999999999956002</v>
      </c>
      <c r="F72">
        <v>0.99999999999954503</v>
      </c>
      <c r="G72">
        <v>0.99999999999985301</v>
      </c>
      <c r="H72">
        <v>0</v>
      </c>
      <c r="I72" t="b">
        <v>1</v>
      </c>
      <c r="J72">
        <v>1.0000000000000899</v>
      </c>
      <c r="K72">
        <v>1.0000000000004701</v>
      </c>
      <c r="L72">
        <v>0.99999999999994704</v>
      </c>
    </row>
    <row r="73" spans="1:12">
      <c r="A73" t="s">
        <v>94</v>
      </c>
      <c r="B73">
        <v>0</v>
      </c>
      <c r="C73">
        <v>0</v>
      </c>
      <c r="D73" t="b">
        <v>1</v>
      </c>
      <c r="E73">
        <v>0.99999999999956002</v>
      </c>
      <c r="F73">
        <v>0.99999999999954503</v>
      </c>
      <c r="G73">
        <v>3.0080349696333001E-2</v>
      </c>
      <c r="H73">
        <v>0</v>
      </c>
      <c r="I73" t="b">
        <v>1</v>
      </c>
      <c r="J73">
        <v>1.0000000000000899</v>
      </c>
      <c r="K73">
        <v>1.0000000000004701</v>
      </c>
      <c r="L73">
        <v>8.4572625079542704E-2</v>
      </c>
    </row>
    <row r="74" spans="1:12">
      <c r="A74" t="s">
        <v>95</v>
      </c>
      <c r="B74">
        <v>50180856</v>
      </c>
      <c r="C74">
        <v>0</v>
      </c>
      <c r="D74" t="b">
        <v>1</v>
      </c>
      <c r="E74">
        <v>0.64738523815984905</v>
      </c>
      <c r="F74">
        <v>0.57693471074325897</v>
      </c>
      <c r="G74">
        <v>0.67137910391718203</v>
      </c>
      <c r="H74">
        <v>0</v>
      </c>
      <c r="I74" t="b">
        <v>1</v>
      </c>
      <c r="J74">
        <v>0.64280532468099505</v>
      </c>
      <c r="K74">
        <v>0.462424071300925</v>
      </c>
      <c r="L74">
        <v>0.65787769439968302</v>
      </c>
    </row>
    <row r="75" spans="1:12">
      <c r="A75" t="s">
        <v>96</v>
      </c>
      <c r="B75">
        <v>50290454</v>
      </c>
      <c r="C75">
        <v>0</v>
      </c>
      <c r="D75" t="b">
        <v>1</v>
      </c>
      <c r="E75">
        <v>0.99999999999956002</v>
      </c>
      <c r="F75">
        <v>0.99999999999954503</v>
      </c>
      <c r="G75">
        <v>0.99999999999985301</v>
      </c>
      <c r="H75">
        <v>0</v>
      </c>
      <c r="I75" t="b">
        <v>1</v>
      </c>
      <c r="J75">
        <v>1.0000000000000899</v>
      </c>
      <c r="K75">
        <v>1.0000000000004701</v>
      </c>
      <c r="L75">
        <v>0.99999999999994704</v>
      </c>
    </row>
    <row r="76" spans="1:12">
      <c r="A76" t="s">
        <v>97</v>
      </c>
      <c r="B76">
        <v>50320120</v>
      </c>
      <c r="C76">
        <v>0</v>
      </c>
      <c r="D76" t="b">
        <v>1</v>
      </c>
      <c r="E76">
        <v>0.99999999999956002</v>
      </c>
      <c r="F76">
        <v>0.99999999999954503</v>
      </c>
      <c r="G76">
        <v>0.99999999999985301</v>
      </c>
      <c r="H76">
        <v>0</v>
      </c>
      <c r="I76" t="b">
        <v>1</v>
      </c>
      <c r="J76">
        <v>1.0000000000000899</v>
      </c>
      <c r="K76">
        <v>1.0000000000004701</v>
      </c>
      <c r="L76">
        <v>0.99999999999994704</v>
      </c>
    </row>
    <row r="77" spans="1:12">
      <c r="A77" t="s">
        <v>98</v>
      </c>
      <c r="B77">
        <v>50198116</v>
      </c>
      <c r="C77">
        <v>0</v>
      </c>
      <c r="D77" t="b">
        <v>1</v>
      </c>
      <c r="E77">
        <v>0.99999999999956002</v>
      </c>
      <c r="F77">
        <v>0.99999999999954503</v>
      </c>
      <c r="G77">
        <v>0.99999999999985301</v>
      </c>
      <c r="H77">
        <v>0</v>
      </c>
      <c r="I77" t="b">
        <v>1</v>
      </c>
      <c r="J77">
        <v>1.0000000000000899</v>
      </c>
      <c r="K77">
        <v>1.0000000000004701</v>
      </c>
      <c r="L77">
        <v>0.99999999999994704</v>
      </c>
    </row>
    <row r="78" spans="1:12">
      <c r="A78" t="s">
        <v>99</v>
      </c>
      <c r="B78">
        <v>50287648</v>
      </c>
      <c r="C78">
        <v>0</v>
      </c>
      <c r="D78" t="b">
        <v>1</v>
      </c>
      <c r="E78">
        <v>0.99999999999956002</v>
      </c>
      <c r="F78">
        <v>0.99999999999954503</v>
      </c>
      <c r="G78">
        <v>0.99999999999985301</v>
      </c>
      <c r="H78">
        <v>0</v>
      </c>
      <c r="I78" t="b">
        <v>1</v>
      </c>
      <c r="J78">
        <v>1.0000000000000899</v>
      </c>
      <c r="K78">
        <v>1.0000000000004701</v>
      </c>
      <c r="L78">
        <v>0.99999999999994704</v>
      </c>
    </row>
    <row r="79" spans="1:12">
      <c r="A79" t="s">
        <v>100</v>
      </c>
      <c r="B79">
        <v>50184866</v>
      </c>
      <c r="C79">
        <v>0</v>
      </c>
      <c r="D79" t="b">
        <v>1</v>
      </c>
      <c r="E79">
        <v>0.99999999999956002</v>
      </c>
      <c r="F79">
        <v>0.99999999999954503</v>
      </c>
      <c r="G79">
        <v>0.99999999999985301</v>
      </c>
      <c r="H79">
        <v>0</v>
      </c>
      <c r="I79" t="b">
        <v>1</v>
      </c>
      <c r="J79">
        <v>1.0000000000000899</v>
      </c>
      <c r="K79">
        <v>1.0000000000004701</v>
      </c>
      <c r="L79">
        <v>0.99999999999994704</v>
      </c>
    </row>
    <row r="80" spans="1:12">
      <c r="A80" t="s">
        <v>101</v>
      </c>
      <c r="B80">
        <v>0</v>
      </c>
      <c r="C80">
        <v>2</v>
      </c>
      <c r="D80" t="b">
        <v>0</v>
      </c>
      <c r="E80">
        <v>0</v>
      </c>
      <c r="F80">
        <v>0</v>
      </c>
      <c r="G80">
        <v>0</v>
      </c>
      <c r="H80">
        <v>2</v>
      </c>
      <c r="I80" t="b">
        <v>0</v>
      </c>
      <c r="J80">
        <v>0</v>
      </c>
      <c r="K80">
        <v>0</v>
      </c>
      <c r="L80">
        <v>0</v>
      </c>
    </row>
    <row r="81" spans="1:12">
      <c r="A81" t="s">
        <v>102</v>
      </c>
      <c r="B81">
        <v>50308610</v>
      </c>
      <c r="C81">
        <v>-999</v>
      </c>
      <c r="D81" t="b">
        <v>0</v>
      </c>
      <c r="E81">
        <v>0</v>
      </c>
      <c r="F81">
        <v>0</v>
      </c>
      <c r="G81">
        <v>0</v>
      </c>
      <c r="H81">
        <v>-999</v>
      </c>
      <c r="I81" t="b">
        <v>0</v>
      </c>
      <c r="J81">
        <v>0</v>
      </c>
      <c r="K81">
        <v>0</v>
      </c>
      <c r="L81">
        <v>0</v>
      </c>
    </row>
    <row r="82" spans="1:12">
      <c r="A82" t="s">
        <v>103</v>
      </c>
      <c r="B82">
        <v>50290190</v>
      </c>
      <c r="C82">
        <v>0</v>
      </c>
      <c r="D82" t="b">
        <v>1</v>
      </c>
      <c r="E82">
        <v>0.99999999999956002</v>
      </c>
      <c r="F82">
        <v>0.99999999999954503</v>
      </c>
      <c r="G82">
        <v>0.99999999999985301</v>
      </c>
      <c r="H82">
        <v>0</v>
      </c>
      <c r="I82" t="b">
        <v>1</v>
      </c>
      <c r="J82">
        <v>1.0000000000000899</v>
      </c>
      <c r="K82">
        <v>1.0000000000004701</v>
      </c>
      <c r="L82">
        <v>0.99999999999994704</v>
      </c>
    </row>
    <row r="83" spans="1:12">
      <c r="A83" t="s">
        <v>104</v>
      </c>
      <c r="B83">
        <v>50241534</v>
      </c>
      <c r="C83">
        <v>0</v>
      </c>
      <c r="D83" t="b">
        <v>1</v>
      </c>
      <c r="E83">
        <v>0.99999999999956002</v>
      </c>
      <c r="F83">
        <v>0.99999999999954503</v>
      </c>
      <c r="G83">
        <v>0.99931979079072897</v>
      </c>
      <c r="H83">
        <v>0</v>
      </c>
      <c r="I83" t="b">
        <v>1</v>
      </c>
      <c r="J83">
        <v>1.0000000000000899</v>
      </c>
      <c r="K83">
        <v>1.0000000000004701</v>
      </c>
      <c r="L83">
        <v>0.99947347998602598</v>
      </c>
    </row>
    <row r="84" spans="1:12">
      <c r="A84" t="s">
        <v>105</v>
      </c>
      <c r="B84">
        <v>50244287</v>
      </c>
      <c r="C84">
        <v>0</v>
      </c>
      <c r="D84" t="b">
        <v>1</v>
      </c>
      <c r="E84">
        <v>0.64635422753037497</v>
      </c>
      <c r="F84">
        <v>0.511126314583499</v>
      </c>
      <c r="G84">
        <v>0.606491641349994</v>
      </c>
      <c r="H84">
        <v>0</v>
      </c>
      <c r="I84" t="b">
        <v>1</v>
      </c>
      <c r="J84">
        <v>0.639305620020161</v>
      </c>
      <c r="K84">
        <v>0.51154809279834501</v>
      </c>
      <c r="L84">
        <v>0.608211014411563</v>
      </c>
    </row>
    <row r="85" spans="1:12">
      <c r="A85" t="s">
        <v>106</v>
      </c>
      <c r="B85">
        <v>50338178</v>
      </c>
      <c r="C85">
        <v>0</v>
      </c>
      <c r="D85" t="b">
        <v>1</v>
      </c>
      <c r="E85">
        <v>0.99999999999956002</v>
      </c>
      <c r="F85">
        <v>0.99999999999954503</v>
      </c>
      <c r="G85">
        <v>0.99999999999985301</v>
      </c>
      <c r="H85">
        <v>0</v>
      </c>
      <c r="I85" t="b">
        <v>1</v>
      </c>
      <c r="J85">
        <v>1.0000000000000899</v>
      </c>
      <c r="K85">
        <v>1.0000000000004701</v>
      </c>
      <c r="L85">
        <v>0.99999999999994704</v>
      </c>
    </row>
    <row r="86" spans="1:12">
      <c r="A86" t="s">
        <v>107</v>
      </c>
      <c r="B86">
        <v>0</v>
      </c>
      <c r="C86">
        <v>0</v>
      </c>
      <c r="D86" t="b">
        <v>1</v>
      </c>
      <c r="E86">
        <v>0.19587831270832401</v>
      </c>
      <c r="F86">
        <v>0.137606413221285</v>
      </c>
      <c r="G86">
        <v>0.42069746155367999</v>
      </c>
      <c r="H86">
        <v>0</v>
      </c>
      <c r="I86" t="b">
        <v>1</v>
      </c>
      <c r="J86">
        <v>0.194211207303992</v>
      </c>
      <c r="K86">
        <v>0.13848637270001601</v>
      </c>
      <c r="L86">
        <v>0.421937625037066</v>
      </c>
    </row>
    <row r="87" spans="1:12">
      <c r="A87" t="s">
        <v>108</v>
      </c>
      <c r="B87">
        <v>550338249</v>
      </c>
      <c r="C87">
        <v>2</v>
      </c>
      <c r="D87" t="b">
        <v>0</v>
      </c>
      <c r="E87">
        <v>0</v>
      </c>
      <c r="F87">
        <v>0</v>
      </c>
      <c r="G87">
        <v>0</v>
      </c>
      <c r="H87">
        <v>2</v>
      </c>
      <c r="I87" t="b">
        <v>0</v>
      </c>
      <c r="J87">
        <v>0</v>
      </c>
      <c r="K87">
        <v>0</v>
      </c>
      <c r="L87">
        <v>0</v>
      </c>
    </row>
    <row r="88" spans="1:12">
      <c r="A88" t="s">
        <v>109</v>
      </c>
      <c r="B88">
        <v>50180481</v>
      </c>
      <c r="C88">
        <v>0</v>
      </c>
      <c r="D88" t="b">
        <v>1</v>
      </c>
      <c r="E88">
        <v>0.99999999999956002</v>
      </c>
      <c r="F88">
        <v>0.99999999999954503</v>
      </c>
      <c r="G88">
        <v>3.0080349696333001E-2</v>
      </c>
      <c r="H88">
        <v>0</v>
      </c>
      <c r="I88" t="b">
        <v>1</v>
      </c>
      <c r="J88">
        <v>1.0000000000000899</v>
      </c>
      <c r="K88">
        <v>1.0000000000004701</v>
      </c>
      <c r="L88">
        <v>8.4572625079542704E-2</v>
      </c>
    </row>
    <row r="89" spans="1:12">
      <c r="A89" t="s">
        <v>110</v>
      </c>
      <c r="B89">
        <v>50125711</v>
      </c>
      <c r="C89">
        <v>0</v>
      </c>
      <c r="D89" t="b">
        <v>1</v>
      </c>
      <c r="E89">
        <v>0.99999999999956002</v>
      </c>
      <c r="F89">
        <v>0.99999999999954503</v>
      </c>
      <c r="G89">
        <v>0.99999999999985301</v>
      </c>
      <c r="H89">
        <v>0</v>
      </c>
      <c r="I89" t="b">
        <v>1</v>
      </c>
      <c r="J89">
        <v>1.0000000000000899</v>
      </c>
      <c r="K89">
        <v>1.0000000000004701</v>
      </c>
      <c r="L89">
        <v>0.99999999999994704</v>
      </c>
    </row>
    <row r="90" spans="1:12">
      <c r="A90" t="s">
        <v>111</v>
      </c>
      <c r="B90">
        <v>50321558</v>
      </c>
      <c r="C90">
        <v>0</v>
      </c>
      <c r="D90" t="b">
        <v>1</v>
      </c>
      <c r="E90">
        <v>0.99999999999956002</v>
      </c>
      <c r="F90">
        <v>0.99999999999954503</v>
      </c>
      <c r="G90">
        <v>0.99999999999985301</v>
      </c>
      <c r="H90">
        <v>0</v>
      </c>
      <c r="I90" t="b">
        <v>1</v>
      </c>
      <c r="J90">
        <v>1.0000000000000899</v>
      </c>
      <c r="K90">
        <v>1.0000000000004701</v>
      </c>
      <c r="L90">
        <v>0.99999999999994704</v>
      </c>
    </row>
    <row r="91" spans="1:12">
      <c r="A91" t="s">
        <v>112</v>
      </c>
      <c r="B91">
        <v>50180116</v>
      </c>
      <c r="C91">
        <v>0</v>
      </c>
      <c r="D91" t="b">
        <v>1</v>
      </c>
      <c r="E91">
        <v>0.99999999999956002</v>
      </c>
      <c r="F91">
        <v>0.99999999999954503</v>
      </c>
      <c r="G91">
        <v>0.99931979079072897</v>
      </c>
      <c r="H91">
        <v>0</v>
      </c>
      <c r="I91" t="b">
        <v>1</v>
      </c>
      <c r="J91">
        <v>1.0000000000000899</v>
      </c>
      <c r="K91">
        <v>1.0000000000004701</v>
      </c>
      <c r="L91">
        <v>0.99947347998602598</v>
      </c>
    </row>
    <row r="92" spans="1:12">
      <c r="A92" t="s">
        <v>113</v>
      </c>
      <c r="B92">
        <v>50322056</v>
      </c>
      <c r="C92">
        <v>0</v>
      </c>
      <c r="D92" t="b">
        <v>1</v>
      </c>
      <c r="E92">
        <v>0.99168251350737702</v>
      </c>
      <c r="F92">
        <v>0.99208989320313001</v>
      </c>
      <c r="G92">
        <v>0.98933736635739999</v>
      </c>
      <c r="H92">
        <v>0</v>
      </c>
      <c r="I92" t="b">
        <v>1</v>
      </c>
      <c r="J92">
        <v>0.99196141680055805</v>
      </c>
      <c r="K92">
        <v>0.99276452749884003</v>
      </c>
      <c r="L92">
        <v>0.98975926084444599</v>
      </c>
    </row>
    <row r="93" spans="1:12">
      <c r="A93" t="s">
        <v>114</v>
      </c>
      <c r="B93">
        <v>50337016</v>
      </c>
      <c r="C93">
        <v>0</v>
      </c>
      <c r="D93" t="b">
        <v>1</v>
      </c>
      <c r="E93">
        <v>0.99999999999956002</v>
      </c>
      <c r="F93">
        <v>0.99999999999954503</v>
      </c>
      <c r="G93">
        <v>0.99999999999985301</v>
      </c>
      <c r="H93">
        <v>0</v>
      </c>
      <c r="I93" t="b">
        <v>1</v>
      </c>
      <c r="J93">
        <v>1.0000000000000899</v>
      </c>
      <c r="K93">
        <v>1.0000000000004701</v>
      </c>
      <c r="L93">
        <v>0.99999999999994704</v>
      </c>
    </row>
    <row r="94" spans="1:12">
      <c r="A94" t="s">
        <v>115</v>
      </c>
      <c r="B94">
        <v>50181641</v>
      </c>
      <c r="C94">
        <v>0</v>
      </c>
      <c r="D94" t="b">
        <v>1</v>
      </c>
      <c r="E94">
        <v>0.99999999999956002</v>
      </c>
      <c r="F94">
        <v>0.99999999999954503</v>
      </c>
      <c r="G94">
        <v>0.99999999999985301</v>
      </c>
      <c r="H94">
        <v>0</v>
      </c>
      <c r="I94" t="b">
        <v>1</v>
      </c>
      <c r="J94">
        <v>1.0000000000000899</v>
      </c>
      <c r="K94">
        <v>1.0000000000004701</v>
      </c>
      <c r="L94">
        <v>0.99999999999994704</v>
      </c>
    </row>
    <row r="95" spans="1:12">
      <c r="A95" t="s">
        <v>116</v>
      </c>
      <c r="B95">
        <v>50177863</v>
      </c>
      <c r="C95">
        <v>2</v>
      </c>
      <c r="D95" t="b">
        <v>0</v>
      </c>
      <c r="E95">
        <v>0</v>
      </c>
      <c r="F95">
        <v>0</v>
      </c>
      <c r="G95">
        <v>0</v>
      </c>
      <c r="H95">
        <v>2</v>
      </c>
      <c r="I95" t="b">
        <v>0</v>
      </c>
      <c r="J95">
        <v>0</v>
      </c>
      <c r="K95">
        <v>0</v>
      </c>
      <c r="L95">
        <v>0</v>
      </c>
    </row>
    <row r="96" spans="1:12">
      <c r="A96" t="s">
        <v>118</v>
      </c>
      <c r="B96">
        <v>50182922</v>
      </c>
      <c r="C96">
        <v>0</v>
      </c>
      <c r="D96" t="b">
        <v>1</v>
      </c>
      <c r="E96">
        <v>0.99999999999956002</v>
      </c>
      <c r="F96">
        <v>0.99999999999954503</v>
      </c>
      <c r="G96">
        <v>0.99931979079072897</v>
      </c>
      <c r="H96">
        <v>0</v>
      </c>
      <c r="I96" t="b">
        <v>1</v>
      </c>
      <c r="J96">
        <v>1.0000000000000899</v>
      </c>
      <c r="K96">
        <v>1.0000000000004701</v>
      </c>
      <c r="L96">
        <v>0.99947347998602598</v>
      </c>
    </row>
    <row r="97" spans="1:12">
      <c r="A97" t="s">
        <v>119</v>
      </c>
      <c r="B97">
        <v>0</v>
      </c>
      <c r="C97">
        <v>0</v>
      </c>
      <c r="D97" t="b">
        <v>1</v>
      </c>
      <c r="E97">
        <v>0.99999999999956002</v>
      </c>
      <c r="F97">
        <v>0.99999999999954503</v>
      </c>
      <c r="G97">
        <v>0.99931979079072897</v>
      </c>
      <c r="H97">
        <v>0</v>
      </c>
      <c r="I97" t="b">
        <v>1</v>
      </c>
      <c r="J97">
        <v>1.0000000000000899</v>
      </c>
      <c r="K97">
        <v>1.0000000000004701</v>
      </c>
      <c r="L97">
        <v>0.99947347998602598</v>
      </c>
    </row>
    <row r="98" spans="1:12">
      <c r="A98" t="s">
        <v>120</v>
      </c>
      <c r="B98">
        <v>50317075</v>
      </c>
      <c r="C98">
        <v>0</v>
      </c>
      <c r="D98" t="b">
        <v>1</v>
      </c>
      <c r="E98">
        <v>0.99999999999956002</v>
      </c>
      <c r="F98">
        <v>0.99999999999954503</v>
      </c>
      <c r="G98">
        <v>0.99931979079072897</v>
      </c>
      <c r="H98">
        <v>0</v>
      </c>
      <c r="I98" t="b">
        <v>1</v>
      </c>
      <c r="J98">
        <v>1.0000000000000899</v>
      </c>
      <c r="K98">
        <v>1.0000000000004701</v>
      </c>
      <c r="L98">
        <v>0.99947347998602598</v>
      </c>
    </row>
    <row r="99" spans="1:12">
      <c r="A99" t="s">
        <v>121</v>
      </c>
      <c r="B99">
        <v>50203479</v>
      </c>
      <c r="C99">
        <v>0</v>
      </c>
      <c r="D99" t="b">
        <v>1</v>
      </c>
      <c r="E99">
        <v>0.99999999999956002</v>
      </c>
      <c r="F99">
        <v>0.99999999999954503</v>
      </c>
      <c r="G99">
        <v>0.99999999999985301</v>
      </c>
      <c r="H99">
        <v>0</v>
      </c>
      <c r="I99" t="b">
        <v>1</v>
      </c>
      <c r="J99">
        <v>1.0000000000000899</v>
      </c>
      <c r="K99">
        <v>1.0000000000004701</v>
      </c>
      <c r="L99">
        <v>0.99999999999994704</v>
      </c>
    </row>
    <row r="100" spans="1:12">
      <c r="A100" t="s">
        <v>122</v>
      </c>
      <c r="B100">
        <v>50318504</v>
      </c>
      <c r="C100">
        <v>0</v>
      </c>
      <c r="D100" t="b">
        <v>1</v>
      </c>
      <c r="E100">
        <v>0.98192793783667698</v>
      </c>
      <c r="F100">
        <v>0.87837651026543595</v>
      </c>
      <c r="G100">
        <v>0.90242626885537003</v>
      </c>
      <c r="H100">
        <v>0</v>
      </c>
      <c r="I100" t="b">
        <v>1</v>
      </c>
      <c r="J100">
        <v>0.98255104243968205</v>
      </c>
      <c r="K100">
        <v>0.88253158973524304</v>
      </c>
      <c r="L100">
        <v>0.90649285508991295</v>
      </c>
    </row>
    <row r="101" spans="1:12">
      <c r="A101" t="s">
        <v>123</v>
      </c>
      <c r="B101">
        <v>50177642</v>
      </c>
      <c r="C101">
        <v>0</v>
      </c>
      <c r="D101" t="b">
        <v>1</v>
      </c>
      <c r="E101">
        <v>0.99974220060340102</v>
      </c>
      <c r="F101">
        <v>0.99999999999954503</v>
      </c>
      <c r="G101">
        <v>0.99999999999985301</v>
      </c>
      <c r="H101">
        <v>0</v>
      </c>
      <c r="I101" t="b">
        <v>1</v>
      </c>
      <c r="J101">
        <v>1.0000000000000899</v>
      </c>
      <c r="K101">
        <v>1.0000000000004701</v>
      </c>
      <c r="L101">
        <v>0.99999999999994704</v>
      </c>
    </row>
    <row r="102" spans="1:12">
      <c r="A102" t="s">
        <v>124</v>
      </c>
      <c r="B102">
        <v>50214373</v>
      </c>
      <c r="C102">
        <v>0</v>
      </c>
      <c r="D102" t="b">
        <v>1</v>
      </c>
      <c r="E102">
        <v>0.99999999999956002</v>
      </c>
      <c r="F102">
        <v>0.99999999999954503</v>
      </c>
      <c r="G102">
        <v>0.99999999999985301</v>
      </c>
      <c r="H102">
        <v>0</v>
      </c>
      <c r="I102" t="b">
        <v>1</v>
      </c>
      <c r="J102">
        <v>1.0000000000000899</v>
      </c>
      <c r="K102">
        <v>1.0000000000004701</v>
      </c>
      <c r="L102">
        <v>0.99999999999994704</v>
      </c>
    </row>
    <row r="103" spans="1:12">
      <c r="A103" t="s">
        <v>125</v>
      </c>
      <c r="B103">
        <v>50177549</v>
      </c>
      <c r="C103">
        <v>0</v>
      </c>
      <c r="D103" t="b">
        <v>1</v>
      </c>
      <c r="E103">
        <v>0.99974220060340102</v>
      </c>
      <c r="F103">
        <v>0.99999999999954503</v>
      </c>
      <c r="G103">
        <v>3.0080349696333001E-2</v>
      </c>
      <c r="H103">
        <v>0</v>
      </c>
      <c r="I103" t="b">
        <v>1</v>
      </c>
      <c r="J103">
        <v>1.0000000000000899</v>
      </c>
      <c r="K103">
        <v>1.0000000000004701</v>
      </c>
      <c r="L103">
        <v>8.4572625079542704E-2</v>
      </c>
    </row>
    <row r="104" spans="1:12">
      <c r="A104" t="s">
        <v>126</v>
      </c>
      <c r="B104">
        <v>50196105</v>
      </c>
      <c r="C104">
        <v>0</v>
      </c>
      <c r="D104" t="b">
        <v>1</v>
      </c>
      <c r="E104">
        <v>0.99999999999956002</v>
      </c>
      <c r="F104">
        <v>0.64873715378151398</v>
      </c>
      <c r="G104">
        <v>0.82577791170369097</v>
      </c>
      <c r="H104">
        <v>0</v>
      </c>
      <c r="I104" t="b">
        <v>1</v>
      </c>
      <c r="J104">
        <v>1.0000000000000899</v>
      </c>
      <c r="K104">
        <v>0.64560369486579205</v>
      </c>
      <c r="L104">
        <v>0.83055841558371202</v>
      </c>
    </row>
    <row r="105" spans="1:12">
      <c r="A105" t="s">
        <v>127</v>
      </c>
      <c r="B105">
        <v>50338177</v>
      </c>
      <c r="C105">
        <v>2</v>
      </c>
      <c r="D105" t="b">
        <v>0</v>
      </c>
      <c r="E105">
        <v>0</v>
      </c>
      <c r="F105">
        <v>0</v>
      </c>
      <c r="G105">
        <v>0</v>
      </c>
      <c r="H105">
        <v>2</v>
      </c>
      <c r="I105" t="b">
        <v>0</v>
      </c>
      <c r="J105">
        <v>0</v>
      </c>
      <c r="K105">
        <v>0</v>
      </c>
      <c r="L105">
        <v>0</v>
      </c>
    </row>
    <row r="106" spans="1:12">
      <c r="A106" t="s">
        <v>128</v>
      </c>
      <c r="B106">
        <v>50180045</v>
      </c>
      <c r="C106">
        <v>0</v>
      </c>
      <c r="D106" t="b">
        <v>1</v>
      </c>
      <c r="E106">
        <v>0.65829647250819501</v>
      </c>
      <c r="F106">
        <v>0.46807793251506402</v>
      </c>
      <c r="G106">
        <v>0.62449658653897</v>
      </c>
      <c r="H106">
        <v>0</v>
      </c>
      <c r="I106" t="b">
        <v>1</v>
      </c>
      <c r="J106">
        <v>0.65108730131319303</v>
      </c>
      <c r="K106">
        <v>0.470261286449976</v>
      </c>
      <c r="L106">
        <v>0.62593220647396697</v>
      </c>
    </row>
    <row r="107" spans="1:12">
      <c r="A107" t="s">
        <v>129</v>
      </c>
      <c r="B107">
        <v>50107896</v>
      </c>
      <c r="C107">
        <v>0</v>
      </c>
      <c r="D107" t="b">
        <v>1</v>
      </c>
      <c r="E107">
        <v>0.99999999999956002</v>
      </c>
      <c r="F107">
        <v>0.99999999999954503</v>
      </c>
      <c r="G107">
        <v>0.99999999999985301</v>
      </c>
      <c r="H107">
        <v>0</v>
      </c>
      <c r="I107" t="b">
        <v>1</v>
      </c>
      <c r="J107">
        <v>1.0000000000000899</v>
      </c>
      <c r="K107">
        <v>1.0000000000004701</v>
      </c>
      <c r="L107">
        <v>0.99999999999994704</v>
      </c>
    </row>
    <row r="108" spans="1:12">
      <c r="A108" t="s">
        <v>24</v>
      </c>
      <c r="B108">
        <v>50320282</v>
      </c>
      <c r="C108">
        <v>0</v>
      </c>
      <c r="D108" t="b">
        <v>1</v>
      </c>
      <c r="E108">
        <v>0.18149643136603399</v>
      </c>
      <c r="F108">
        <v>6.9623754044920994E-2</v>
      </c>
      <c r="G108">
        <v>0.38785148051813401</v>
      </c>
      <c r="H108">
        <v>0</v>
      </c>
      <c r="I108" t="b">
        <v>1</v>
      </c>
      <c r="J108">
        <v>0.180265639308758</v>
      </c>
      <c r="K108">
        <v>7.24552307766963E-2</v>
      </c>
      <c r="L108">
        <v>0.39009661334088702</v>
      </c>
    </row>
    <row r="109" spans="1:12">
      <c r="A109" t="s">
        <v>24</v>
      </c>
      <c r="B109">
        <v>50320282</v>
      </c>
      <c r="C109">
        <v>0</v>
      </c>
      <c r="D109" t="b">
        <v>1</v>
      </c>
      <c r="E109">
        <v>0.18149643136603399</v>
      </c>
      <c r="F109">
        <v>6.9623754044920994E-2</v>
      </c>
      <c r="G109">
        <v>0.38785148051813401</v>
      </c>
      <c r="H109">
        <v>0</v>
      </c>
      <c r="I109" t="b">
        <v>1</v>
      </c>
      <c r="J109">
        <v>0.180265639308758</v>
      </c>
      <c r="K109">
        <v>7.24552307766963E-2</v>
      </c>
      <c r="L109">
        <v>0.39009661334088702</v>
      </c>
    </row>
    <row r="110" spans="1:12">
      <c r="A110" t="s">
        <v>32</v>
      </c>
      <c r="B110">
        <v>550320725</v>
      </c>
      <c r="C110">
        <v>0</v>
      </c>
      <c r="D110" t="b">
        <v>1</v>
      </c>
      <c r="E110">
        <v>0.65506334835413904</v>
      </c>
      <c r="F110">
        <v>0.57900314573392897</v>
      </c>
      <c r="G110">
        <v>0.67625434828491104</v>
      </c>
      <c r="H110">
        <v>0</v>
      </c>
      <c r="I110" t="b">
        <v>1</v>
      </c>
      <c r="J110">
        <v>0.64746901016813196</v>
      </c>
      <c r="K110">
        <v>0.57740149408646702</v>
      </c>
      <c r="L110">
        <v>0.67508364341141702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07"/>
  <sheetViews>
    <sheetView workbookViewId="0">
      <selection activeCell="G26" sqref="G26"/>
    </sheetView>
  </sheetViews>
  <sheetFormatPr defaultColWidth="9.140625" defaultRowHeight="15"/>
  <cols>
    <col min="1" max="1" width="11.5703125" customWidth="1"/>
    <col min="3" max="3" width="12.5703125" customWidth="1"/>
    <col min="4" max="4" width="11.28515625" customWidth="1"/>
    <col min="5" max="6" width="11.140625" customWidth="1"/>
  </cols>
  <sheetData>
    <row r="1" spans="1:6">
      <c r="A1" t="s">
        <v>2</v>
      </c>
      <c r="B1" t="s">
        <v>3</v>
      </c>
      <c r="C1" t="s">
        <v>136</v>
      </c>
      <c r="D1" t="s">
        <v>137</v>
      </c>
      <c r="E1" t="s">
        <v>138</v>
      </c>
      <c r="F1" t="s">
        <v>139</v>
      </c>
    </row>
    <row r="2" spans="1:6">
      <c r="A2" t="s">
        <v>18</v>
      </c>
      <c r="B2">
        <v>50338193</v>
      </c>
      <c r="C2">
        <v>0</v>
      </c>
      <c r="D2" t="b">
        <v>1</v>
      </c>
      <c r="E2">
        <v>0</v>
      </c>
      <c r="F2" t="b">
        <v>1</v>
      </c>
    </row>
    <row r="3" spans="1:6">
      <c r="A3" t="s">
        <v>19</v>
      </c>
      <c r="B3">
        <v>0</v>
      </c>
      <c r="C3">
        <v>-999</v>
      </c>
      <c r="D3" t="b">
        <v>0</v>
      </c>
      <c r="E3">
        <v>-999</v>
      </c>
      <c r="F3" t="b">
        <v>0</v>
      </c>
    </row>
    <row r="4" spans="1:6">
      <c r="A4" t="s">
        <v>21</v>
      </c>
      <c r="B4">
        <v>50337043</v>
      </c>
      <c r="C4">
        <v>0</v>
      </c>
      <c r="D4" t="b">
        <v>1</v>
      </c>
      <c r="E4">
        <v>0</v>
      </c>
      <c r="F4" t="b">
        <v>1</v>
      </c>
    </row>
    <row r="5" spans="1:6">
      <c r="A5" t="s">
        <v>22</v>
      </c>
      <c r="B5">
        <v>50321658</v>
      </c>
      <c r="C5">
        <v>1</v>
      </c>
      <c r="D5" t="b">
        <v>0</v>
      </c>
      <c r="E5">
        <v>1</v>
      </c>
      <c r="F5" t="b">
        <v>0</v>
      </c>
    </row>
    <row r="6" spans="1:6">
      <c r="A6" t="s">
        <v>24</v>
      </c>
      <c r="B6">
        <v>50320282</v>
      </c>
      <c r="C6">
        <v>0</v>
      </c>
      <c r="D6" t="b">
        <v>1</v>
      </c>
      <c r="E6">
        <v>0</v>
      </c>
      <c r="F6" t="b">
        <v>1</v>
      </c>
    </row>
    <row r="7" spans="1:6">
      <c r="A7" t="s">
        <v>25</v>
      </c>
      <c r="B7">
        <v>50320909</v>
      </c>
      <c r="C7">
        <v>0</v>
      </c>
      <c r="D7" t="b">
        <v>1</v>
      </c>
      <c r="E7">
        <v>0</v>
      </c>
      <c r="F7" t="b">
        <v>1</v>
      </c>
    </row>
    <row r="8" spans="1:6">
      <c r="A8" t="s">
        <v>26</v>
      </c>
      <c r="B8">
        <v>50321597</v>
      </c>
      <c r="C8">
        <v>0</v>
      </c>
      <c r="D8" t="b">
        <v>1</v>
      </c>
      <c r="E8">
        <v>0</v>
      </c>
      <c r="F8" t="b">
        <v>1</v>
      </c>
    </row>
    <row r="9" spans="1:6">
      <c r="A9" t="s">
        <v>27</v>
      </c>
      <c r="B9">
        <v>50192497</v>
      </c>
      <c r="C9">
        <v>0</v>
      </c>
      <c r="D9" t="b">
        <v>1</v>
      </c>
      <c r="E9">
        <v>0</v>
      </c>
      <c r="F9" t="b">
        <v>1</v>
      </c>
    </row>
    <row r="10" spans="1:6">
      <c r="A10" t="s">
        <v>28</v>
      </c>
      <c r="B10">
        <v>50337017</v>
      </c>
      <c r="C10">
        <v>0</v>
      </c>
      <c r="D10" t="b">
        <v>1</v>
      </c>
      <c r="E10">
        <v>0</v>
      </c>
      <c r="F10" t="b">
        <v>1</v>
      </c>
    </row>
    <row r="11" spans="1:6">
      <c r="A11" t="s">
        <v>29</v>
      </c>
      <c r="B11">
        <v>550335423</v>
      </c>
      <c r="C11">
        <v>0</v>
      </c>
      <c r="D11" t="b">
        <v>1</v>
      </c>
      <c r="E11">
        <v>0</v>
      </c>
      <c r="F11" t="b">
        <v>1</v>
      </c>
    </row>
    <row r="12" spans="1:6">
      <c r="A12" t="s">
        <v>30</v>
      </c>
      <c r="B12">
        <v>0</v>
      </c>
      <c r="C12">
        <v>0</v>
      </c>
      <c r="D12" t="b">
        <v>1</v>
      </c>
      <c r="E12">
        <v>0</v>
      </c>
      <c r="F12" t="b">
        <v>1</v>
      </c>
    </row>
    <row r="13" spans="1:6">
      <c r="A13" t="s">
        <v>31</v>
      </c>
      <c r="B13">
        <v>50256314</v>
      </c>
      <c r="C13">
        <v>0</v>
      </c>
      <c r="D13" t="b">
        <v>1</v>
      </c>
      <c r="E13">
        <v>0</v>
      </c>
      <c r="F13" t="b">
        <v>1</v>
      </c>
    </row>
    <row r="14" spans="1:6">
      <c r="A14" t="s">
        <v>32</v>
      </c>
      <c r="B14">
        <v>550320725</v>
      </c>
      <c r="C14">
        <v>0</v>
      </c>
      <c r="D14" t="b">
        <v>1</v>
      </c>
      <c r="E14">
        <v>0</v>
      </c>
      <c r="F14" t="b">
        <v>1</v>
      </c>
    </row>
    <row r="15" spans="1:6">
      <c r="A15" t="s">
        <v>33</v>
      </c>
      <c r="B15">
        <v>50174661</v>
      </c>
      <c r="C15">
        <v>0</v>
      </c>
      <c r="D15" t="b">
        <v>1</v>
      </c>
      <c r="E15">
        <v>0</v>
      </c>
      <c r="F15" t="b">
        <v>1</v>
      </c>
    </row>
    <row r="16" spans="1:6">
      <c r="A16" t="s">
        <v>34</v>
      </c>
      <c r="B16">
        <v>0</v>
      </c>
      <c r="C16">
        <v>0</v>
      </c>
      <c r="D16" t="b">
        <v>1</v>
      </c>
      <c r="E16">
        <v>0</v>
      </c>
      <c r="F16" t="b">
        <v>1</v>
      </c>
    </row>
    <row r="17" spans="1:6">
      <c r="A17" t="s">
        <v>35</v>
      </c>
      <c r="B17">
        <v>50138900</v>
      </c>
      <c r="C17">
        <v>0</v>
      </c>
      <c r="D17" t="b">
        <v>1</v>
      </c>
      <c r="E17">
        <v>0</v>
      </c>
      <c r="F17" t="b">
        <v>1</v>
      </c>
    </row>
    <row r="18" spans="1:6">
      <c r="A18" t="s">
        <v>36</v>
      </c>
      <c r="B18">
        <v>50321013</v>
      </c>
      <c r="C18">
        <v>0</v>
      </c>
      <c r="D18" t="b">
        <v>1</v>
      </c>
      <c r="E18">
        <v>0</v>
      </c>
      <c r="F18" t="b">
        <v>1</v>
      </c>
    </row>
    <row r="19" spans="1:6">
      <c r="A19" t="s">
        <v>37</v>
      </c>
      <c r="B19">
        <v>50317480</v>
      </c>
      <c r="C19">
        <v>0</v>
      </c>
      <c r="D19" t="b">
        <v>1</v>
      </c>
      <c r="E19">
        <v>0</v>
      </c>
      <c r="F19" t="b">
        <v>1</v>
      </c>
    </row>
    <row r="20" spans="1:6">
      <c r="A20" t="s">
        <v>38</v>
      </c>
      <c r="B20">
        <v>50321880</v>
      </c>
      <c r="C20">
        <v>0</v>
      </c>
      <c r="D20" t="b">
        <v>1</v>
      </c>
      <c r="E20">
        <v>0</v>
      </c>
      <c r="F20" t="b">
        <v>1</v>
      </c>
    </row>
    <row r="21" spans="1:6">
      <c r="A21" t="s">
        <v>39</v>
      </c>
      <c r="B21">
        <v>50325387</v>
      </c>
      <c r="C21">
        <v>0</v>
      </c>
      <c r="D21" t="b">
        <v>1</v>
      </c>
      <c r="E21">
        <v>0</v>
      </c>
      <c r="F21" t="b">
        <v>1</v>
      </c>
    </row>
    <row r="22" spans="1:6">
      <c r="A22" t="s">
        <v>40</v>
      </c>
      <c r="B22">
        <v>50179860</v>
      </c>
      <c r="C22">
        <v>0</v>
      </c>
      <c r="D22" t="b">
        <v>1</v>
      </c>
      <c r="E22">
        <v>0</v>
      </c>
      <c r="F22" t="b">
        <v>1</v>
      </c>
    </row>
    <row r="23" spans="1:6">
      <c r="A23" t="s">
        <v>41</v>
      </c>
      <c r="B23">
        <v>50318502</v>
      </c>
      <c r="C23">
        <v>0</v>
      </c>
      <c r="D23" t="b">
        <v>1</v>
      </c>
      <c r="E23">
        <v>0</v>
      </c>
      <c r="F23" t="b">
        <v>1</v>
      </c>
    </row>
    <row r="24" spans="1:6">
      <c r="A24" t="s">
        <v>42</v>
      </c>
      <c r="B24">
        <v>50224908</v>
      </c>
      <c r="C24">
        <v>0</v>
      </c>
      <c r="D24" t="b">
        <v>1</v>
      </c>
      <c r="E24">
        <v>0</v>
      </c>
      <c r="F24" t="b">
        <v>1</v>
      </c>
    </row>
    <row r="25" spans="1:6">
      <c r="A25" t="s">
        <v>43</v>
      </c>
      <c r="B25">
        <v>0</v>
      </c>
      <c r="C25">
        <v>0</v>
      </c>
      <c r="D25" t="b">
        <v>1</v>
      </c>
      <c r="E25">
        <v>0</v>
      </c>
      <c r="F25" t="b">
        <v>1</v>
      </c>
    </row>
    <row r="26" spans="1:6">
      <c r="A26" t="s">
        <v>44</v>
      </c>
      <c r="B26">
        <v>50336812</v>
      </c>
      <c r="C26">
        <v>0</v>
      </c>
      <c r="D26" t="b">
        <v>1</v>
      </c>
      <c r="E26">
        <v>0</v>
      </c>
      <c r="F26" t="b">
        <v>1</v>
      </c>
    </row>
    <row r="27" spans="1:6">
      <c r="A27" t="s">
        <v>45</v>
      </c>
      <c r="B27">
        <v>50337024</v>
      </c>
      <c r="C27">
        <v>0</v>
      </c>
      <c r="D27" t="b">
        <v>1</v>
      </c>
      <c r="E27">
        <v>0</v>
      </c>
      <c r="F27" t="b">
        <v>1</v>
      </c>
    </row>
    <row r="28" spans="1:6">
      <c r="A28" t="s">
        <v>46</v>
      </c>
      <c r="B28">
        <v>50340696</v>
      </c>
      <c r="C28">
        <v>0</v>
      </c>
      <c r="D28" t="b">
        <v>1</v>
      </c>
      <c r="E28">
        <v>0</v>
      </c>
      <c r="F28" t="b">
        <v>1</v>
      </c>
    </row>
    <row r="29" spans="1:6">
      <c r="A29" t="s">
        <v>47</v>
      </c>
      <c r="B29">
        <v>50069717</v>
      </c>
      <c r="C29">
        <v>0</v>
      </c>
      <c r="D29" t="b">
        <v>1</v>
      </c>
      <c r="E29">
        <v>0</v>
      </c>
      <c r="F29" t="b">
        <v>1</v>
      </c>
    </row>
    <row r="30" spans="1:6">
      <c r="A30" t="s">
        <v>48</v>
      </c>
      <c r="B30">
        <v>50204441</v>
      </c>
      <c r="C30">
        <v>-999</v>
      </c>
      <c r="D30" t="b">
        <v>0</v>
      </c>
      <c r="E30">
        <v>-999</v>
      </c>
      <c r="F30" t="b">
        <v>0</v>
      </c>
    </row>
    <row r="31" spans="1:6">
      <c r="A31" t="s">
        <v>49</v>
      </c>
      <c r="B31">
        <v>50322198</v>
      </c>
      <c r="C31">
        <v>0</v>
      </c>
      <c r="D31" t="b">
        <v>1</v>
      </c>
      <c r="E31">
        <v>0</v>
      </c>
      <c r="F31" t="b">
        <v>1</v>
      </c>
    </row>
    <row r="32" spans="1:6">
      <c r="A32" t="s">
        <v>50</v>
      </c>
      <c r="B32">
        <v>50336834</v>
      </c>
      <c r="C32">
        <v>0</v>
      </c>
      <c r="D32" t="b">
        <v>1</v>
      </c>
      <c r="E32">
        <v>0</v>
      </c>
      <c r="F32" t="b">
        <v>1</v>
      </c>
    </row>
    <row r="33" spans="1:6">
      <c r="A33" t="s">
        <v>51</v>
      </c>
      <c r="B33">
        <v>50320998</v>
      </c>
      <c r="C33">
        <v>0</v>
      </c>
      <c r="D33" t="b">
        <v>1</v>
      </c>
      <c r="E33">
        <v>0</v>
      </c>
      <c r="F33" t="b">
        <v>1</v>
      </c>
    </row>
    <row r="34" spans="1:6">
      <c r="A34" t="s">
        <v>52</v>
      </c>
      <c r="B34">
        <v>50318705</v>
      </c>
      <c r="C34">
        <v>0</v>
      </c>
      <c r="D34" t="b">
        <v>1</v>
      </c>
      <c r="E34">
        <v>0</v>
      </c>
      <c r="F34" t="b">
        <v>1</v>
      </c>
    </row>
    <row r="35" spans="1:6">
      <c r="A35" t="s">
        <v>53</v>
      </c>
      <c r="B35">
        <v>55038201</v>
      </c>
      <c r="C35">
        <v>0</v>
      </c>
      <c r="D35" t="b">
        <v>1</v>
      </c>
      <c r="E35">
        <v>0</v>
      </c>
      <c r="F35" t="b">
        <v>1</v>
      </c>
    </row>
    <row r="36" spans="1:6">
      <c r="A36" t="s">
        <v>54</v>
      </c>
      <c r="B36">
        <v>50336816</v>
      </c>
      <c r="C36">
        <v>0</v>
      </c>
      <c r="D36" t="b">
        <v>1</v>
      </c>
      <c r="E36">
        <v>0</v>
      </c>
      <c r="F36" t="b">
        <v>1</v>
      </c>
    </row>
    <row r="37" spans="1:6">
      <c r="A37" t="s">
        <v>55</v>
      </c>
      <c r="B37">
        <v>50321613</v>
      </c>
      <c r="C37">
        <v>0</v>
      </c>
      <c r="D37" t="b">
        <v>1</v>
      </c>
      <c r="E37">
        <v>0</v>
      </c>
      <c r="F37" t="b">
        <v>1</v>
      </c>
    </row>
    <row r="38" spans="1:6">
      <c r="A38" t="s">
        <v>56</v>
      </c>
      <c r="B38">
        <v>0</v>
      </c>
      <c r="C38">
        <v>0</v>
      </c>
      <c r="D38" t="b">
        <v>1</v>
      </c>
      <c r="E38">
        <v>0</v>
      </c>
      <c r="F38" t="b">
        <v>1</v>
      </c>
    </row>
    <row r="39" spans="1:6">
      <c r="A39" t="s">
        <v>57</v>
      </c>
      <c r="B39">
        <v>50245962</v>
      </c>
      <c r="C39">
        <v>0</v>
      </c>
      <c r="D39" t="b">
        <v>1</v>
      </c>
      <c r="E39">
        <v>0</v>
      </c>
      <c r="F39" t="b">
        <v>1</v>
      </c>
    </row>
    <row r="40" spans="1:6">
      <c r="A40" t="s">
        <v>58</v>
      </c>
      <c r="B40">
        <v>50236786</v>
      </c>
      <c r="C40">
        <v>1</v>
      </c>
      <c r="D40" t="b">
        <v>0</v>
      </c>
      <c r="E40">
        <v>1</v>
      </c>
      <c r="F40" t="b">
        <v>0</v>
      </c>
    </row>
    <row r="41" spans="1:6">
      <c r="A41" t="s">
        <v>59</v>
      </c>
      <c r="B41">
        <v>50228104</v>
      </c>
      <c r="C41">
        <v>0</v>
      </c>
      <c r="D41" t="b">
        <v>1</v>
      </c>
      <c r="E41">
        <v>0</v>
      </c>
      <c r="F41" t="b">
        <v>1</v>
      </c>
    </row>
    <row r="42" spans="1:6">
      <c r="A42" t="s">
        <v>61</v>
      </c>
      <c r="B42">
        <v>50183135</v>
      </c>
      <c r="C42">
        <v>0</v>
      </c>
      <c r="D42" t="b">
        <v>1</v>
      </c>
      <c r="E42">
        <v>0</v>
      </c>
      <c r="F42" t="b">
        <v>1</v>
      </c>
    </row>
    <row r="43" spans="1:6">
      <c r="A43" t="s">
        <v>62</v>
      </c>
      <c r="B43">
        <v>50336817</v>
      </c>
      <c r="C43">
        <v>0</v>
      </c>
      <c r="D43" t="b">
        <v>1</v>
      </c>
      <c r="E43">
        <v>0</v>
      </c>
      <c r="F43" t="b">
        <v>1</v>
      </c>
    </row>
    <row r="44" spans="1:6">
      <c r="A44" t="s">
        <v>63</v>
      </c>
      <c r="B44">
        <v>50312346</v>
      </c>
      <c r="C44">
        <v>0</v>
      </c>
      <c r="D44" t="b">
        <v>1</v>
      </c>
      <c r="E44">
        <v>0</v>
      </c>
      <c r="F44" t="b">
        <v>1</v>
      </c>
    </row>
    <row r="45" spans="1:6">
      <c r="A45" t="s">
        <v>64</v>
      </c>
      <c r="B45">
        <v>50312357</v>
      </c>
      <c r="C45">
        <v>0</v>
      </c>
      <c r="D45" t="b">
        <v>1</v>
      </c>
      <c r="E45">
        <v>0</v>
      </c>
      <c r="F45" t="b">
        <v>1</v>
      </c>
    </row>
    <row r="46" spans="1:6">
      <c r="A46" t="s">
        <v>65</v>
      </c>
      <c r="B46">
        <v>50338244</v>
      </c>
      <c r="C46">
        <v>0</v>
      </c>
      <c r="D46" t="b">
        <v>1</v>
      </c>
      <c r="E46">
        <v>0</v>
      </c>
      <c r="F46" t="b">
        <v>1</v>
      </c>
    </row>
    <row r="47" spans="1:6">
      <c r="A47" t="s">
        <v>66</v>
      </c>
      <c r="B47">
        <v>50286981</v>
      </c>
      <c r="C47">
        <v>0</v>
      </c>
      <c r="D47" t="b">
        <v>1</v>
      </c>
      <c r="E47">
        <v>0</v>
      </c>
      <c r="F47" t="b">
        <v>1</v>
      </c>
    </row>
    <row r="48" spans="1:6">
      <c r="A48" t="s">
        <v>67</v>
      </c>
      <c r="B48">
        <v>50193391</v>
      </c>
      <c r="C48">
        <v>0</v>
      </c>
      <c r="D48" t="b">
        <v>1</v>
      </c>
      <c r="E48">
        <v>0</v>
      </c>
      <c r="F48" t="b">
        <v>1</v>
      </c>
    </row>
    <row r="49" spans="1:6">
      <c r="A49" t="s">
        <v>68</v>
      </c>
      <c r="B49">
        <v>50337029</v>
      </c>
      <c r="C49">
        <v>0</v>
      </c>
      <c r="D49" t="b">
        <v>1</v>
      </c>
      <c r="E49">
        <v>0</v>
      </c>
      <c r="F49" t="b">
        <v>1</v>
      </c>
    </row>
    <row r="50" spans="1:6">
      <c r="A50" t="s">
        <v>69</v>
      </c>
      <c r="B50">
        <v>50322185</v>
      </c>
      <c r="C50">
        <v>-999</v>
      </c>
      <c r="D50" t="b">
        <v>0</v>
      </c>
      <c r="E50">
        <v>-999</v>
      </c>
      <c r="F50" t="b">
        <v>0</v>
      </c>
    </row>
    <row r="51" spans="1:6">
      <c r="A51" t="s">
        <v>71</v>
      </c>
      <c r="B51">
        <v>50344571</v>
      </c>
      <c r="C51">
        <v>0</v>
      </c>
      <c r="D51" t="b">
        <v>1</v>
      </c>
      <c r="E51">
        <v>0</v>
      </c>
      <c r="F51" t="b">
        <v>1</v>
      </c>
    </row>
    <row r="52" spans="1:6">
      <c r="A52" t="s">
        <v>72</v>
      </c>
      <c r="B52">
        <v>50318656</v>
      </c>
      <c r="C52">
        <v>0</v>
      </c>
      <c r="D52" t="b">
        <v>1</v>
      </c>
      <c r="E52">
        <v>0</v>
      </c>
      <c r="F52" t="b">
        <v>1</v>
      </c>
    </row>
    <row r="53" spans="1:6">
      <c r="A53" t="s">
        <v>73</v>
      </c>
      <c r="B53">
        <v>55551111</v>
      </c>
      <c r="C53">
        <v>0</v>
      </c>
      <c r="D53" t="b">
        <v>1</v>
      </c>
      <c r="E53">
        <v>0</v>
      </c>
      <c r="F53" t="b">
        <v>1</v>
      </c>
    </row>
    <row r="54" spans="1:6">
      <c r="A54" t="s">
        <v>74</v>
      </c>
      <c r="B54">
        <v>0</v>
      </c>
      <c r="C54">
        <v>0</v>
      </c>
      <c r="D54" t="b">
        <v>1</v>
      </c>
      <c r="E54">
        <v>0</v>
      </c>
      <c r="F54" t="b">
        <v>1</v>
      </c>
    </row>
    <row r="55" spans="1:6">
      <c r="A55" t="s">
        <v>75</v>
      </c>
      <c r="B55">
        <v>50320295</v>
      </c>
      <c r="C55">
        <v>1</v>
      </c>
      <c r="D55" t="b">
        <v>0</v>
      </c>
      <c r="E55">
        <v>1</v>
      </c>
      <c r="F55" t="b">
        <v>0</v>
      </c>
    </row>
    <row r="56" spans="1:6">
      <c r="A56" t="s">
        <v>76</v>
      </c>
      <c r="B56">
        <v>50083665</v>
      </c>
      <c r="C56">
        <v>0</v>
      </c>
      <c r="D56" t="b">
        <v>1</v>
      </c>
      <c r="E56">
        <v>0</v>
      </c>
      <c r="F56" t="b">
        <v>1</v>
      </c>
    </row>
    <row r="57" spans="1:6">
      <c r="A57" t="s">
        <v>77</v>
      </c>
      <c r="B57">
        <v>50321964</v>
      </c>
      <c r="C57">
        <v>2</v>
      </c>
      <c r="D57" t="b">
        <v>0</v>
      </c>
      <c r="E57">
        <v>2</v>
      </c>
      <c r="F57" t="b">
        <v>0</v>
      </c>
    </row>
    <row r="58" spans="1:6">
      <c r="A58" t="s">
        <v>79</v>
      </c>
      <c r="B58">
        <v>50336891</v>
      </c>
      <c r="C58">
        <v>0</v>
      </c>
      <c r="D58" t="b">
        <v>1</v>
      </c>
      <c r="E58">
        <v>0</v>
      </c>
      <c r="F58" t="b">
        <v>1</v>
      </c>
    </row>
    <row r="59" spans="1:6">
      <c r="A59" t="s">
        <v>80</v>
      </c>
      <c r="B59">
        <v>0</v>
      </c>
      <c r="C59">
        <v>0</v>
      </c>
      <c r="D59" t="b">
        <v>1</v>
      </c>
      <c r="E59">
        <v>0</v>
      </c>
      <c r="F59" t="b">
        <v>1</v>
      </c>
    </row>
    <row r="60" spans="1:6">
      <c r="A60" t="s">
        <v>81</v>
      </c>
      <c r="B60">
        <v>50212314</v>
      </c>
      <c r="C60">
        <v>1</v>
      </c>
      <c r="D60" t="b">
        <v>0</v>
      </c>
      <c r="E60">
        <v>1</v>
      </c>
      <c r="F60" t="b">
        <v>0</v>
      </c>
    </row>
    <row r="61" spans="1:6">
      <c r="A61" t="s">
        <v>82</v>
      </c>
      <c r="B61">
        <v>50295796</v>
      </c>
      <c r="C61">
        <v>0</v>
      </c>
      <c r="D61" t="b">
        <v>1</v>
      </c>
      <c r="E61">
        <v>0</v>
      </c>
      <c r="F61" t="b">
        <v>1</v>
      </c>
    </row>
    <row r="62" spans="1:6">
      <c r="A62" t="s">
        <v>83</v>
      </c>
      <c r="B62">
        <v>50337041</v>
      </c>
      <c r="C62">
        <v>0</v>
      </c>
      <c r="D62" t="b">
        <v>1</v>
      </c>
      <c r="E62">
        <v>0</v>
      </c>
      <c r="F62" t="b">
        <v>1</v>
      </c>
    </row>
    <row r="63" spans="1:6">
      <c r="A63" t="s">
        <v>84</v>
      </c>
      <c r="B63">
        <v>0</v>
      </c>
      <c r="C63">
        <v>0</v>
      </c>
      <c r="D63" t="b">
        <v>1</v>
      </c>
      <c r="E63">
        <v>0</v>
      </c>
      <c r="F63" t="b">
        <v>1</v>
      </c>
    </row>
    <row r="64" spans="1:6">
      <c r="A64" t="s">
        <v>85</v>
      </c>
      <c r="B64">
        <v>0</v>
      </c>
      <c r="C64">
        <v>0</v>
      </c>
      <c r="D64" t="b">
        <v>1</v>
      </c>
      <c r="E64">
        <v>0</v>
      </c>
      <c r="F64" t="b">
        <v>1</v>
      </c>
    </row>
    <row r="65" spans="1:6">
      <c r="A65" t="s">
        <v>86</v>
      </c>
      <c r="B65">
        <v>50320372</v>
      </c>
      <c r="C65">
        <v>0</v>
      </c>
      <c r="D65" t="b">
        <v>1</v>
      </c>
      <c r="E65">
        <v>0</v>
      </c>
      <c r="F65" t="b">
        <v>1</v>
      </c>
    </row>
    <row r="66" spans="1:6">
      <c r="A66" t="s">
        <v>87</v>
      </c>
      <c r="B66">
        <v>50112003</v>
      </c>
      <c r="C66">
        <v>0</v>
      </c>
      <c r="D66" t="b">
        <v>1</v>
      </c>
      <c r="E66">
        <v>0</v>
      </c>
      <c r="F66" t="b">
        <v>1</v>
      </c>
    </row>
    <row r="67" spans="1:6">
      <c r="A67" t="s">
        <v>88</v>
      </c>
      <c r="B67">
        <v>50336858</v>
      </c>
      <c r="C67">
        <v>0</v>
      </c>
      <c r="D67" t="b">
        <v>1</v>
      </c>
      <c r="E67">
        <v>0</v>
      </c>
      <c r="F67" t="b">
        <v>1</v>
      </c>
    </row>
    <row r="68" spans="1:6">
      <c r="A68" t="s">
        <v>89</v>
      </c>
      <c r="B68">
        <v>50318506</v>
      </c>
      <c r="C68">
        <v>0</v>
      </c>
      <c r="D68" t="b">
        <v>1</v>
      </c>
      <c r="E68">
        <v>0</v>
      </c>
      <c r="F68" t="b">
        <v>1</v>
      </c>
    </row>
    <row r="69" spans="1:6">
      <c r="A69" t="s">
        <v>90</v>
      </c>
      <c r="B69">
        <v>50233537</v>
      </c>
      <c r="C69">
        <v>0</v>
      </c>
      <c r="D69" t="b">
        <v>1</v>
      </c>
      <c r="E69">
        <v>0</v>
      </c>
      <c r="F69" t="b">
        <v>1</v>
      </c>
    </row>
    <row r="70" spans="1:6">
      <c r="A70" t="s">
        <v>91</v>
      </c>
      <c r="B70">
        <v>50321560</v>
      </c>
      <c r="C70">
        <v>0</v>
      </c>
      <c r="D70" t="b">
        <v>1</v>
      </c>
      <c r="E70">
        <v>0</v>
      </c>
      <c r="F70" t="b">
        <v>1</v>
      </c>
    </row>
    <row r="71" spans="1:6">
      <c r="A71" t="s">
        <v>92</v>
      </c>
      <c r="B71">
        <v>0</v>
      </c>
      <c r="C71">
        <v>0</v>
      </c>
      <c r="D71" t="b">
        <v>1</v>
      </c>
      <c r="E71">
        <v>0</v>
      </c>
      <c r="F71" t="b">
        <v>1</v>
      </c>
    </row>
    <row r="72" spans="1:6">
      <c r="A72" t="s">
        <v>93</v>
      </c>
      <c r="B72">
        <v>0</v>
      </c>
      <c r="C72">
        <v>0</v>
      </c>
      <c r="D72" t="b">
        <v>1</v>
      </c>
      <c r="E72">
        <v>0</v>
      </c>
      <c r="F72" t="b">
        <v>1</v>
      </c>
    </row>
    <row r="73" spans="1:6">
      <c r="A73" t="s">
        <v>94</v>
      </c>
      <c r="B73">
        <v>0</v>
      </c>
      <c r="C73">
        <v>0</v>
      </c>
      <c r="D73" t="b">
        <v>1</v>
      </c>
      <c r="E73">
        <v>0</v>
      </c>
      <c r="F73" t="b">
        <v>1</v>
      </c>
    </row>
    <row r="74" spans="1:6">
      <c r="A74" t="s">
        <v>95</v>
      </c>
      <c r="B74">
        <v>50180856</v>
      </c>
      <c r="C74">
        <v>0</v>
      </c>
      <c r="D74" t="b">
        <v>1</v>
      </c>
      <c r="E74">
        <v>0</v>
      </c>
      <c r="F74" t="b">
        <v>1</v>
      </c>
    </row>
    <row r="75" spans="1:6">
      <c r="A75" t="s">
        <v>96</v>
      </c>
      <c r="B75">
        <v>50290454</v>
      </c>
      <c r="C75">
        <v>0</v>
      </c>
      <c r="D75" t="b">
        <v>1</v>
      </c>
      <c r="E75">
        <v>0</v>
      </c>
      <c r="F75" t="b">
        <v>1</v>
      </c>
    </row>
    <row r="76" spans="1:6">
      <c r="A76" t="s">
        <v>97</v>
      </c>
      <c r="B76">
        <v>50320120</v>
      </c>
      <c r="C76">
        <v>0</v>
      </c>
      <c r="D76" t="b">
        <v>1</v>
      </c>
      <c r="E76">
        <v>0</v>
      </c>
      <c r="F76" t="b">
        <v>1</v>
      </c>
    </row>
    <row r="77" spans="1:6">
      <c r="A77" t="s">
        <v>98</v>
      </c>
      <c r="B77">
        <v>50198116</v>
      </c>
      <c r="C77">
        <v>0</v>
      </c>
      <c r="D77" t="b">
        <v>1</v>
      </c>
      <c r="E77">
        <v>0</v>
      </c>
      <c r="F77" t="b">
        <v>1</v>
      </c>
    </row>
    <row r="78" spans="1:6">
      <c r="A78" t="s">
        <v>99</v>
      </c>
      <c r="B78">
        <v>50287648</v>
      </c>
      <c r="C78">
        <v>0</v>
      </c>
      <c r="D78" t="b">
        <v>1</v>
      </c>
      <c r="E78">
        <v>0</v>
      </c>
      <c r="F78" t="b">
        <v>1</v>
      </c>
    </row>
    <row r="79" spans="1:6">
      <c r="A79" t="s">
        <v>100</v>
      </c>
      <c r="B79">
        <v>50184866</v>
      </c>
      <c r="C79">
        <v>0</v>
      </c>
      <c r="D79" t="b">
        <v>1</v>
      </c>
      <c r="E79">
        <v>0</v>
      </c>
      <c r="F79" t="b">
        <v>1</v>
      </c>
    </row>
    <row r="80" spans="1:6">
      <c r="A80" t="s">
        <v>101</v>
      </c>
      <c r="B80">
        <v>0</v>
      </c>
      <c r="C80">
        <v>-999</v>
      </c>
      <c r="D80" t="b">
        <v>0</v>
      </c>
      <c r="E80">
        <v>-999</v>
      </c>
      <c r="F80" t="b">
        <v>0</v>
      </c>
    </row>
    <row r="81" spans="1:6">
      <c r="A81" t="s">
        <v>102</v>
      </c>
      <c r="B81">
        <v>50308610</v>
      </c>
      <c r="C81">
        <v>-999</v>
      </c>
      <c r="D81" t="b">
        <v>0</v>
      </c>
      <c r="E81">
        <v>0</v>
      </c>
      <c r="F81" t="b">
        <v>1</v>
      </c>
    </row>
    <row r="82" spans="1:6">
      <c r="A82" t="s">
        <v>103</v>
      </c>
      <c r="B82">
        <v>50290190</v>
      </c>
      <c r="C82">
        <v>0</v>
      </c>
      <c r="D82" t="b">
        <v>1</v>
      </c>
      <c r="E82">
        <v>0</v>
      </c>
      <c r="F82" t="b">
        <v>1</v>
      </c>
    </row>
    <row r="83" spans="1:6">
      <c r="A83" t="s">
        <v>104</v>
      </c>
      <c r="B83">
        <v>50241534</v>
      </c>
      <c r="C83">
        <v>0</v>
      </c>
      <c r="D83" t="b">
        <v>1</v>
      </c>
      <c r="E83">
        <v>0</v>
      </c>
      <c r="F83" t="b">
        <v>1</v>
      </c>
    </row>
    <row r="84" spans="1:6">
      <c r="A84" t="s">
        <v>105</v>
      </c>
      <c r="B84">
        <v>50244287</v>
      </c>
      <c r="C84">
        <v>0</v>
      </c>
      <c r="D84" t="b">
        <v>1</v>
      </c>
      <c r="E84">
        <v>0</v>
      </c>
      <c r="F84" t="b">
        <v>1</v>
      </c>
    </row>
    <row r="85" spans="1:6">
      <c r="A85" t="s">
        <v>106</v>
      </c>
      <c r="B85">
        <v>50338178</v>
      </c>
      <c r="C85">
        <v>0</v>
      </c>
      <c r="D85" t="b">
        <v>1</v>
      </c>
      <c r="E85">
        <v>0</v>
      </c>
      <c r="F85" t="b">
        <v>1</v>
      </c>
    </row>
    <row r="86" spans="1:6">
      <c r="A86" t="s">
        <v>107</v>
      </c>
      <c r="B86">
        <v>0</v>
      </c>
      <c r="C86">
        <v>0</v>
      </c>
      <c r="D86" t="b">
        <v>1</v>
      </c>
      <c r="E86">
        <v>0</v>
      </c>
      <c r="F86" t="b">
        <v>1</v>
      </c>
    </row>
    <row r="87" spans="1:6">
      <c r="A87" t="s">
        <v>108</v>
      </c>
      <c r="B87">
        <v>550338249</v>
      </c>
      <c r="C87">
        <v>0</v>
      </c>
      <c r="D87" t="b">
        <v>1</v>
      </c>
      <c r="E87">
        <v>0</v>
      </c>
      <c r="F87" t="b">
        <v>1</v>
      </c>
    </row>
    <row r="88" spans="1:6">
      <c r="A88" t="s">
        <v>109</v>
      </c>
      <c r="B88">
        <v>50180481</v>
      </c>
      <c r="C88">
        <v>0</v>
      </c>
      <c r="D88" t="b">
        <v>1</v>
      </c>
      <c r="E88">
        <v>0</v>
      </c>
      <c r="F88" t="b">
        <v>1</v>
      </c>
    </row>
    <row r="89" spans="1:6">
      <c r="A89" t="s">
        <v>110</v>
      </c>
      <c r="B89">
        <v>50125711</v>
      </c>
      <c r="C89">
        <v>0</v>
      </c>
      <c r="D89" t="b">
        <v>1</v>
      </c>
      <c r="E89">
        <v>0</v>
      </c>
      <c r="F89" t="b">
        <v>1</v>
      </c>
    </row>
    <row r="90" spans="1:6">
      <c r="A90" t="s">
        <v>111</v>
      </c>
      <c r="B90">
        <v>50321558</v>
      </c>
      <c r="C90">
        <v>0</v>
      </c>
      <c r="D90" t="b">
        <v>1</v>
      </c>
      <c r="E90">
        <v>0</v>
      </c>
      <c r="F90" t="b">
        <v>1</v>
      </c>
    </row>
    <row r="91" spans="1:6">
      <c r="A91" t="s">
        <v>112</v>
      </c>
      <c r="B91">
        <v>50180116</v>
      </c>
      <c r="C91">
        <v>0</v>
      </c>
      <c r="D91" t="b">
        <v>1</v>
      </c>
      <c r="E91">
        <v>0</v>
      </c>
      <c r="F91" t="b">
        <v>1</v>
      </c>
    </row>
    <row r="92" spans="1:6">
      <c r="A92" t="s">
        <v>113</v>
      </c>
      <c r="B92">
        <v>50322056</v>
      </c>
      <c r="C92">
        <v>0</v>
      </c>
      <c r="D92" t="b">
        <v>1</v>
      </c>
      <c r="E92">
        <v>0</v>
      </c>
      <c r="F92" t="b">
        <v>1</v>
      </c>
    </row>
    <row r="93" spans="1:6">
      <c r="A93" t="s">
        <v>114</v>
      </c>
      <c r="B93">
        <v>50337016</v>
      </c>
      <c r="C93">
        <v>0</v>
      </c>
      <c r="D93" t="b">
        <v>1</v>
      </c>
      <c r="E93">
        <v>0</v>
      </c>
      <c r="F93" t="b">
        <v>1</v>
      </c>
    </row>
    <row r="94" spans="1:6">
      <c r="A94" t="s">
        <v>115</v>
      </c>
      <c r="B94">
        <v>50181641</v>
      </c>
      <c r="C94">
        <v>0</v>
      </c>
      <c r="D94" t="b">
        <v>1</v>
      </c>
      <c r="E94">
        <v>0</v>
      </c>
      <c r="F94" t="b">
        <v>1</v>
      </c>
    </row>
    <row r="95" spans="1:6">
      <c r="A95" t="s">
        <v>116</v>
      </c>
      <c r="B95">
        <v>50177863</v>
      </c>
      <c r="C95">
        <v>0</v>
      </c>
      <c r="D95" t="b">
        <v>1</v>
      </c>
      <c r="E95">
        <v>0</v>
      </c>
      <c r="F95" t="b">
        <v>1</v>
      </c>
    </row>
    <row r="96" spans="1:6">
      <c r="A96" t="s">
        <v>118</v>
      </c>
      <c r="B96">
        <v>50182922</v>
      </c>
      <c r="C96">
        <v>0</v>
      </c>
      <c r="D96" t="b">
        <v>1</v>
      </c>
      <c r="E96">
        <v>0</v>
      </c>
      <c r="F96" t="b">
        <v>1</v>
      </c>
    </row>
    <row r="97" spans="1:6">
      <c r="A97" t="s">
        <v>119</v>
      </c>
      <c r="B97">
        <v>0</v>
      </c>
      <c r="C97">
        <v>0</v>
      </c>
      <c r="D97" t="b">
        <v>1</v>
      </c>
      <c r="E97">
        <v>0</v>
      </c>
      <c r="F97" t="b">
        <v>1</v>
      </c>
    </row>
    <row r="98" spans="1:6">
      <c r="A98" t="s">
        <v>120</v>
      </c>
      <c r="B98">
        <v>50317075</v>
      </c>
      <c r="C98">
        <v>0</v>
      </c>
      <c r="D98" t="b">
        <v>1</v>
      </c>
      <c r="E98">
        <v>0</v>
      </c>
      <c r="F98" t="b">
        <v>1</v>
      </c>
    </row>
    <row r="99" spans="1:6">
      <c r="A99" t="s">
        <v>121</v>
      </c>
      <c r="B99">
        <v>50203479</v>
      </c>
      <c r="C99">
        <v>0</v>
      </c>
      <c r="D99" t="b">
        <v>1</v>
      </c>
      <c r="E99">
        <v>0</v>
      </c>
      <c r="F99" t="b">
        <v>1</v>
      </c>
    </row>
    <row r="100" spans="1:6">
      <c r="A100" t="s">
        <v>122</v>
      </c>
      <c r="B100">
        <v>50318504</v>
      </c>
      <c r="C100">
        <v>0</v>
      </c>
      <c r="D100" t="b">
        <v>1</v>
      </c>
      <c r="E100">
        <v>0</v>
      </c>
      <c r="F100" t="b">
        <v>1</v>
      </c>
    </row>
    <row r="101" spans="1:6">
      <c r="A101" t="s">
        <v>123</v>
      </c>
      <c r="B101">
        <v>50177642</v>
      </c>
      <c r="C101">
        <v>0</v>
      </c>
      <c r="D101" t="b">
        <v>1</v>
      </c>
      <c r="E101">
        <v>0</v>
      </c>
      <c r="F101" t="b">
        <v>1</v>
      </c>
    </row>
    <row r="102" spans="1:6">
      <c r="A102" t="s">
        <v>124</v>
      </c>
      <c r="B102">
        <v>50214373</v>
      </c>
      <c r="C102">
        <v>0</v>
      </c>
      <c r="D102" t="b">
        <v>1</v>
      </c>
      <c r="E102">
        <v>0</v>
      </c>
      <c r="F102" t="b">
        <v>1</v>
      </c>
    </row>
    <row r="103" spans="1:6">
      <c r="A103" t="s">
        <v>125</v>
      </c>
      <c r="B103">
        <v>50177549</v>
      </c>
      <c r="C103">
        <v>0</v>
      </c>
      <c r="D103" t="b">
        <v>1</v>
      </c>
      <c r="E103">
        <v>0</v>
      </c>
      <c r="F103" t="b">
        <v>1</v>
      </c>
    </row>
    <row r="104" spans="1:6">
      <c r="A104" t="s">
        <v>126</v>
      </c>
      <c r="B104">
        <v>50196105</v>
      </c>
      <c r="C104">
        <v>0</v>
      </c>
      <c r="D104" t="b">
        <v>1</v>
      </c>
      <c r="E104">
        <v>0</v>
      </c>
      <c r="F104" t="b">
        <v>1</v>
      </c>
    </row>
    <row r="105" spans="1:6">
      <c r="A105" t="s">
        <v>127</v>
      </c>
      <c r="B105">
        <v>50338177</v>
      </c>
      <c r="C105">
        <v>0</v>
      </c>
      <c r="D105" t="b">
        <v>1</v>
      </c>
      <c r="E105">
        <v>0</v>
      </c>
      <c r="F105" t="b">
        <v>1</v>
      </c>
    </row>
    <row r="106" spans="1:6">
      <c r="A106" t="s">
        <v>128</v>
      </c>
      <c r="B106">
        <v>50180045</v>
      </c>
      <c r="C106">
        <v>0</v>
      </c>
      <c r="D106" t="b">
        <v>1</v>
      </c>
      <c r="E106">
        <v>0</v>
      </c>
      <c r="F106" t="b">
        <v>1</v>
      </c>
    </row>
    <row r="107" spans="1:6">
      <c r="A107" t="s">
        <v>129</v>
      </c>
      <c r="B107">
        <v>50107896</v>
      </c>
      <c r="C107">
        <v>-999</v>
      </c>
      <c r="D107" t="b">
        <v>0</v>
      </c>
      <c r="E107">
        <v>-999</v>
      </c>
      <c r="F107" t="b">
        <v>0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69:H175"/>
  <sheetViews>
    <sheetView topLeftCell="A69" workbookViewId="0">
      <selection activeCell="G26" sqref="G26"/>
    </sheetView>
  </sheetViews>
  <sheetFormatPr defaultColWidth="9.140625" defaultRowHeight="15"/>
  <cols>
    <col min="3" max="3" width="11" customWidth="1"/>
    <col min="4" max="4" width="8.7109375" customWidth="1"/>
    <col min="5" max="5" width="11.7109375" customWidth="1"/>
    <col min="6" max="6" width="13.140625" customWidth="1"/>
    <col min="7" max="7" width="12.28515625" customWidth="1"/>
    <col min="8" max="8" width="13" customWidth="1"/>
  </cols>
  <sheetData>
    <row r="69" spans="1:8">
      <c r="A69" s="5" t="s">
        <v>2</v>
      </c>
      <c r="B69" s="5" t="s">
        <v>3</v>
      </c>
      <c r="C69" s="5" t="s">
        <v>136</v>
      </c>
      <c r="D69" s="5" t="s">
        <v>137</v>
      </c>
      <c r="E69" s="5" t="s">
        <v>138</v>
      </c>
      <c r="F69" s="5" t="s">
        <v>139</v>
      </c>
      <c r="G69" s="5" t="s">
        <v>140</v>
      </c>
      <c r="H69" s="5" t="s">
        <v>141</v>
      </c>
    </row>
    <row r="70" spans="1:8">
      <c r="A70" s="5" t="s">
        <v>18</v>
      </c>
      <c r="B70" s="5">
        <v>50338193</v>
      </c>
      <c r="C70" s="5">
        <v>0</v>
      </c>
      <c r="D70" s="5" t="b">
        <v>1</v>
      </c>
      <c r="E70" s="5">
        <v>0</v>
      </c>
      <c r="F70" s="5" t="b">
        <v>1</v>
      </c>
      <c r="G70" s="5">
        <v>0</v>
      </c>
      <c r="H70" s="5" t="b">
        <v>1</v>
      </c>
    </row>
    <row r="71" spans="1:8">
      <c r="A71" s="5" t="s">
        <v>19</v>
      </c>
      <c r="B71" s="5">
        <v>0</v>
      </c>
      <c r="C71" s="5">
        <v>-999</v>
      </c>
      <c r="D71" s="5" t="b">
        <v>0</v>
      </c>
      <c r="E71" s="5">
        <v>-999</v>
      </c>
      <c r="F71" s="5" t="b">
        <v>0</v>
      </c>
      <c r="G71" s="5">
        <v>-999</v>
      </c>
      <c r="H71" s="5" t="b">
        <v>0</v>
      </c>
    </row>
    <row r="72" spans="1:8">
      <c r="A72" s="5" t="s">
        <v>21</v>
      </c>
      <c r="B72" s="5">
        <v>50337043</v>
      </c>
      <c r="C72" s="5">
        <v>0</v>
      </c>
      <c r="D72" s="5" t="b">
        <v>1</v>
      </c>
      <c r="E72" s="5">
        <v>0</v>
      </c>
      <c r="F72" s="5" t="b">
        <v>1</v>
      </c>
      <c r="G72" s="5">
        <v>0</v>
      </c>
      <c r="H72" s="5" t="b">
        <v>1</v>
      </c>
    </row>
    <row r="73" spans="1:8">
      <c r="A73" s="5" t="s">
        <v>22</v>
      </c>
      <c r="B73" s="5">
        <v>50321658</v>
      </c>
      <c r="C73" s="5">
        <v>-999</v>
      </c>
      <c r="D73" s="5" t="b">
        <v>0</v>
      </c>
      <c r="E73" s="5">
        <v>-999</v>
      </c>
      <c r="F73" s="5" t="b">
        <v>0</v>
      </c>
      <c r="G73" s="5">
        <v>-999</v>
      </c>
      <c r="H73" s="5" t="b">
        <v>0</v>
      </c>
    </row>
    <row r="74" spans="1:8">
      <c r="A74" s="5" t="s">
        <v>24</v>
      </c>
      <c r="B74" s="5">
        <v>50320282</v>
      </c>
      <c r="C74" s="5">
        <v>0</v>
      </c>
      <c r="D74" s="5" t="b">
        <v>1</v>
      </c>
      <c r="E74" s="5">
        <v>0</v>
      </c>
      <c r="F74" s="5" t="b">
        <v>1</v>
      </c>
      <c r="G74" s="5">
        <v>0</v>
      </c>
      <c r="H74" s="5" t="b">
        <v>1</v>
      </c>
    </row>
    <row r="75" spans="1:8">
      <c r="A75" s="5" t="s">
        <v>25</v>
      </c>
      <c r="B75" s="5">
        <v>50320909</v>
      </c>
      <c r="C75" s="5">
        <v>0</v>
      </c>
      <c r="D75" s="5" t="b">
        <v>1</v>
      </c>
      <c r="E75" s="5">
        <v>0</v>
      </c>
      <c r="F75" s="5" t="b">
        <v>1</v>
      </c>
      <c r="G75" s="5">
        <v>0</v>
      </c>
      <c r="H75" s="5" t="b">
        <v>1</v>
      </c>
    </row>
    <row r="76" spans="1:8">
      <c r="A76" s="5" t="s">
        <v>26</v>
      </c>
      <c r="B76" s="5">
        <v>50321597</v>
      </c>
      <c r="C76" s="5">
        <v>0</v>
      </c>
      <c r="D76" s="5" t="b">
        <v>1</v>
      </c>
      <c r="E76" s="5">
        <v>0</v>
      </c>
      <c r="F76" s="5" t="b">
        <v>1</v>
      </c>
      <c r="G76" s="5">
        <v>0</v>
      </c>
      <c r="H76" s="5" t="b">
        <v>1</v>
      </c>
    </row>
    <row r="77" spans="1:8">
      <c r="A77" s="5" t="s">
        <v>27</v>
      </c>
      <c r="B77" s="5">
        <v>50192497</v>
      </c>
      <c r="C77" s="5">
        <v>1</v>
      </c>
      <c r="D77" s="5" t="b">
        <v>0</v>
      </c>
      <c r="E77" s="5">
        <v>1</v>
      </c>
      <c r="F77" s="5" t="b">
        <v>0</v>
      </c>
      <c r="G77" s="5">
        <v>1</v>
      </c>
      <c r="H77" s="5" t="b">
        <v>0</v>
      </c>
    </row>
    <row r="78" spans="1:8">
      <c r="A78" s="5" t="s">
        <v>28</v>
      </c>
      <c r="B78" s="5">
        <v>50337017</v>
      </c>
      <c r="C78" s="5">
        <v>1</v>
      </c>
      <c r="D78" s="5" t="b">
        <v>0</v>
      </c>
      <c r="E78" s="5">
        <v>1</v>
      </c>
      <c r="F78" s="5" t="b">
        <v>0</v>
      </c>
      <c r="G78" s="5">
        <v>1</v>
      </c>
      <c r="H78" s="5" t="b">
        <v>0</v>
      </c>
    </row>
    <row r="79" spans="1:8">
      <c r="A79" s="5" t="s">
        <v>29</v>
      </c>
      <c r="B79" s="5">
        <v>550335423</v>
      </c>
      <c r="C79" s="5">
        <v>0</v>
      </c>
      <c r="D79" s="5" t="b">
        <v>1</v>
      </c>
      <c r="E79" s="5">
        <v>0</v>
      </c>
      <c r="F79" s="5" t="b">
        <v>1</v>
      </c>
      <c r="G79" s="5">
        <v>0</v>
      </c>
      <c r="H79" s="5" t="b">
        <v>1</v>
      </c>
    </row>
    <row r="80" spans="1:8">
      <c r="A80" s="5" t="s">
        <v>30</v>
      </c>
      <c r="B80" s="5">
        <v>0</v>
      </c>
      <c r="C80" s="5">
        <v>-999</v>
      </c>
      <c r="D80" s="5" t="b">
        <v>0</v>
      </c>
      <c r="E80" s="5">
        <v>-999</v>
      </c>
      <c r="F80" s="5" t="b">
        <v>0</v>
      </c>
      <c r="G80" s="5">
        <v>-999</v>
      </c>
      <c r="H80" s="5" t="b">
        <v>0</v>
      </c>
    </row>
    <row r="81" spans="1:8">
      <c r="A81" s="5" t="s">
        <v>31</v>
      </c>
      <c r="B81" s="5">
        <v>50256314</v>
      </c>
      <c r="C81" s="5">
        <v>0</v>
      </c>
      <c r="D81" s="5" t="b">
        <v>1</v>
      </c>
      <c r="E81" s="5">
        <v>0</v>
      </c>
      <c r="F81" s="5" t="b">
        <v>1</v>
      </c>
      <c r="G81" s="5">
        <v>0</v>
      </c>
      <c r="H81" s="5" t="b">
        <v>1</v>
      </c>
    </row>
    <row r="82" spans="1:8">
      <c r="A82" s="5" t="s">
        <v>32</v>
      </c>
      <c r="B82" s="5">
        <v>550320725</v>
      </c>
      <c r="C82" s="5">
        <v>-999</v>
      </c>
      <c r="D82" s="5" t="b">
        <v>0</v>
      </c>
      <c r="E82" s="5">
        <v>-999</v>
      </c>
      <c r="F82" s="5" t="b">
        <v>0</v>
      </c>
      <c r="G82" s="5">
        <v>-999</v>
      </c>
      <c r="H82" s="5" t="b">
        <v>0</v>
      </c>
    </row>
    <row r="83" spans="1:8">
      <c r="A83" s="5" t="s">
        <v>33</v>
      </c>
      <c r="B83" s="5">
        <v>50174661</v>
      </c>
      <c r="C83" s="5">
        <v>0</v>
      </c>
      <c r="D83" s="5" t="b">
        <v>1</v>
      </c>
      <c r="E83" s="5">
        <v>0</v>
      </c>
      <c r="F83" s="5" t="b">
        <v>1</v>
      </c>
      <c r="G83" s="5">
        <v>0</v>
      </c>
      <c r="H83" s="5" t="b">
        <v>1</v>
      </c>
    </row>
    <row r="84" spans="1:8">
      <c r="A84" s="5" t="s">
        <v>34</v>
      </c>
      <c r="B84" s="5">
        <v>0</v>
      </c>
      <c r="C84" s="5">
        <v>-999</v>
      </c>
      <c r="D84" s="5" t="b">
        <v>0</v>
      </c>
      <c r="E84" s="5">
        <v>-999</v>
      </c>
      <c r="F84" s="5" t="b">
        <v>0</v>
      </c>
      <c r="G84" s="5">
        <v>-999</v>
      </c>
      <c r="H84" s="5" t="b">
        <v>0</v>
      </c>
    </row>
    <row r="85" spans="1:8">
      <c r="A85" s="5" t="s">
        <v>35</v>
      </c>
      <c r="B85" s="5">
        <v>50138900</v>
      </c>
      <c r="C85" s="5">
        <v>0</v>
      </c>
      <c r="D85" s="5" t="b">
        <v>1</v>
      </c>
      <c r="E85" s="5">
        <v>0</v>
      </c>
      <c r="F85" s="5" t="b">
        <v>1</v>
      </c>
      <c r="G85" s="5">
        <v>0</v>
      </c>
      <c r="H85" s="5" t="b">
        <v>1</v>
      </c>
    </row>
    <row r="86" spans="1:8">
      <c r="A86" s="5" t="s">
        <v>36</v>
      </c>
      <c r="B86" s="5">
        <v>50321013</v>
      </c>
      <c r="C86" s="5">
        <v>0</v>
      </c>
      <c r="D86" s="5" t="b">
        <v>1</v>
      </c>
      <c r="E86" s="5">
        <v>0</v>
      </c>
      <c r="F86" s="5" t="b">
        <v>1</v>
      </c>
      <c r="G86" s="5">
        <v>0</v>
      </c>
      <c r="H86" s="5" t="b">
        <v>1</v>
      </c>
    </row>
    <row r="87" spans="1:8">
      <c r="A87" s="5" t="s">
        <v>37</v>
      </c>
      <c r="B87" s="5">
        <v>50317480</v>
      </c>
      <c r="C87" s="5">
        <v>0</v>
      </c>
      <c r="D87" s="5" t="b">
        <v>1</v>
      </c>
      <c r="E87" s="5">
        <v>0</v>
      </c>
      <c r="F87" s="5" t="b">
        <v>1</v>
      </c>
      <c r="G87" s="5">
        <v>0</v>
      </c>
      <c r="H87" s="5" t="b">
        <v>1</v>
      </c>
    </row>
    <row r="88" spans="1:8">
      <c r="A88" s="5" t="s">
        <v>38</v>
      </c>
      <c r="B88" s="5">
        <v>50321880</v>
      </c>
      <c r="C88" s="5">
        <v>0</v>
      </c>
      <c r="D88" s="5" t="b">
        <v>1</v>
      </c>
      <c r="E88" s="5">
        <v>0</v>
      </c>
      <c r="F88" s="5" t="b">
        <v>1</v>
      </c>
      <c r="G88" s="5">
        <v>0</v>
      </c>
      <c r="H88" s="5" t="b">
        <v>1</v>
      </c>
    </row>
    <row r="89" spans="1:8">
      <c r="A89" s="5" t="s">
        <v>39</v>
      </c>
      <c r="B89" s="5">
        <v>50325387</v>
      </c>
      <c r="C89" s="5">
        <v>0</v>
      </c>
      <c r="D89" s="5" t="b">
        <v>1</v>
      </c>
      <c r="E89" s="5">
        <v>0</v>
      </c>
      <c r="F89" s="5" t="b">
        <v>1</v>
      </c>
      <c r="G89" s="5">
        <v>0</v>
      </c>
      <c r="H89" s="5" t="b">
        <v>1</v>
      </c>
    </row>
    <row r="90" spans="1:8">
      <c r="A90" s="5" t="s">
        <v>40</v>
      </c>
      <c r="B90" s="5">
        <v>50179860</v>
      </c>
      <c r="C90" s="5">
        <v>0</v>
      </c>
      <c r="D90" s="5" t="b">
        <v>1</v>
      </c>
      <c r="E90" s="5">
        <v>0</v>
      </c>
      <c r="F90" s="5" t="b">
        <v>1</v>
      </c>
      <c r="G90" s="5">
        <v>0</v>
      </c>
      <c r="H90" s="5" t="b">
        <v>1</v>
      </c>
    </row>
    <row r="91" spans="1:8">
      <c r="A91" s="5" t="s">
        <v>41</v>
      </c>
      <c r="B91" s="5">
        <v>50318502</v>
      </c>
      <c r="C91" s="5">
        <v>0</v>
      </c>
      <c r="D91" s="5" t="b">
        <v>1</v>
      </c>
      <c r="E91" s="5">
        <v>0</v>
      </c>
      <c r="F91" s="5" t="b">
        <v>1</v>
      </c>
      <c r="G91" s="5">
        <v>0</v>
      </c>
      <c r="H91" s="5" t="b">
        <v>1</v>
      </c>
    </row>
    <row r="92" spans="1:8">
      <c r="A92" s="5" t="s">
        <v>42</v>
      </c>
      <c r="B92" s="5">
        <v>50224908</v>
      </c>
      <c r="C92" s="5">
        <v>0</v>
      </c>
      <c r="D92" s="5" t="b">
        <v>1</v>
      </c>
      <c r="E92" s="5">
        <v>0</v>
      </c>
      <c r="F92" s="5" t="b">
        <v>1</v>
      </c>
      <c r="G92" s="5">
        <v>0</v>
      </c>
      <c r="H92" s="5" t="b">
        <v>1</v>
      </c>
    </row>
    <row r="93" spans="1:8">
      <c r="A93" s="5" t="s">
        <v>43</v>
      </c>
      <c r="B93" s="5">
        <v>0</v>
      </c>
      <c r="C93" s="5">
        <v>0</v>
      </c>
      <c r="D93" s="5" t="b">
        <v>1</v>
      </c>
      <c r="E93" s="5">
        <v>0</v>
      </c>
      <c r="F93" s="5" t="b">
        <v>1</v>
      </c>
      <c r="G93" s="5">
        <v>0</v>
      </c>
      <c r="H93" s="5" t="b">
        <v>1</v>
      </c>
    </row>
    <row r="94" spans="1:8">
      <c r="A94" s="5" t="s">
        <v>44</v>
      </c>
      <c r="B94" s="5">
        <v>50336812</v>
      </c>
      <c r="C94" s="5">
        <v>0</v>
      </c>
      <c r="D94" s="5" t="b">
        <v>1</v>
      </c>
      <c r="E94" s="5">
        <v>0</v>
      </c>
      <c r="F94" s="5" t="b">
        <v>1</v>
      </c>
      <c r="G94" s="5">
        <v>0</v>
      </c>
      <c r="H94" s="5" t="b">
        <v>1</v>
      </c>
    </row>
    <row r="95" spans="1:8">
      <c r="A95" s="5" t="s">
        <v>45</v>
      </c>
      <c r="B95" s="5">
        <v>50337024</v>
      </c>
      <c r="C95" s="5">
        <v>0</v>
      </c>
      <c r="D95" s="5" t="b">
        <v>1</v>
      </c>
      <c r="E95" s="5">
        <v>0</v>
      </c>
      <c r="F95" s="5" t="b">
        <v>1</v>
      </c>
      <c r="G95" s="5">
        <v>0</v>
      </c>
      <c r="H95" s="5" t="b">
        <v>1</v>
      </c>
    </row>
    <row r="96" spans="1:8">
      <c r="A96" s="5" t="s">
        <v>46</v>
      </c>
      <c r="B96" s="5">
        <v>50340696</v>
      </c>
      <c r="C96" s="5">
        <v>0</v>
      </c>
      <c r="D96" s="5" t="b">
        <v>1</v>
      </c>
      <c r="E96" s="5">
        <v>0</v>
      </c>
      <c r="F96" s="5" t="b">
        <v>1</v>
      </c>
      <c r="G96" s="5">
        <v>0</v>
      </c>
      <c r="H96" s="5" t="b">
        <v>1</v>
      </c>
    </row>
    <row r="97" spans="1:8">
      <c r="A97" s="5" t="s">
        <v>47</v>
      </c>
      <c r="B97" s="5">
        <v>50069717</v>
      </c>
      <c r="C97" s="5">
        <v>0</v>
      </c>
      <c r="D97" s="5" t="b">
        <v>1</v>
      </c>
      <c r="E97" s="5">
        <v>0</v>
      </c>
      <c r="F97" s="5" t="b">
        <v>1</v>
      </c>
      <c r="G97" s="5">
        <v>0</v>
      </c>
      <c r="H97" s="5" t="b">
        <v>1</v>
      </c>
    </row>
    <row r="98" spans="1:8">
      <c r="A98" s="5" t="s">
        <v>48</v>
      </c>
      <c r="B98" s="5">
        <v>50204441</v>
      </c>
      <c r="C98" s="5">
        <v>-999</v>
      </c>
      <c r="D98" s="5" t="b">
        <v>0</v>
      </c>
      <c r="E98" s="5">
        <v>-999</v>
      </c>
      <c r="F98" s="5" t="b">
        <v>0</v>
      </c>
      <c r="G98" s="5">
        <v>-999</v>
      </c>
      <c r="H98" s="5" t="b">
        <v>0</v>
      </c>
    </row>
    <row r="99" spans="1:8">
      <c r="A99" s="5" t="s">
        <v>49</v>
      </c>
      <c r="B99" s="5">
        <v>50322198</v>
      </c>
      <c r="C99" s="5">
        <v>0</v>
      </c>
      <c r="D99" s="5" t="b">
        <v>1</v>
      </c>
      <c r="E99" s="5">
        <v>0</v>
      </c>
      <c r="F99" s="5" t="b">
        <v>1</v>
      </c>
      <c r="G99" s="5">
        <v>0</v>
      </c>
      <c r="H99" s="5" t="b">
        <v>1</v>
      </c>
    </row>
    <row r="100" spans="1:8">
      <c r="A100" s="5" t="s">
        <v>50</v>
      </c>
      <c r="B100" s="5">
        <v>50336834</v>
      </c>
      <c r="C100" s="5">
        <v>0</v>
      </c>
      <c r="D100" s="5" t="b">
        <v>1</v>
      </c>
      <c r="E100" s="5">
        <v>0</v>
      </c>
      <c r="F100" s="5" t="b">
        <v>1</v>
      </c>
      <c r="G100" s="5">
        <v>0</v>
      </c>
      <c r="H100" s="5" t="b">
        <v>1</v>
      </c>
    </row>
    <row r="101" spans="1:8">
      <c r="A101" s="5" t="s">
        <v>51</v>
      </c>
      <c r="B101" s="5">
        <v>50320998</v>
      </c>
      <c r="C101" s="5">
        <v>0</v>
      </c>
      <c r="D101" s="5" t="b">
        <v>1</v>
      </c>
      <c r="E101" s="5">
        <v>0</v>
      </c>
      <c r="F101" s="5" t="b">
        <v>1</v>
      </c>
      <c r="G101" s="5">
        <v>0</v>
      </c>
      <c r="H101" s="5" t="b">
        <v>1</v>
      </c>
    </row>
    <row r="102" spans="1:8">
      <c r="A102" s="5" t="s">
        <v>52</v>
      </c>
      <c r="B102" s="5">
        <v>50318705</v>
      </c>
      <c r="C102" s="5">
        <v>0</v>
      </c>
      <c r="D102" s="5" t="b">
        <v>1</v>
      </c>
      <c r="E102" s="5">
        <v>0</v>
      </c>
      <c r="F102" s="5" t="b">
        <v>1</v>
      </c>
      <c r="G102" s="5">
        <v>0</v>
      </c>
      <c r="H102" s="5" t="b">
        <v>1</v>
      </c>
    </row>
    <row r="103" spans="1:8">
      <c r="A103" s="5" t="s">
        <v>53</v>
      </c>
      <c r="B103" s="5">
        <v>55038201</v>
      </c>
      <c r="C103" s="5">
        <v>0</v>
      </c>
      <c r="D103" s="5" t="b">
        <v>1</v>
      </c>
      <c r="E103" s="5">
        <v>0</v>
      </c>
      <c r="F103" s="5" t="b">
        <v>1</v>
      </c>
      <c r="G103" s="5">
        <v>0</v>
      </c>
      <c r="H103" s="5" t="b">
        <v>1</v>
      </c>
    </row>
    <row r="104" spans="1:8">
      <c r="A104" s="5" t="s">
        <v>54</v>
      </c>
      <c r="B104" s="5">
        <v>50336816</v>
      </c>
      <c r="C104" s="5">
        <v>0</v>
      </c>
      <c r="D104" s="5" t="b">
        <v>1</v>
      </c>
      <c r="E104" s="5">
        <v>0</v>
      </c>
      <c r="F104" s="5" t="b">
        <v>1</v>
      </c>
      <c r="G104" s="5">
        <v>0</v>
      </c>
      <c r="H104" s="5" t="b">
        <v>1</v>
      </c>
    </row>
    <row r="105" spans="1:8">
      <c r="A105" s="5" t="s">
        <v>55</v>
      </c>
      <c r="B105" s="5">
        <v>50321613</v>
      </c>
      <c r="C105" s="5">
        <v>0</v>
      </c>
      <c r="D105" s="5" t="b">
        <v>1</v>
      </c>
      <c r="E105" s="5">
        <v>0</v>
      </c>
      <c r="F105" s="5" t="b">
        <v>1</v>
      </c>
      <c r="G105" s="5">
        <v>0</v>
      </c>
      <c r="H105" s="5" t="b">
        <v>1</v>
      </c>
    </row>
    <row r="106" spans="1:8">
      <c r="A106" s="5" t="s">
        <v>56</v>
      </c>
      <c r="B106" s="5">
        <v>0</v>
      </c>
      <c r="C106" s="5">
        <v>0</v>
      </c>
      <c r="D106" s="5" t="b">
        <v>1</v>
      </c>
      <c r="E106" s="5">
        <v>0</v>
      </c>
      <c r="F106" s="5" t="b">
        <v>1</v>
      </c>
      <c r="G106" s="5">
        <v>0</v>
      </c>
      <c r="H106" s="5" t="b">
        <v>1</v>
      </c>
    </row>
    <row r="107" spans="1:8">
      <c r="A107" s="5" t="s">
        <v>57</v>
      </c>
      <c r="B107" s="5">
        <v>50245962</v>
      </c>
      <c r="C107" s="5">
        <v>0</v>
      </c>
      <c r="D107" s="5" t="b">
        <v>1</v>
      </c>
      <c r="E107" s="5">
        <v>0</v>
      </c>
      <c r="F107" s="5" t="b">
        <v>1</v>
      </c>
      <c r="G107" s="5">
        <v>0</v>
      </c>
      <c r="H107" s="5" t="b">
        <v>1</v>
      </c>
    </row>
    <row r="108" spans="1:8">
      <c r="A108" s="5" t="s">
        <v>58</v>
      </c>
      <c r="B108" s="5">
        <v>50236786</v>
      </c>
      <c r="C108" s="5">
        <v>1</v>
      </c>
      <c r="D108" s="5" t="b">
        <v>0</v>
      </c>
      <c r="E108" s="5">
        <v>1</v>
      </c>
      <c r="F108" s="5" t="b">
        <v>0</v>
      </c>
      <c r="G108" s="5">
        <v>1</v>
      </c>
      <c r="H108" s="5" t="b">
        <v>0</v>
      </c>
    </row>
    <row r="109" spans="1:8">
      <c r="A109" s="5" t="s">
        <v>59</v>
      </c>
      <c r="B109" s="5">
        <v>50228104</v>
      </c>
      <c r="C109" s="5">
        <v>1</v>
      </c>
      <c r="D109" s="5" t="b">
        <v>0</v>
      </c>
      <c r="E109" s="5">
        <v>1</v>
      </c>
      <c r="F109" s="5" t="b">
        <v>0</v>
      </c>
      <c r="G109" s="5">
        <v>1</v>
      </c>
      <c r="H109" s="5" t="b">
        <v>0</v>
      </c>
    </row>
    <row r="110" spans="1:8">
      <c r="A110" s="5" t="s">
        <v>61</v>
      </c>
      <c r="B110" s="5">
        <v>50183135</v>
      </c>
      <c r="C110" s="5">
        <v>0</v>
      </c>
      <c r="D110" s="5" t="b">
        <v>1</v>
      </c>
      <c r="E110" s="5">
        <v>0</v>
      </c>
      <c r="F110" s="5" t="b">
        <v>1</v>
      </c>
      <c r="G110" s="5">
        <v>0</v>
      </c>
      <c r="H110" s="5" t="b">
        <v>1</v>
      </c>
    </row>
    <row r="111" spans="1:8">
      <c r="A111" s="5" t="s">
        <v>62</v>
      </c>
      <c r="B111" s="5">
        <v>50336817</v>
      </c>
      <c r="C111" s="5">
        <v>0</v>
      </c>
      <c r="D111" s="5" t="b">
        <v>1</v>
      </c>
      <c r="E111" s="5">
        <v>0</v>
      </c>
      <c r="F111" s="5" t="b">
        <v>1</v>
      </c>
      <c r="G111" s="5">
        <v>0</v>
      </c>
      <c r="H111" s="5" t="b">
        <v>1</v>
      </c>
    </row>
    <row r="112" spans="1:8">
      <c r="A112" s="5" t="s">
        <v>63</v>
      </c>
      <c r="B112" s="5">
        <v>50312346</v>
      </c>
      <c r="C112" s="5">
        <v>0</v>
      </c>
      <c r="D112" s="5" t="b">
        <v>1</v>
      </c>
      <c r="E112" s="5">
        <v>0</v>
      </c>
      <c r="F112" s="5" t="b">
        <v>1</v>
      </c>
      <c r="G112" s="5">
        <v>0</v>
      </c>
      <c r="H112" s="5" t="b">
        <v>1</v>
      </c>
    </row>
    <row r="113" spans="1:8">
      <c r="A113" s="5" t="s">
        <v>64</v>
      </c>
      <c r="B113" s="5">
        <v>50312357</v>
      </c>
      <c r="C113" s="5">
        <v>0</v>
      </c>
      <c r="D113" s="5" t="b">
        <v>1</v>
      </c>
      <c r="E113" s="5">
        <v>0</v>
      </c>
      <c r="F113" s="5" t="b">
        <v>1</v>
      </c>
      <c r="G113" s="5">
        <v>0</v>
      </c>
      <c r="H113" s="5" t="b">
        <v>1</v>
      </c>
    </row>
    <row r="114" spans="1:8">
      <c r="A114" s="5" t="s">
        <v>65</v>
      </c>
      <c r="B114" s="5">
        <v>50338244</v>
      </c>
      <c r="C114" s="5">
        <v>0</v>
      </c>
      <c r="D114" s="5" t="b">
        <v>1</v>
      </c>
      <c r="E114" s="5">
        <v>0</v>
      </c>
      <c r="F114" s="5" t="b">
        <v>1</v>
      </c>
      <c r="G114" s="5">
        <v>0</v>
      </c>
      <c r="H114" s="5" t="b">
        <v>1</v>
      </c>
    </row>
    <row r="115" spans="1:8">
      <c r="A115" s="5" t="s">
        <v>66</v>
      </c>
      <c r="B115" s="5">
        <v>50286981</v>
      </c>
      <c r="C115" s="5">
        <v>0</v>
      </c>
      <c r="D115" s="5" t="b">
        <v>1</v>
      </c>
      <c r="E115" s="5">
        <v>0</v>
      </c>
      <c r="F115" s="5" t="b">
        <v>1</v>
      </c>
      <c r="G115" s="5">
        <v>0</v>
      </c>
      <c r="H115" s="5" t="b">
        <v>1</v>
      </c>
    </row>
    <row r="116" spans="1:8">
      <c r="A116" s="5" t="s">
        <v>67</v>
      </c>
      <c r="B116" s="5">
        <v>50193391</v>
      </c>
      <c r="C116" s="5">
        <v>1</v>
      </c>
      <c r="D116" s="5" t="b">
        <v>0</v>
      </c>
      <c r="E116" s="5">
        <v>1</v>
      </c>
      <c r="F116" s="5" t="b">
        <v>0</v>
      </c>
      <c r="G116" s="5">
        <v>1</v>
      </c>
      <c r="H116" s="5" t="b">
        <v>0</v>
      </c>
    </row>
    <row r="117" spans="1:8">
      <c r="A117" s="5" t="s">
        <v>68</v>
      </c>
      <c r="B117" s="5">
        <v>50337029</v>
      </c>
      <c r="C117" s="5">
        <v>0</v>
      </c>
      <c r="D117" s="5" t="b">
        <v>1</v>
      </c>
      <c r="E117" s="5">
        <v>0</v>
      </c>
      <c r="F117" s="5" t="b">
        <v>1</v>
      </c>
      <c r="G117" s="5">
        <v>0</v>
      </c>
      <c r="H117" s="5" t="b">
        <v>1</v>
      </c>
    </row>
    <row r="118" spans="1:8">
      <c r="A118" s="5" t="s">
        <v>69</v>
      </c>
      <c r="B118" s="5">
        <v>50322185</v>
      </c>
      <c r="C118" s="5">
        <v>-999</v>
      </c>
      <c r="D118" s="5" t="b">
        <v>0</v>
      </c>
      <c r="E118" s="5">
        <v>-999</v>
      </c>
      <c r="F118" s="5" t="b">
        <v>0</v>
      </c>
      <c r="G118" s="5">
        <v>-999</v>
      </c>
      <c r="H118" s="5" t="b">
        <v>0</v>
      </c>
    </row>
    <row r="119" spans="1:8">
      <c r="A119" s="5" t="s">
        <v>71</v>
      </c>
      <c r="B119" s="5">
        <v>50344571</v>
      </c>
      <c r="C119" s="5">
        <v>0</v>
      </c>
      <c r="D119" s="5" t="b">
        <v>1</v>
      </c>
      <c r="E119" s="5">
        <v>0</v>
      </c>
      <c r="F119" s="5" t="b">
        <v>1</v>
      </c>
      <c r="G119" s="5">
        <v>0</v>
      </c>
      <c r="H119" s="5" t="b">
        <v>1</v>
      </c>
    </row>
    <row r="120" spans="1:8">
      <c r="A120" s="5" t="s">
        <v>72</v>
      </c>
      <c r="B120" s="5">
        <v>50318656</v>
      </c>
      <c r="C120" s="5">
        <v>0</v>
      </c>
      <c r="D120" s="5" t="b">
        <v>1</v>
      </c>
      <c r="E120" s="5">
        <v>0</v>
      </c>
      <c r="F120" s="5" t="b">
        <v>1</v>
      </c>
      <c r="G120" s="5">
        <v>0</v>
      </c>
      <c r="H120" s="5" t="b">
        <v>1</v>
      </c>
    </row>
    <row r="121" spans="1:8">
      <c r="A121" s="5" t="s">
        <v>73</v>
      </c>
      <c r="B121" s="5">
        <v>55551111</v>
      </c>
      <c r="C121" s="5">
        <v>-999</v>
      </c>
      <c r="D121" s="5" t="b">
        <v>0</v>
      </c>
      <c r="E121" s="5">
        <v>-999</v>
      </c>
      <c r="F121" s="5" t="b">
        <v>0</v>
      </c>
      <c r="G121" s="5">
        <v>-999</v>
      </c>
      <c r="H121" s="5" t="b">
        <v>0</v>
      </c>
    </row>
    <row r="122" spans="1:8">
      <c r="A122" s="5" t="s">
        <v>74</v>
      </c>
      <c r="B122" s="5">
        <v>0</v>
      </c>
      <c r="C122" s="5">
        <v>0</v>
      </c>
      <c r="D122" s="5" t="b">
        <v>1</v>
      </c>
      <c r="E122" s="5">
        <v>0</v>
      </c>
      <c r="F122" s="5" t="b">
        <v>1</v>
      </c>
      <c r="G122" s="5">
        <v>0</v>
      </c>
      <c r="H122" s="5" t="b">
        <v>1</v>
      </c>
    </row>
    <row r="123" spans="1:8">
      <c r="A123" s="5" t="s">
        <v>75</v>
      </c>
      <c r="B123" s="5">
        <v>50320295</v>
      </c>
      <c r="C123" s="5">
        <v>0</v>
      </c>
      <c r="D123" s="5" t="b">
        <v>1</v>
      </c>
      <c r="E123" s="5">
        <v>0</v>
      </c>
      <c r="F123" s="5" t="b">
        <v>1</v>
      </c>
      <c r="G123" s="5">
        <v>0</v>
      </c>
      <c r="H123" s="5" t="b">
        <v>1</v>
      </c>
    </row>
    <row r="124" spans="1:8">
      <c r="A124" s="5" t="s">
        <v>76</v>
      </c>
      <c r="B124" s="5">
        <v>50083665</v>
      </c>
      <c r="C124" s="5">
        <v>0</v>
      </c>
      <c r="D124" s="5" t="b">
        <v>1</v>
      </c>
      <c r="E124" s="5">
        <v>0</v>
      </c>
      <c r="F124" s="5" t="b">
        <v>1</v>
      </c>
      <c r="G124" s="5">
        <v>0</v>
      </c>
      <c r="H124" s="5" t="b">
        <v>1</v>
      </c>
    </row>
    <row r="125" spans="1:8">
      <c r="A125" s="5" t="s">
        <v>77</v>
      </c>
      <c r="B125" s="5">
        <v>50321964</v>
      </c>
      <c r="C125" s="5">
        <v>0</v>
      </c>
      <c r="D125" s="5" t="b">
        <v>1</v>
      </c>
      <c r="E125" s="5">
        <v>0</v>
      </c>
      <c r="F125" s="5" t="b">
        <v>1</v>
      </c>
      <c r="G125" s="5">
        <v>0</v>
      </c>
      <c r="H125" s="5" t="b">
        <v>1</v>
      </c>
    </row>
    <row r="126" spans="1:8">
      <c r="A126" s="5" t="s">
        <v>79</v>
      </c>
      <c r="B126" s="5">
        <v>50336891</v>
      </c>
      <c r="C126" s="5">
        <v>0</v>
      </c>
      <c r="D126" s="5" t="b">
        <v>1</v>
      </c>
      <c r="E126" s="5">
        <v>0</v>
      </c>
      <c r="F126" s="5" t="b">
        <v>1</v>
      </c>
      <c r="G126" s="5">
        <v>0</v>
      </c>
      <c r="H126" s="5" t="b">
        <v>1</v>
      </c>
    </row>
    <row r="127" spans="1:8">
      <c r="A127" s="5" t="s">
        <v>80</v>
      </c>
      <c r="B127" s="5">
        <v>0</v>
      </c>
      <c r="C127" s="5">
        <v>0</v>
      </c>
      <c r="D127" s="5" t="b">
        <v>1</v>
      </c>
      <c r="E127" s="5">
        <v>0</v>
      </c>
      <c r="F127" s="5" t="b">
        <v>1</v>
      </c>
      <c r="G127" s="5">
        <v>0</v>
      </c>
      <c r="H127" s="5" t="b">
        <v>1</v>
      </c>
    </row>
    <row r="128" spans="1:8">
      <c r="A128" s="5" t="s">
        <v>81</v>
      </c>
      <c r="B128" s="5">
        <v>50212314</v>
      </c>
      <c r="C128" s="5">
        <v>-999</v>
      </c>
      <c r="D128" s="5" t="b">
        <v>0</v>
      </c>
      <c r="E128" s="5">
        <v>-999</v>
      </c>
      <c r="F128" s="5" t="b">
        <v>0</v>
      </c>
      <c r="G128" s="5">
        <v>-999</v>
      </c>
      <c r="H128" s="5" t="b">
        <v>0</v>
      </c>
    </row>
    <row r="129" spans="1:8">
      <c r="A129" s="5" t="s">
        <v>82</v>
      </c>
      <c r="B129" s="5">
        <v>50295796</v>
      </c>
      <c r="C129" s="5">
        <v>0</v>
      </c>
      <c r="D129" s="5" t="b">
        <v>1</v>
      </c>
      <c r="E129" s="5">
        <v>0</v>
      </c>
      <c r="F129" s="5" t="b">
        <v>1</v>
      </c>
      <c r="G129" s="5">
        <v>1</v>
      </c>
      <c r="H129" s="5" t="b">
        <v>0</v>
      </c>
    </row>
    <row r="130" spans="1:8">
      <c r="A130" s="5" t="s">
        <v>83</v>
      </c>
      <c r="B130" s="5">
        <v>50337041</v>
      </c>
      <c r="C130" s="5">
        <v>0</v>
      </c>
      <c r="D130" s="5" t="b">
        <v>1</v>
      </c>
      <c r="E130" s="5">
        <v>0</v>
      </c>
      <c r="F130" s="5" t="b">
        <v>1</v>
      </c>
      <c r="G130" s="5">
        <v>0</v>
      </c>
      <c r="H130" s="5" t="b">
        <v>1</v>
      </c>
    </row>
    <row r="131" spans="1:8">
      <c r="A131" s="5" t="s">
        <v>84</v>
      </c>
      <c r="B131" s="5">
        <v>0</v>
      </c>
      <c r="C131" s="5">
        <v>0</v>
      </c>
      <c r="D131" s="5" t="b">
        <v>1</v>
      </c>
      <c r="E131" s="5">
        <v>0</v>
      </c>
      <c r="F131" s="5" t="b">
        <v>1</v>
      </c>
      <c r="G131" s="5">
        <v>0</v>
      </c>
      <c r="H131" s="5" t="b">
        <v>1</v>
      </c>
    </row>
    <row r="132" spans="1:8">
      <c r="A132" s="5" t="s">
        <v>85</v>
      </c>
      <c r="B132" s="5">
        <v>0</v>
      </c>
      <c r="C132" s="5">
        <v>0</v>
      </c>
      <c r="D132" s="5" t="b">
        <v>1</v>
      </c>
      <c r="E132" s="5">
        <v>0</v>
      </c>
      <c r="F132" s="5" t="b">
        <v>1</v>
      </c>
      <c r="G132" s="5">
        <v>0</v>
      </c>
      <c r="H132" s="5" t="b">
        <v>1</v>
      </c>
    </row>
    <row r="133" spans="1:8">
      <c r="A133" s="5" t="s">
        <v>86</v>
      </c>
      <c r="B133" s="5">
        <v>50320372</v>
      </c>
      <c r="C133" s="5">
        <v>0</v>
      </c>
      <c r="D133" s="5" t="b">
        <v>1</v>
      </c>
      <c r="E133" s="5">
        <v>0</v>
      </c>
      <c r="F133" s="5" t="b">
        <v>1</v>
      </c>
      <c r="G133" s="5">
        <v>0</v>
      </c>
      <c r="H133" s="5" t="b">
        <v>1</v>
      </c>
    </row>
    <row r="134" spans="1:8">
      <c r="A134" s="5" t="s">
        <v>87</v>
      </c>
      <c r="B134" s="5">
        <v>50112003</v>
      </c>
      <c r="C134" s="5">
        <v>0</v>
      </c>
      <c r="D134" s="5" t="b">
        <v>1</v>
      </c>
      <c r="E134" s="5">
        <v>0</v>
      </c>
      <c r="F134" s="5" t="b">
        <v>1</v>
      </c>
      <c r="G134" s="5">
        <v>0</v>
      </c>
      <c r="H134" s="5" t="b">
        <v>1</v>
      </c>
    </row>
    <row r="135" spans="1:8">
      <c r="A135" s="5" t="s">
        <v>88</v>
      </c>
      <c r="B135" s="5">
        <v>50336858</v>
      </c>
      <c r="C135" s="5">
        <v>0</v>
      </c>
      <c r="D135" s="5" t="b">
        <v>1</v>
      </c>
      <c r="E135" s="5">
        <v>0</v>
      </c>
      <c r="F135" s="5" t="b">
        <v>1</v>
      </c>
      <c r="G135" s="5">
        <v>0</v>
      </c>
      <c r="H135" s="5" t="b">
        <v>1</v>
      </c>
    </row>
    <row r="136" spans="1:8">
      <c r="A136" s="5" t="s">
        <v>89</v>
      </c>
      <c r="B136" s="5">
        <v>50318506</v>
      </c>
      <c r="C136" s="5">
        <v>0</v>
      </c>
      <c r="D136" s="5" t="b">
        <v>1</v>
      </c>
      <c r="E136" s="5">
        <v>0</v>
      </c>
      <c r="F136" s="5" t="b">
        <v>1</v>
      </c>
      <c r="G136" s="5">
        <v>1</v>
      </c>
      <c r="H136" s="5" t="b">
        <v>0</v>
      </c>
    </row>
    <row r="137" spans="1:8">
      <c r="A137" s="5" t="s">
        <v>90</v>
      </c>
      <c r="B137" s="5">
        <v>50233537</v>
      </c>
      <c r="C137" s="5">
        <v>1</v>
      </c>
      <c r="D137" s="5" t="b">
        <v>0</v>
      </c>
      <c r="E137" s="5">
        <v>1</v>
      </c>
      <c r="F137" s="5" t="b">
        <v>0</v>
      </c>
      <c r="G137" s="5">
        <v>1</v>
      </c>
      <c r="H137" s="5" t="b">
        <v>0</v>
      </c>
    </row>
    <row r="138" spans="1:8">
      <c r="A138" s="5" t="s">
        <v>91</v>
      </c>
      <c r="B138" s="5">
        <v>50321560</v>
      </c>
      <c r="C138" s="5">
        <v>0</v>
      </c>
      <c r="D138" s="5" t="b">
        <v>1</v>
      </c>
      <c r="E138" s="5">
        <v>0</v>
      </c>
      <c r="F138" s="5" t="b">
        <v>1</v>
      </c>
      <c r="G138" s="5">
        <v>0</v>
      </c>
      <c r="H138" s="5" t="b">
        <v>1</v>
      </c>
    </row>
    <row r="139" spans="1:8">
      <c r="A139" s="5" t="s">
        <v>92</v>
      </c>
      <c r="B139" s="5">
        <v>0</v>
      </c>
      <c r="C139" s="5">
        <v>0</v>
      </c>
      <c r="D139" s="5" t="b">
        <v>1</v>
      </c>
      <c r="E139" s="5">
        <v>0</v>
      </c>
      <c r="F139" s="5" t="b">
        <v>1</v>
      </c>
      <c r="G139" s="5">
        <v>0</v>
      </c>
      <c r="H139" s="5" t="b">
        <v>1</v>
      </c>
    </row>
    <row r="140" spans="1:8">
      <c r="A140" s="5" t="s">
        <v>93</v>
      </c>
      <c r="B140" s="5">
        <v>0</v>
      </c>
      <c r="C140" s="5">
        <v>0</v>
      </c>
      <c r="D140" s="5" t="b">
        <v>1</v>
      </c>
      <c r="E140" s="5">
        <v>0</v>
      </c>
      <c r="F140" s="5" t="b">
        <v>1</v>
      </c>
      <c r="G140" s="5">
        <v>0</v>
      </c>
      <c r="H140" s="5" t="b">
        <v>1</v>
      </c>
    </row>
    <row r="141" spans="1:8">
      <c r="A141" s="5" t="s">
        <v>94</v>
      </c>
      <c r="B141" s="5">
        <v>0</v>
      </c>
      <c r="C141" s="5">
        <v>1</v>
      </c>
      <c r="D141" s="5" t="b">
        <v>0</v>
      </c>
      <c r="E141" s="5">
        <v>1</v>
      </c>
      <c r="F141" s="5" t="b">
        <v>0</v>
      </c>
      <c r="G141" s="5">
        <v>1</v>
      </c>
      <c r="H141" s="5" t="b">
        <v>0</v>
      </c>
    </row>
    <row r="142" spans="1:8">
      <c r="A142" s="5" t="s">
        <v>95</v>
      </c>
      <c r="B142" s="5">
        <v>50180856</v>
      </c>
      <c r="C142" s="5">
        <v>0</v>
      </c>
      <c r="D142" s="5" t="b">
        <v>1</v>
      </c>
      <c r="E142" s="5">
        <v>-999</v>
      </c>
      <c r="F142" s="5" t="b">
        <v>0</v>
      </c>
      <c r="G142" s="5">
        <v>-999</v>
      </c>
      <c r="H142" s="5" t="b">
        <v>0</v>
      </c>
    </row>
    <row r="143" spans="1:8">
      <c r="A143" s="5" t="s">
        <v>96</v>
      </c>
      <c r="B143" s="5">
        <v>50290454</v>
      </c>
      <c r="C143" s="5">
        <v>1</v>
      </c>
      <c r="D143" s="5" t="b">
        <v>0</v>
      </c>
      <c r="E143" s="5">
        <v>1</v>
      </c>
      <c r="F143" s="5" t="b">
        <v>0</v>
      </c>
      <c r="G143" s="5">
        <v>1</v>
      </c>
      <c r="H143" s="5" t="b">
        <v>0</v>
      </c>
    </row>
    <row r="144" spans="1:8">
      <c r="A144" s="5" t="s">
        <v>97</v>
      </c>
      <c r="B144" s="5">
        <v>50320120</v>
      </c>
      <c r="C144" s="5">
        <v>0</v>
      </c>
      <c r="D144" s="5" t="b">
        <v>1</v>
      </c>
      <c r="E144" s="5">
        <v>0</v>
      </c>
      <c r="F144" s="5" t="b">
        <v>1</v>
      </c>
      <c r="G144" s="5">
        <v>0</v>
      </c>
      <c r="H144" s="5" t="b">
        <v>1</v>
      </c>
    </row>
    <row r="145" spans="1:8">
      <c r="A145" s="5" t="s">
        <v>98</v>
      </c>
      <c r="B145" s="5">
        <v>50198116</v>
      </c>
      <c r="C145" s="5">
        <v>-999</v>
      </c>
      <c r="D145" s="5" t="b">
        <v>0</v>
      </c>
      <c r="E145" s="5">
        <v>-999</v>
      </c>
      <c r="F145" s="5" t="b">
        <v>0</v>
      </c>
      <c r="G145" s="5">
        <v>-999</v>
      </c>
      <c r="H145" s="5" t="b">
        <v>0</v>
      </c>
    </row>
    <row r="146" spans="1:8">
      <c r="A146" s="5" t="s">
        <v>99</v>
      </c>
      <c r="B146" s="5">
        <v>50287648</v>
      </c>
      <c r="C146" s="5">
        <v>0</v>
      </c>
      <c r="D146" s="5" t="b">
        <v>1</v>
      </c>
      <c r="E146" s="5">
        <v>0</v>
      </c>
      <c r="F146" s="5" t="b">
        <v>1</v>
      </c>
      <c r="G146" s="5">
        <v>0</v>
      </c>
      <c r="H146" s="5" t="b">
        <v>1</v>
      </c>
    </row>
    <row r="147" spans="1:8">
      <c r="A147" s="5" t="s">
        <v>100</v>
      </c>
      <c r="B147" s="5">
        <v>50184866</v>
      </c>
      <c r="C147" s="5">
        <v>-999</v>
      </c>
      <c r="D147" s="5" t="b">
        <v>0</v>
      </c>
      <c r="E147" s="5">
        <v>-999</v>
      </c>
      <c r="F147" s="5" t="b">
        <v>0</v>
      </c>
      <c r="G147" s="5">
        <v>-999</v>
      </c>
      <c r="H147" s="5" t="b">
        <v>0</v>
      </c>
    </row>
    <row r="148" spans="1:8">
      <c r="A148" s="5" t="s">
        <v>101</v>
      </c>
      <c r="B148" s="5">
        <v>0</v>
      </c>
      <c r="C148" s="5">
        <v>-999</v>
      </c>
      <c r="D148" s="5" t="b">
        <v>0</v>
      </c>
      <c r="E148" s="5">
        <v>-999</v>
      </c>
      <c r="F148" s="5" t="b">
        <v>0</v>
      </c>
      <c r="G148" s="5">
        <v>-999</v>
      </c>
      <c r="H148" s="5" t="b">
        <v>0</v>
      </c>
    </row>
    <row r="149" spans="1:8">
      <c r="A149" s="5" t="s">
        <v>102</v>
      </c>
      <c r="B149" s="5">
        <v>50308610</v>
      </c>
      <c r="C149" s="5">
        <v>-999</v>
      </c>
      <c r="D149" s="5" t="b">
        <v>0</v>
      </c>
      <c r="E149" s="5">
        <v>-999</v>
      </c>
      <c r="F149" s="5" t="b">
        <v>0</v>
      </c>
      <c r="G149" s="5">
        <v>-999</v>
      </c>
      <c r="H149" s="5" t="b">
        <v>0</v>
      </c>
    </row>
    <row r="150" spans="1:8">
      <c r="A150" s="5" t="s">
        <v>103</v>
      </c>
      <c r="B150" s="5">
        <v>50290190</v>
      </c>
      <c r="C150" s="5">
        <v>0</v>
      </c>
      <c r="D150" s="5" t="b">
        <v>1</v>
      </c>
      <c r="E150" s="5">
        <v>0</v>
      </c>
      <c r="F150" s="5" t="b">
        <v>1</v>
      </c>
      <c r="G150" s="5">
        <v>0</v>
      </c>
      <c r="H150" s="5" t="b">
        <v>1</v>
      </c>
    </row>
    <row r="151" spans="1:8">
      <c r="A151" s="5" t="s">
        <v>104</v>
      </c>
      <c r="B151" s="5">
        <v>50241534</v>
      </c>
      <c r="C151" s="5">
        <v>0</v>
      </c>
      <c r="D151" s="5" t="b">
        <v>1</v>
      </c>
      <c r="E151" s="5">
        <v>0</v>
      </c>
      <c r="F151" s="5" t="b">
        <v>1</v>
      </c>
      <c r="G151" s="5">
        <v>0</v>
      </c>
      <c r="H151" s="5" t="b">
        <v>1</v>
      </c>
    </row>
    <row r="152" spans="1:8">
      <c r="A152" s="5" t="s">
        <v>105</v>
      </c>
      <c r="B152" s="5">
        <v>50244287</v>
      </c>
      <c r="C152" s="5">
        <v>0</v>
      </c>
      <c r="D152" s="5" t="b">
        <v>1</v>
      </c>
      <c r="E152" s="5">
        <v>0</v>
      </c>
      <c r="F152" s="5" t="b">
        <v>1</v>
      </c>
      <c r="G152" s="5">
        <v>0</v>
      </c>
      <c r="H152" s="5" t="b">
        <v>1</v>
      </c>
    </row>
    <row r="153" spans="1:8">
      <c r="A153" s="5" t="s">
        <v>106</v>
      </c>
      <c r="B153" s="5">
        <v>50338178</v>
      </c>
      <c r="C153" s="5">
        <v>0</v>
      </c>
      <c r="D153" s="5" t="b">
        <v>1</v>
      </c>
      <c r="E153" s="5">
        <v>0</v>
      </c>
      <c r="F153" s="5" t="b">
        <v>1</v>
      </c>
      <c r="G153" s="5">
        <v>0</v>
      </c>
      <c r="H153" s="5" t="b">
        <v>1</v>
      </c>
    </row>
    <row r="154" spans="1:8">
      <c r="A154" s="5" t="s">
        <v>107</v>
      </c>
      <c r="B154" s="5">
        <v>0</v>
      </c>
      <c r="C154" s="5">
        <v>0</v>
      </c>
      <c r="D154" s="5" t="b">
        <v>1</v>
      </c>
      <c r="E154" s="5">
        <v>0</v>
      </c>
      <c r="F154" s="5" t="b">
        <v>1</v>
      </c>
      <c r="G154" s="5">
        <v>0</v>
      </c>
      <c r="H154" s="5" t="b">
        <v>1</v>
      </c>
    </row>
    <row r="155" spans="1:8">
      <c r="A155" s="5" t="s">
        <v>108</v>
      </c>
      <c r="B155" s="5">
        <v>550338249</v>
      </c>
      <c r="C155" s="5">
        <v>0</v>
      </c>
      <c r="D155" s="5" t="b">
        <v>1</v>
      </c>
      <c r="E155" s="5">
        <v>0</v>
      </c>
      <c r="F155" s="5" t="b">
        <v>1</v>
      </c>
      <c r="G155" s="5">
        <v>0</v>
      </c>
      <c r="H155" s="5" t="b">
        <v>1</v>
      </c>
    </row>
    <row r="156" spans="1:8">
      <c r="A156" s="5" t="s">
        <v>109</v>
      </c>
      <c r="B156" s="5">
        <v>50180481</v>
      </c>
      <c r="C156" s="5">
        <v>0</v>
      </c>
      <c r="D156" s="5" t="b">
        <v>1</v>
      </c>
      <c r="E156" s="5">
        <v>0</v>
      </c>
      <c r="F156" s="5" t="b">
        <v>1</v>
      </c>
      <c r="G156" s="5">
        <v>0</v>
      </c>
      <c r="H156" s="5" t="b">
        <v>1</v>
      </c>
    </row>
    <row r="157" spans="1:8">
      <c r="A157" s="5" t="s">
        <v>110</v>
      </c>
      <c r="B157" s="5">
        <v>50125711</v>
      </c>
      <c r="C157" s="5">
        <v>0</v>
      </c>
      <c r="D157" s="5" t="b">
        <v>1</v>
      </c>
      <c r="E157" s="5">
        <v>0</v>
      </c>
      <c r="F157" s="5" t="b">
        <v>1</v>
      </c>
      <c r="G157" s="5">
        <v>0</v>
      </c>
      <c r="H157" s="5" t="b">
        <v>1</v>
      </c>
    </row>
    <row r="158" spans="1:8">
      <c r="A158" s="5" t="s">
        <v>111</v>
      </c>
      <c r="B158" s="5">
        <v>50321558</v>
      </c>
      <c r="C158" s="5">
        <v>0</v>
      </c>
      <c r="D158" s="5" t="b">
        <v>1</v>
      </c>
      <c r="E158" s="5">
        <v>0</v>
      </c>
      <c r="F158" s="5" t="b">
        <v>1</v>
      </c>
      <c r="G158" s="5">
        <v>0</v>
      </c>
      <c r="H158" s="5" t="b">
        <v>1</v>
      </c>
    </row>
    <row r="159" spans="1:8">
      <c r="A159" s="5" t="s">
        <v>112</v>
      </c>
      <c r="B159" s="5">
        <v>50180116</v>
      </c>
      <c r="C159" s="5">
        <v>0</v>
      </c>
      <c r="D159" s="5" t="b">
        <v>1</v>
      </c>
      <c r="E159" s="5">
        <v>0</v>
      </c>
      <c r="F159" s="5" t="b">
        <v>1</v>
      </c>
      <c r="G159" s="5">
        <v>0</v>
      </c>
      <c r="H159" s="5" t="b">
        <v>1</v>
      </c>
    </row>
    <row r="160" spans="1:8">
      <c r="A160" s="5" t="s">
        <v>113</v>
      </c>
      <c r="B160" s="5">
        <v>50322056</v>
      </c>
      <c r="C160" s="5">
        <v>0</v>
      </c>
      <c r="D160" s="5" t="b">
        <v>1</v>
      </c>
      <c r="E160" s="5">
        <v>0</v>
      </c>
      <c r="F160" s="5" t="b">
        <v>1</v>
      </c>
      <c r="G160" s="5">
        <v>0</v>
      </c>
      <c r="H160" s="5" t="b">
        <v>1</v>
      </c>
    </row>
    <row r="161" spans="1:8">
      <c r="A161" s="5" t="s">
        <v>114</v>
      </c>
      <c r="B161" s="5">
        <v>50337016</v>
      </c>
      <c r="C161" s="5">
        <v>0</v>
      </c>
      <c r="D161" s="5" t="b">
        <v>1</v>
      </c>
      <c r="E161" s="5">
        <v>0</v>
      </c>
      <c r="F161" s="5" t="b">
        <v>1</v>
      </c>
      <c r="G161" s="5">
        <v>0</v>
      </c>
      <c r="H161" s="5" t="b">
        <v>1</v>
      </c>
    </row>
    <row r="162" spans="1:8">
      <c r="A162" s="5" t="s">
        <v>115</v>
      </c>
      <c r="B162" s="5">
        <v>50181641</v>
      </c>
      <c r="C162" s="5">
        <v>0</v>
      </c>
      <c r="D162" s="5" t="b">
        <v>1</v>
      </c>
      <c r="E162" s="5">
        <v>0</v>
      </c>
      <c r="F162" s="5" t="b">
        <v>1</v>
      </c>
      <c r="G162" s="5">
        <v>0</v>
      </c>
      <c r="H162" s="5" t="b">
        <v>1</v>
      </c>
    </row>
    <row r="163" spans="1:8">
      <c r="A163" s="5" t="s">
        <v>116</v>
      </c>
      <c r="B163" s="5">
        <v>50177863</v>
      </c>
      <c r="C163" s="5">
        <v>0</v>
      </c>
      <c r="D163" s="5" t="b">
        <v>1</v>
      </c>
      <c r="E163" s="5">
        <v>0</v>
      </c>
      <c r="F163" s="5" t="b">
        <v>1</v>
      </c>
      <c r="G163" s="5">
        <v>0</v>
      </c>
      <c r="H163" s="5" t="b">
        <v>1</v>
      </c>
    </row>
    <row r="164" spans="1:8">
      <c r="A164" s="5" t="s">
        <v>118</v>
      </c>
      <c r="B164" s="5">
        <v>50182922</v>
      </c>
      <c r="C164" s="5">
        <v>0</v>
      </c>
      <c r="D164" s="5" t="b">
        <v>1</v>
      </c>
      <c r="E164" s="5">
        <v>0</v>
      </c>
      <c r="F164" s="5" t="b">
        <v>1</v>
      </c>
      <c r="G164" s="5">
        <v>0</v>
      </c>
      <c r="H164" s="5" t="b">
        <v>1</v>
      </c>
    </row>
    <row r="165" spans="1:8">
      <c r="A165" s="5" t="s">
        <v>119</v>
      </c>
      <c r="B165" s="5">
        <v>0</v>
      </c>
      <c r="C165" s="5">
        <v>0</v>
      </c>
      <c r="D165" s="5" t="b">
        <v>1</v>
      </c>
      <c r="E165" s="5">
        <v>0</v>
      </c>
      <c r="F165" s="5" t="b">
        <v>1</v>
      </c>
      <c r="G165" s="5">
        <v>0</v>
      </c>
      <c r="H165" s="5" t="b">
        <v>1</v>
      </c>
    </row>
    <row r="166" spans="1:8">
      <c r="A166" s="5" t="s">
        <v>120</v>
      </c>
      <c r="B166" s="5">
        <v>50317075</v>
      </c>
      <c r="C166" s="5">
        <v>0</v>
      </c>
      <c r="D166" s="5" t="b">
        <v>1</v>
      </c>
      <c r="E166" s="5">
        <v>0</v>
      </c>
      <c r="F166" s="5" t="b">
        <v>1</v>
      </c>
      <c r="G166" s="5">
        <v>0</v>
      </c>
      <c r="H166" s="5" t="b">
        <v>1</v>
      </c>
    </row>
    <row r="167" spans="1:8">
      <c r="A167" s="5" t="s">
        <v>121</v>
      </c>
      <c r="B167" s="5">
        <v>50203479</v>
      </c>
      <c r="C167" s="5">
        <v>0</v>
      </c>
      <c r="D167" s="5" t="b">
        <v>1</v>
      </c>
      <c r="E167" s="5">
        <v>0</v>
      </c>
      <c r="F167" s="5" t="b">
        <v>1</v>
      </c>
      <c r="G167" s="5">
        <v>0</v>
      </c>
      <c r="H167" s="5" t="b">
        <v>1</v>
      </c>
    </row>
    <row r="168" spans="1:8">
      <c r="A168" s="5" t="s">
        <v>122</v>
      </c>
      <c r="B168" s="5">
        <v>50318504</v>
      </c>
      <c r="C168" s="5">
        <v>0</v>
      </c>
      <c r="D168" s="5" t="b">
        <v>1</v>
      </c>
      <c r="E168" s="5">
        <v>0</v>
      </c>
      <c r="F168" s="5" t="b">
        <v>1</v>
      </c>
      <c r="G168" s="5">
        <v>0</v>
      </c>
      <c r="H168" s="5" t="b">
        <v>1</v>
      </c>
    </row>
    <row r="169" spans="1:8">
      <c r="A169" s="5" t="s">
        <v>123</v>
      </c>
      <c r="B169" s="5">
        <v>50177642</v>
      </c>
      <c r="C169" s="5">
        <v>0</v>
      </c>
      <c r="D169" s="5" t="b">
        <v>1</v>
      </c>
      <c r="E169" s="5">
        <v>0</v>
      </c>
      <c r="F169" s="5" t="b">
        <v>1</v>
      </c>
      <c r="G169" s="5">
        <v>0</v>
      </c>
      <c r="H169" s="5" t="b">
        <v>1</v>
      </c>
    </row>
    <row r="170" spans="1:8">
      <c r="A170" s="5" t="s">
        <v>124</v>
      </c>
      <c r="B170" s="5">
        <v>50214373</v>
      </c>
      <c r="C170" s="5">
        <v>0</v>
      </c>
      <c r="D170" s="5" t="b">
        <v>1</v>
      </c>
      <c r="E170" s="5">
        <v>0</v>
      </c>
      <c r="F170" s="5" t="b">
        <v>1</v>
      </c>
      <c r="G170" s="5">
        <v>0</v>
      </c>
      <c r="H170" s="5" t="b">
        <v>1</v>
      </c>
    </row>
    <row r="171" spans="1:8">
      <c r="A171" s="5" t="s">
        <v>125</v>
      </c>
      <c r="B171" s="5">
        <v>50177549</v>
      </c>
      <c r="C171" s="5">
        <v>0</v>
      </c>
      <c r="D171" s="5" t="b">
        <v>1</v>
      </c>
      <c r="E171" s="5">
        <v>0</v>
      </c>
      <c r="F171" s="5" t="b">
        <v>1</v>
      </c>
      <c r="G171" s="5">
        <v>0</v>
      </c>
      <c r="H171" s="5" t="b">
        <v>1</v>
      </c>
    </row>
    <row r="172" spans="1:8">
      <c r="A172" s="5" t="s">
        <v>126</v>
      </c>
      <c r="B172" s="5">
        <v>50196105</v>
      </c>
      <c r="C172" s="5">
        <v>0</v>
      </c>
      <c r="D172" s="5" t="b">
        <v>1</v>
      </c>
      <c r="E172" s="5">
        <v>0</v>
      </c>
      <c r="F172" s="5" t="b">
        <v>1</v>
      </c>
      <c r="G172" s="5">
        <v>0</v>
      </c>
      <c r="H172" s="5" t="b">
        <v>1</v>
      </c>
    </row>
    <row r="173" spans="1:8">
      <c r="A173" s="5" t="s">
        <v>127</v>
      </c>
      <c r="B173" s="5">
        <v>50338177</v>
      </c>
      <c r="C173" s="5">
        <v>0</v>
      </c>
      <c r="D173" s="5" t="b">
        <v>1</v>
      </c>
      <c r="E173" s="5">
        <v>0</v>
      </c>
      <c r="F173" s="5" t="b">
        <v>1</v>
      </c>
      <c r="G173" s="5">
        <v>0</v>
      </c>
      <c r="H173" s="5" t="b">
        <v>1</v>
      </c>
    </row>
    <row r="174" spans="1:8">
      <c r="A174" s="5" t="s">
        <v>128</v>
      </c>
      <c r="B174" s="5">
        <v>50180045</v>
      </c>
      <c r="C174" s="5">
        <v>0</v>
      </c>
      <c r="D174" s="5" t="b">
        <v>1</v>
      </c>
      <c r="E174" s="5">
        <v>0</v>
      </c>
      <c r="F174" s="5" t="b">
        <v>1</v>
      </c>
      <c r="G174" s="5">
        <v>0</v>
      </c>
      <c r="H174" s="5" t="b">
        <v>1</v>
      </c>
    </row>
    <row r="175" spans="1:8">
      <c r="A175" s="5" t="s">
        <v>129</v>
      </c>
      <c r="B175" s="5">
        <v>50107896</v>
      </c>
      <c r="C175" s="5">
        <v>-999</v>
      </c>
      <c r="D175" s="5" t="b">
        <v>0</v>
      </c>
      <c r="E175" s="5">
        <v>-999</v>
      </c>
      <c r="F175" s="5" t="b">
        <v>0</v>
      </c>
      <c r="G175" s="5">
        <v>-999</v>
      </c>
      <c r="H175" s="5" t="b">
        <v>0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107"/>
  <sheetViews>
    <sheetView topLeftCell="A16" workbookViewId="0">
      <selection activeCell="G26" sqref="G26"/>
    </sheetView>
  </sheetViews>
  <sheetFormatPr defaultColWidth="9.140625" defaultRowHeight="15"/>
  <cols>
    <col min="2" max="3" width="12.85546875"/>
    <col min="4" max="4" width="10.85546875" customWidth="1"/>
    <col min="5" max="9" width="12.85546875"/>
  </cols>
  <sheetData>
    <row r="1" spans="1:9">
      <c r="A1" s="5" t="s">
        <v>2</v>
      </c>
      <c r="B1" s="5" t="s">
        <v>142</v>
      </c>
      <c r="C1" s="5" t="s">
        <v>143</v>
      </c>
      <c r="D1" s="5" t="s">
        <v>144</v>
      </c>
      <c r="E1" s="5" t="s">
        <v>145</v>
      </c>
      <c r="F1" s="5" t="s">
        <v>146</v>
      </c>
      <c r="G1" s="5" t="s">
        <v>147</v>
      </c>
      <c r="H1" s="5" t="s">
        <v>148</v>
      </c>
      <c r="I1" s="5" t="s">
        <v>149</v>
      </c>
    </row>
    <row r="2" spans="1:9">
      <c r="A2" s="5" t="s">
        <v>65</v>
      </c>
      <c r="B2" s="5">
        <v>0.875</v>
      </c>
      <c r="C2" s="5">
        <v>0.875</v>
      </c>
      <c r="D2" s="5">
        <v>0.8</v>
      </c>
      <c r="E2" s="5">
        <v>0.8</v>
      </c>
      <c r="F2" s="5">
        <v>0.77777777777777701</v>
      </c>
      <c r="G2" s="5">
        <v>0.77777777777777701</v>
      </c>
      <c r="H2" s="5">
        <v>0.73684210526315697</v>
      </c>
      <c r="I2" s="5">
        <v>0.73684210526315697</v>
      </c>
    </row>
    <row r="3" spans="1:9">
      <c r="A3" s="5" t="s">
        <v>85</v>
      </c>
      <c r="B3" s="5">
        <v>-1</v>
      </c>
      <c r="C3" s="5">
        <v>-1</v>
      </c>
      <c r="D3" s="5">
        <v>-1</v>
      </c>
      <c r="E3" s="5">
        <v>-1</v>
      </c>
      <c r="F3" s="5">
        <v>-1</v>
      </c>
      <c r="G3" s="5">
        <v>-1</v>
      </c>
      <c r="H3" s="5">
        <v>-1</v>
      </c>
      <c r="I3" s="5">
        <v>-1</v>
      </c>
    </row>
    <row r="4" spans="1:9">
      <c r="A4" s="5" t="s">
        <v>128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</row>
    <row r="5" spans="1:9">
      <c r="A5" s="5" t="s">
        <v>82</v>
      </c>
      <c r="B5" s="5">
        <v>0.71428571428571397</v>
      </c>
      <c r="C5" s="5">
        <v>0.71428571428571397</v>
      </c>
      <c r="D5" s="5">
        <v>0.28571428571428498</v>
      </c>
      <c r="E5" s="5">
        <v>0.28571428571428498</v>
      </c>
      <c r="F5" s="5">
        <v>-1</v>
      </c>
      <c r="G5" s="5">
        <v>0.30769230769230699</v>
      </c>
      <c r="H5" s="5">
        <v>-1</v>
      </c>
      <c r="I5" s="5">
        <v>0.28571428571428498</v>
      </c>
    </row>
    <row r="6" spans="1:9">
      <c r="A6" s="5" t="s">
        <v>56</v>
      </c>
      <c r="B6" s="5">
        <v>0.105263157894736</v>
      </c>
      <c r="C6" s="5">
        <v>6.0606060606060601E-2</v>
      </c>
      <c r="D6" s="5">
        <v>0.5</v>
      </c>
      <c r="E6" s="5">
        <v>0.66666666666666596</v>
      </c>
      <c r="F6" s="5">
        <v>0.16666666666666599</v>
      </c>
      <c r="G6" s="5">
        <v>0.39999999999999902</v>
      </c>
      <c r="H6" s="5">
        <v>0.15384615384615299</v>
      </c>
      <c r="I6" s="5">
        <v>0.38095238095238099</v>
      </c>
    </row>
    <row r="7" spans="1:9">
      <c r="A7" s="5" t="s">
        <v>41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</row>
    <row r="8" spans="1:9">
      <c r="A8" s="5" t="s">
        <v>37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</row>
    <row r="9" spans="1:9">
      <c r="A9" s="5" t="s">
        <v>107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</row>
    <row r="10" spans="1:9">
      <c r="A10" s="5" t="s">
        <v>58</v>
      </c>
      <c r="B10" s="5">
        <v>-1</v>
      </c>
      <c r="C10" s="5">
        <v>0</v>
      </c>
      <c r="D10" s="5">
        <v>-1</v>
      </c>
      <c r="E10" s="5">
        <v>0</v>
      </c>
      <c r="F10" s="5">
        <v>-1</v>
      </c>
      <c r="G10" s="5">
        <v>0</v>
      </c>
      <c r="H10" s="5">
        <v>-1</v>
      </c>
      <c r="I10" s="5">
        <v>0</v>
      </c>
    </row>
    <row r="11" spans="1:9">
      <c r="A11" s="5" t="s">
        <v>71</v>
      </c>
      <c r="B11" s="5">
        <v>0</v>
      </c>
      <c r="C11" s="5">
        <v>0</v>
      </c>
      <c r="D11" s="5">
        <v>0</v>
      </c>
      <c r="E11" s="5">
        <v>0</v>
      </c>
      <c r="F11" s="5">
        <v>-1</v>
      </c>
      <c r="G11" s="5">
        <v>-1</v>
      </c>
      <c r="H11" s="5">
        <v>-1</v>
      </c>
      <c r="I11" s="5">
        <v>-1</v>
      </c>
    </row>
    <row r="12" spans="1:9">
      <c r="A12" s="5" t="s">
        <v>18</v>
      </c>
      <c r="B12" s="5">
        <v>0.875</v>
      </c>
      <c r="C12" s="5">
        <v>0.875</v>
      </c>
      <c r="D12" s="5">
        <v>0.57142857142857095</v>
      </c>
      <c r="E12" s="5">
        <v>0.8</v>
      </c>
      <c r="F12" s="5">
        <v>0.84210526315789402</v>
      </c>
      <c r="G12" s="5">
        <v>0.77777777777777701</v>
      </c>
      <c r="H12" s="5">
        <v>0.8</v>
      </c>
      <c r="I12" s="5">
        <v>0.73684210526315697</v>
      </c>
    </row>
    <row r="13" spans="1:9">
      <c r="A13" s="5" t="s">
        <v>76</v>
      </c>
      <c r="B13" s="5">
        <v>0.75862068965517204</v>
      </c>
      <c r="C13" s="5">
        <v>0.75862068965517204</v>
      </c>
      <c r="D13" s="5">
        <v>0.8</v>
      </c>
      <c r="E13" s="5">
        <v>0.8</v>
      </c>
      <c r="F13" s="5">
        <v>0.66666666666666596</v>
      </c>
      <c r="G13" s="5">
        <v>0.73684210526315697</v>
      </c>
      <c r="H13" s="5">
        <v>0.73684210526315697</v>
      </c>
      <c r="I13" s="5">
        <v>0.8</v>
      </c>
    </row>
    <row r="14" spans="1:9">
      <c r="A14" s="5" t="s">
        <v>80</v>
      </c>
      <c r="B14" s="5">
        <v>0.75862068965517204</v>
      </c>
      <c r="C14" s="5">
        <v>0.75862068965517204</v>
      </c>
      <c r="D14" s="5">
        <v>0.8</v>
      </c>
      <c r="E14" s="5">
        <v>0.8</v>
      </c>
      <c r="F14" s="5">
        <v>0.52631578947368396</v>
      </c>
      <c r="G14" s="5">
        <v>0.52631578947368396</v>
      </c>
      <c r="H14" s="5">
        <v>0.5</v>
      </c>
      <c r="I14" s="5">
        <v>0.5</v>
      </c>
    </row>
    <row r="15" spans="1:9">
      <c r="A15" s="5" t="s">
        <v>38</v>
      </c>
      <c r="B15" s="5">
        <v>0.91428571428571404</v>
      </c>
      <c r="C15" s="5">
        <v>0.91428571428571404</v>
      </c>
      <c r="D15" s="5">
        <v>0</v>
      </c>
      <c r="E15" s="5">
        <v>0</v>
      </c>
      <c r="F15" s="5">
        <v>0.952380952380952</v>
      </c>
      <c r="G15" s="5">
        <v>0.952380952380952</v>
      </c>
      <c r="H15" s="5">
        <v>0.90909090909090895</v>
      </c>
      <c r="I15" s="5">
        <v>0.90909090909090895</v>
      </c>
    </row>
    <row r="16" spans="1:9">
      <c r="A16" s="5" t="s">
        <v>84</v>
      </c>
      <c r="B16" s="5">
        <v>0.28571428571428498</v>
      </c>
      <c r="C16" s="5">
        <v>0.25</v>
      </c>
      <c r="D16" s="5">
        <v>4.2553191489361701E-2</v>
      </c>
      <c r="E16" s="5">
        <v>0.8</v>
      </c>
      <c r="F16" s="5">
        <v>0.34285714285714203</v>
      </c>
      <c r="G16" s="5">
        <v>0.23999999999999899</v>
      </c>
      <c r="H16" s="5">
        <v>0.38888888888888801</v>
      </c>
      <c r="I16" s="5">
        <v>0.23076923076923</v>
      </c>
    </row>
    <row r="17" spans="1:9">
      <c r="A17" s="5" t="s">
        <v>129</v>
      </c>
      <c r="B17" s="5">
        <v>0.97142857142857097</v>
      </c>
      <c r="C17" s="5">
        <v>0.97142857142857097</v>
      </c>
      <c r="D17" s="5">
        <v>1</v>
      </c>
      <c r="E17" s="5">
        <v>1</v>
      </c>
      <c r="F17" s="5">
        <v>0.952380952380952</v>
      </c>
      <c r="G17" s="5">
        <v>0.952380952380952</v>
      </c>
      <c r="H17" s="5">
        <v>0.90909090909090895</v>
      </c>
      <c r="I17" s="5">
        <v>0.90909090909090895</v>
      </c>
    </row>
    <row r="18" spans="1:9">
      <c r="A18" s="5" t="s">
        <v>83</v>
      </c>
      <c r="B18" s="5">
        <v>0.90909090909090895</v>
      </c>
      <c r="C18" s="5">
        <v>0.90909090909090895</v>
      </c>
      <c r="D18" s="5">
        <v>0.66666666666666596</v>
      </c>
      <c r="E18" s="5">
        <v>0.66666666666666596</v>
      </c>
      <c r="F18" s="5">
        <v>0.952380952380952</v>
      </c>
      <c r="G18" s="5">
        <v>0.952380952380952</v>
      </c>
      <c r="H18" s="5">
        <v>0.90909090909090895</v>
      </c>
      <c r="I18" s="5">
        <v>0.90909090909090895</v>
      </c>
    </row>
    <row r="19" spans="1:9">
      <c r="A19" s="5" t="s">
        <v>101</v>
      </c>
      <c r="B19" s="5">
        <v>-1</v>
      </c>
      <c r="C19" s="5">
        <v>-1</v>
      </c>
      <c r="D19" s="5">
        <v>-1</v>
      </c>
      <c r="E19" s="5">
        <v>-1</v>
      </c>
      <c r="F19" s="5">
        <v>-1</v>
      </c>
      <c r="G19" s="5">
        <v>-1</v>
      </c>
      <c r="H19" s="5">
        <v>-1</v>
      </c>
      <c r="I19" s="5">
        <v>-1</v>
      </c>
    </row>
    <row r="20" spans="1:9">
      <c r="A20" s="5" t="s">
        <v>119</v>
      </c>
      <c r="B20" s="5">
        <v>0.875</v>
      </c>
      <c r="C20" s="5">
        <v>0.875</v>
      </c>
      <c r="D20" s="5">
        <v>0.66666666666666596</v>
      </c>
      <c r="E20" s="5">
        <v>0.66666666666666596</v>
      </c>
      <c r="F20" s="5">
        <v>0.45161290322580599</v>
      </c>
      <c r="G20" s="5">
        <v>0.45161290322580599</v>
      </c>
      <c r="H20" s="5">
        <v>0.4375</v>
      </c>
      <c r="I20" s="5">
        <v>0.4375</v>
      </c>
    </row>
    <row r="21" spans="1:9">
      <c r="A21" s="5" t="s">
        <v>122</v>
      </c>
      <c r="B21" s="5">
        <v>0</v>
      </c>
      <c r="C21" s="5">
        <v>-1</v>
      </c>
      <c r="D21" s="5">
        <v>0</v>
      </c>
      <c r="E21" s="5">
        <v>-1</v>
      </c>
      <c r="F21" s="5">
        <v>0</v>
      </c>
      <c r="G21" s="5">
        <v>-1</v>
      </c>
      <c r="H21" s="5">
        <v>0</v>
      </c>
      <c r="I21" s="5">
        <v>-1</v>
      </c>
    </row>
    <row r="22" spans="1:9">
      <c r="A22" s="5" t="s">
        <v>87</v>
      </c>
      <c r="B22" s="5">
        <v>0.65</v>
      </c>
      <c r="C22" s="5">
        <v>0.65</v>
      </c>
      <c r="D22" s="5">
        <v>0.5</v>
      </c>
      <c r="E22" s="5">
        <v>0.5</v>
      </c>
      <c r="F22" s="5">
        <v>0.39285714285714202</v>
      </c>
      <c r="G22" s="5">
        <v>0.39285714285714202</v>
      </c>
      <c r="H22" s="5">
        <v>0.38596491228070101</v>
      </c>
      <c r="I22" s="5">
        <v>0.38596491228070101</v>
      </c>
    </row>
    <row r="23" spans="1:9">
      <c r="A23" s="5" t="s">
        <v>79</v>
      </c>
      <c r="B23" s="5">
        <v>0.94117647058823495</v>
      </c>
      <c r="C23" s="5">
        <v>-1</v>
      </c>
      <c r="D23" s="5">
        <v>0.8</v>
      </c>
      <c r="E23" s="5">
        <v>-1</v>
      </c>
      <c r="F23" s="5">
        <v>0.84210526315789402</v>
      </c>
      <c r="G23" s="5">
        <v>-1</v>
      </c>
      <c r="H23" s="5">
        <v>0.8</v>
      </c>
      <c r="I23" s="5">
        <v>-1</v>
      </c>
    </row>
    <row r="24" spans="1:9">
      <c r="A24" s="5" t="s">
        <v>108</v>
      </c>
      <c r="B24" s="5">
        <v>0.94117647058823495</v>
      </c>
      <c r="C24" s="5">
        <v>0.94117647058823495</v>
      </c>
      <c r="D24" s="5">
        <v>0.5</v>
      </c>
      <c r="E24" s="5">
        <v>0.5</v>
      </c>
      <c r="F24" s="5">
        <v>0.90909090909090895</v>
      </c>
      <c r="G24" s="5">
        <v>0.90909090909090895</v>
      </c>
      <c r="H24" s="5">
        <v>0.95652173913043403</v>
      </c>
      <c r="I24" s="5">
        <v>0.95652173913043403</v>
      </c>
    </row>
    <row r="25" spans="1:9">
      <c r="A25" s="5" t="s">
        <v>54</v>
      </c>
      <c r="B25" s="5">
        <v>0.83870967741935398</v>
      </c>
      <c r="C25" s="5">
        <v>0.83870967741935398</v>
      </c>
      <c r="D25" s="5">
        <v>0.8</v>
      </c>
      <c r="E25" s="5">
        <v>0.8</v>
      </c>
      <c r="F25" s="5">
        <v>0.70588235294117596</v>
      </c>
      <c r="G25" s="5">
        <v>0.70588235294117596</v>
      </c>
      <c r="H25" s="5">
        <v>0.66666666666666596</v>
      </c>
      <c r="I25" s="5">
        <v>0.66666666666666596</v>
      </c>
    </row>
    <row r="26" spans="1:9">
      <c r="A26" s="5" t="s">
        <v>40</v>
      </c>
      <c r="B26" s="5">
        <v>0</v>
      </c>
      <c r="C26" s="5">
        <v>0</v>
      </c>
      <c r="D26" s="5">
        <v>0</v>
      </c>
      <c r="E26" s="5">
        <v>0</v>
      </c>
      <c r="F26" s="5">
        <v>1.50375939849624E-2</v>
      </c>
      <c r="G26" s="5">
        <v>1.50375939849624E-2</v>
      </c>
      <c r="H26" s="5">
        <v>1.4925373134328301E-2</v>
      </c>
      <c r="I26" s="5">
        <v>1.4925373134328301E-2</v>
      </c>
    </row>
    <row r="27" spans="1:9">
      <c r="A27" s="5" t="s">
        <v>31</v>
      </c>
      <c r="B27" s="5">
        <v>0</v>
      </c>
      <c r="C27" s="5">
        <v>0</v>
      </c>
      <c r="D27" s="5">
        <v>0</v>
      </c>
      <c r="E27" s="5">
        <v>0</v>
      </c>
      <c r="F27" s="5">
        <v>0.08</v>
      </c>
      <c r="G27" s="5">
        <v>-1</v>
      </c>
      <c r="H27" s="5">
        <v>7.69230769230769E-2</v>
      </c>
      <c r="I27" s="5">
        <v>-1</v>
      </c>
    </row>
    <row r="28" spans="1:9">
      <c r="A28" s="5" t="s">
        <v>121</v>
      </c>
      <c r="B28" s="5">
        <v>0.61538461538461497</v>
      </c>
      <c r="C28" s="5">
        <v>0.61538461538461497</v>
      </c>
      <c r="D28" s="5">
        <v>0.8</v>
      </c>
      <c r="E28" s="5">
        <v>0.8</v>
      </c>
      <c r="F28" s="5">
        <v>0.70588235294117596</v>
      </c>
      <c r="G28" s="5">
        <v>0.70588235294117596</v>
      </c>
      <c r="H28" s="5">
        <v>0.66666666666666596</v>
      </c>
      <c r="I28" s="5">
        <v>0.66666666666666596</v>
      </c>
    </row>
    <row r="29" spans="1:9">
      <c r="A29" s="5" t="s">
        <v>46</v>
      </c>
      <c r="B29" s="5">
        <v>0.875</v>
      </c>
      <c r="C29" s="5">
        <v>0.83870967741935398</v>
      </c>
      <c r="D29" s="5">
        <v>0.8</v>
      </c>
      <c r="E29" s="5">
        <v>0.8</v>
      </c>
      <c r="F29" s="5">
        <v>0.45161290322580599</v>
      </c>
      <c r="G29" s="5">
        <v>0.45161290322580599</v>
      </c>
      <c r="H29" s="5">
        <v>0.4375</v>
      </c>
      <c r="I29" s="5">
        <v>0.4375</v>
      </c>
    </row>
    <row r="30" spans="1:9">
      <c r="A30" s="5" t="s">
        <v>126</v>
      </c>
      <c r="B30" s="5">
        <v>0.75862068965517204</v>
      </c>
      <c r="C30" s="5">
        <v>0.75862068965517204</v>
      </c>
      <c r="D30" s="5">
        <v>0.4</v>
      </c>
      <c r="E30" s="5">
        <v>0.4</v>
      </c>
      <c r="F30" s="5">
        <v>0</v>
      </c>
      <c r="G30" s="5">
        <v>0</v>
      </c>
      <c r="H30" s="5">
        <v>0</v>
      </c>
      <c r="I30" s="5">
        <v>0</v>
      </c>
    </row>
    <row r="31" spans="1:9">
      <c r="A31" s="5" t="s">
        <v>66</v>
      </c>
      <c r="B31" s="5">
        <v>0.83870967741935398</v>
      </c>
      <c r="C31" s="5">
        <v>0.83870967741935398</v>
      </c>
      <c r="D31" s="5">
        <v>0.8</v>
      </c>
      <c r="E31" s="5">
        <v>0.8</v>
      </c>
      <c r="F31" s="5">
        <v>0.70588235294117596</v>
      </c>
      <c r="G31" s="5">
        <v>0.70588235294117596</v>
      </c>
      <c r="H31" s="5">
        <v>0.66666666666666596</v>
      </c>
      <c r="I31" s="5">
        <v>0.66666666666666596</v>
      </c>
    </row>
    <row r="32" spans="1:9">
      <c r="A32" s="5" t="s">
        <v>69</v>
      </c>
      <c r="B32" s="5">
        <v>-1</v>
      </c>
      <c r="C32" s="5">
        <v>-1</v>
      </c>
      <c r="D32" s="5">
        <v>-1</v>
      </c>
      <c r="E32" s="5">
        <v>-1</v>
      </c>
      <c r="F32" s="5">
        <v>-1</v>
      </c>
      <c r="G32" s="5">
        <v>-1</v>
      </c>
      <c r="H32" s="5">
        <v>-1</v>
      </c>
      <c r="I32" s="5">
        <v>-1</v>
      </c>
    </row>
    <row r="33" spans="1:9">
      <c r="A33" s="5" t="s">
        <v>42</v>
      </c>
      <c r="B33" s="5">
        <v>5.0209205020920397E-2</v>
      </c>
      <c r="C33" s="5">
        <v>5.0209205020920397E-2</v>
      </c>
      <c r="D33" s="5">
        <v>0</v>
      </c>
      <c r="E33" s="5">
        <v>0</v>
      </c>
      <c r="F33" s="5">
        <v>0.35294117647058798</v>
      </c>
      <c r="G33" s="5">
        <v>0.35294117647058798</v>
      </c>
      <c r="H33" s="5">
        <v>0.33333333333333298</v>
      </c>
      <c r="I33" s="5">
        <v>0.33333333333333298</v>
      </c>
    </row>
    <row r="34" spans="1:9">
      <c r="A34" s="5" t="s">
        <v>90</v>
      </c>
      <c r="B34" s="5">
        <v>-1</v>
      </c>
      <c r="C34" s="5">
        <v>-1</v>
      </c>
      <c r="D34" s="5">
        <v>-1</v>
      </c>
      <c r="E34" s="5">
        <v>-1</v>
      </c>
      <c r="F34" s="5">
        <v>-1</v>
      </c>
      <c r="G34" s="5">
        <v>-1</v>
      </c>
      <c r="H34" s="5">
        <v>-1</v>
      </c>
      <c r="I34" s="5">
        <v>-1</v>
      </c>
    </row>
    <row r="35" spans="1:9">
      <c r="A35" s="5" t="s">
        <v>29</v>
      </c>
      <c r="B35" s="5">
        <v>0</v>
      </c>
      <c r="C35" s="5">
        <v>0</v>
      </c>
      <c r="D35" s="5">
        <v>0</v>
      </c>
      <c r="E35" s="5">
        <v>0</v>
      </c>
      <c r="F35" s="5">
        <v>0</v>
      </c>
      <c r="G35" s="5">
        <v>0</v>
      </c>
      <c r="H35" s="5">
        <v>0</v>
      </c>
      <c r="I35" s="5">
        <v>0</v>
      </c>
    </row>
    <row r="36" spans="1:9">
      <c r="A36" s="5" t="s">
        <v>93</v>
      </c>
      <c r="B36" s="5">
        <v>0.875</v>
      </c>
      <c r="C36" s="5">
        <v>-1</v>
      </c>
      <c r="D36" s="5">
        <v>0.8</v>
      </c>
      <c r="E36" s="5">
        <v>-1</v>
      </c>
      <c r="F36" s="5">
        <v>0.77777777777777701</v>
      </c>
      <c r="G36" s="5">
        <v>-1</v>
      </c>
      <c r="H36" s="5">
        <v>0.73684210526315697</v>
      </c>
      <c r="I36" s="5">
        <v>-1</v>
      </c>
    </row>
    <row r="37" spans="1:9">
      <c r="A37" s="5" t="s">
        <v>53</v>
      </c>
      <c r="B37" s="5">
        <v>0.875</v>
      </c>
      <c r="C37" s="5">
        <v>0.875</v>
      </c>
      <c r="D37" s="5">
        <v>0.8</v>
      </c>
      <c r="E37" s="5">
        <v>0.8</v>
      </c>
      <c r="F37" s="5">
        <v>0.77777777777777701</v>
      </c>
      <c r="G37" s="5">
        <v>0.77777777777777701</v>
      </c>
      <c r="H37" s="5">
        <v>0.73684210526315697</v>
      </c>
      <c r="I37" s="5">
        <v>0.73684210526315697</v>
      </c>
    </row>
    <row r="38" spans="1:9">
      <c r="A38" s="5" t="s">
        <v>116</v>
      </c>
      <c r="B38" s="5">
        <v>0.75862068965517204</v>
      </c>
      <c r="C38" s="5">
        <v>-1</v>
      </c>
      <c r="D38" s="5">
        <v>0.44444444444444398</v>
      </c>
      <c r="E38" s="5">
        <v>-1</v>
      </c>
      <c r="F38" s="5">
        <v>0.53333333333333299</v>
      </c>
      <c r="G38" s="5">
        <v>-1</v>
      </c>
      <c r="H38" s="5">
        <v>0.5</v>
      </c>
      <c r="I38" s="5">
        <v>-1</v>
      </c>
    </row>
    <row r="39" spans="1:9">
      <c r="A39" s="5" t="s">
        <v>52</v>
      </c>
      <c r="B39" s="5">
        <v>0.75862068965517204</v>
      </c>
      <c r="C39" s="5">
        <v>0.75862068965517204</v>
      </c>
      <c r="D39" s="5">
        <v>0.57142857142857095</v>
      </c>
      <c r="E39" s="5">
        <v>0.57142857142857095</v>
      </c>
      <c r="F39" s="5">
        <v>0.77777777777777701</v>
      </c>
      <c r="G39" s="5">
        <v>0.77777777777777701</v>
      </c>
      <c r="H39" s="5">
        <v>0.73684210526315697</v>
      </c>
      <c r="I39" s="5">
        <v>0.73684210526315697</v>
      </c>
    </row>
    <row r="40" spans="1:9">
      <c r="A40" s="5" t="s">
        <v>68</v>
      </c>
      <c r="B40" s="5">
        <v>0</v>
      </c>
      <c r="C40" s="5">
        <v>0</v>
      </c>
      <c r="D40" s="5">
        <v>0</v>
      </c>
      <c r="E40" s="5">
        <v>0</v>
      </c>
      <c r="F40" s="5">
        <v>0</v>
      </c>
      <c r="G40" s="5">
        <v>0</v>
      </c>
      <c r="H40" s="5">
        <v>0</v>
      </c>
      <c r="I40" s="5">
        <v>0</v>
      </c>
    </row>
    <row r="41" spans="1:9">
      <c r="A41" s="5" t="s">
        <v>50</v>
      </c>
      <c r="B41" s="5">
        <v>0</v>
      </c>
      <c r="C41" s="5">
        <v>0</v>
      </c>
      <c r="D41" s="5">
        <v>0</v>
      </c>
      <c r="E41" s="5">
        <v>0</v>
      </c>
      <c r="F41" s="5">
        <v>0.11111111111111099</v>
      </c>
      <c r="G41" s="5">
        <v>0.11111111111111099</v>
      </c>
      <c r="H41" s="5">
        <v>0.105263157894736</v>
      </c>
      <c r="I41" s="5">
        <v>0.105263157894736</v>
      </c>
    </row>
    <row r="42" spans="1:9">
      <c r="A42" s="5" t="s">
        <v>44</v>
      </c>
      <c r="B42" s="5">
        <v>0</v>
      </c>
      <c r="C42" s="5">
        <v>0</v>
      </c>
      <c r="D42" s="5">
        <v>0</v>
      </c>
      <c r="E42" s="5">
        <v>0</v>
      </c>
      <c r="F42" s="5">
        <v>0.11111111111111099</v>
      </c>
      <c r="G42" s="5">
        <v>0.11111111111111099</v>
      </c>
      <c r="H42" s="5">
        <v>0.105263157894736</v>
      </c>
      <c r="I42" s="5">
        <v>0.105263157894736</v>
      </c>
    </row>
    <row r="43" spans="1:9">
      <c r="A43" s="5" t="s">
        <v>57</v>
      </c>
      <c r="B43" s="5">
        <v>0</v>
      </c>
      <c r="C43" s="5">
        <v>0</v>
      </c>
      <c r="D43" s="5">
        <v>0</v>
      </c>
      <c r="E43" s="5">
        <v>0</v>
      </c>
      <c r="F43" s="5">
        <v>0</v>
      </c>
      <c r="G43" s="5">
        <v>0</v>
      </c>
      <c r="H43" s="5">
        <v>0</v>
      </c>
      <c r="I43" s="5">
        <v>0</v>
      </c>
    </row>
    <row r="44" spans="1:9">
      <c r="A44" s="5" t="s">
        <v>64</v>
      </c>
      <c r="B44" s="5">
        <v>0</v>
      </c>
      <c r="C44" s="5">
        <v>0</v>
      </c>
      <c r="D44" s="5">
        <v>0</v>
      </c>
      <c r="E44" s="5">
        <v>0</v>
      </c>
      <c r="F44" s="5">
        <v>0</v>
      </c>
      <c r="G44" s="5">
        <v>0</v>
      </c>
      <c r="H44" s="5">
        <v>0</v>
      </c>
      <c r="I44" s="5">
        <v>0</v>
      </c>
    </row>
    <row r="45" spans="1:9">
      <c r="A45" s="5" t="s">
        <v>33</v>
      </c>
      <c r="B45" s="5">
        <v>0</v>
      </c>
      <c r="C45" s="5">
        <v>0</v>
      </c>
      <c r="D45" s="5">
        <v>0</v>
      </c>
      <c r="E45" s="5">
        <v>0</v>
      </c>
      <c r="F45" s="5">
        <v>0</v>
      </c>
      <c r="G45" s="5">
        <v>0</v>
      </c>
      <c r="H45" s="5">
        <v>0</v>
      </c>
      <c r="I45" s="5">
        <v>0</v>
      </c>
    </row>
    <row r="46" spans="1:9">
      <c r="A46" s="5" t="s">
        <v>86</v>
      </c>
      <c r="B46" s="5">
        <v>0.94117647058823495</v>
      </c>
      <c r="C46" s="5">
        <v>0.94117647058823495</v>
      </c>
      <c r="D46" s="5">
        <v>0.8</v>
      </c>
      <c r="E46" s="5">
        <v>0.8</v>
      </c>
      <c r="F46" s="5">
        <v>0.952380952380952</v>
      </c>
      <c r="G46" s="5">
        <v>0.952380952380952</v>
      </c>
      <c r="H46" s="5">
        <v>0.90909090909090895</v>
      </c>
      <c r="I46" s="5">
        <v>0.90909090909090895</v>
      </c>
    </row>
    <row r="47" spans="1:9">
      <c r="A47" s="5" t="s">
        <v>43</v>
      </c>
      <c r="B47" s="5">
        <v>0</v>
      </c>
      <c r="C47" s="5">
        <v>0</v>
      </c>
      <c r="D47" s="5">
        <v>0</v>
      </c>
      <c r="E47" s="5">
        <v>-1</v>
      </c>
      <c r="F47" s="5">
        <v>0</v>
      </c>
      <c r="G47" s="5">
        <v>-1</v>
      </c>
      <c r="H47" s="5">
        <v>0</v>
      </c>
      <c r="I47" s="5">
        <v>-1</v>
      </c>
    </row>
    <row r="48" spans="1:9">
      <c r="A48" s="5" t="s">
        <v>55</v>
      </c>
      <c r="B48" s="5">
        <v>0.66666666666666596</v>
      </c>
      <c r="C48" s="5">
        <v>0.66666666666666596</v>
      </c>
      <c r="D48" s="5">
        <v>0.57142857142857095</v>
      </c>
      <c r="E48" s="5">
        <v>0.57142857142857095</v>
      </c>
      <c r="F48" s="5">
        <v>0.83333333333333304</v>
      </c>
      <c r="G48" s="5">
        <v>0.83333333333333304</v>
      </c>
      <c r="H48" s="5">
        <v>0.8</v>
      </c>
      <c r="I48" s="5">
        <v>0.8</v>
      </c>
    </row>
    <row r="49" spans="1:9">
      <c r="A49" s="5" t="s">
        <v>34</v>
      </c>
      <c r="B49" s="5">
        <v>0</v>
      </c>
      <c r="C49" s="5">
        <v>0</v>
      </c>
      <c r="D49" s="5">
        <v>0</v>
      </c>
      <c r="E49" s="5">
        <v>0</v>
      </c>
      <c r="F49" s="5">
        <v>0</v>
      </c>
      <c r="G49" s="5">
        <v>0</v>
      </c>
      <c r="H49" s="5">
        <v>0</v>
      </c>
      <c r="I49" s="5">
        <v>0</v>
      </c>
    </row>
    <row r="50" spans="1:9">
      <c r="A50" s="5" t="s">
        <v>103</v>
      </c>
      <c r="B50" s="5">
        <v>0</v>
      </c>
      <c r="C50" s="5">
        <v>0</v>
      </c>
      <c r="D50" s="5">
        <v>0</v>
      </c>
      <c r="E50" s="5">
        <v>0</v>
      </c>
      <c r="F50" s="5">
        <v>0</v>
      </c>
      <c r="G50" s="5">
        <v>-1</v>
      </c>
      <c r="H50" s="5">
        <v>0</v>
      </c>
      <c r="I50" s="5">
        <v>-1</v>
      </c>
    </row>
    <row r="51" spans="1:9">
      <c r="A51" s="5" t="s">
        <v>74</v>
      </c>
      <c r="B51" s="5">
        <v>0.88235294117647001</v>
      </c>
      <c r="C51" s="5">
        <v>0.88235294117647001</v>
      </c>
      <c r="D51" s="5">
        <v>0</v>
      </c>
      <c r="E51" s="5">
        <v>-1</v>
      </c>
      <c r="F51" s="5">
        <v>0</v>
      </c>
      <c r="G51" s="5">
        <v>-1</v>
      </c>
      <c r="H51" s="5">
        <v>5.4054054054054002E-2</v>
      </c>
      <c r="I51" s="5">
        <v>-1</v>
      </c>
    </row>
    <row r="52" spans="1:9">
      <c r="A52" s="5" t="s">
        <v>111</v>
      </c>
      <c r="B52" s="5">
        <v>0.97142857142857097</v>
      </c>
      <c r="C52" s="5">
        <v>0.97142857142857097</v>
      </c>
      <c r="D52" s="5">
        <v>0.8</v>
      </c>
      <c r="E52" s="5">
        <v>0.8</v>
      </c>
      <c r="F52" s="5">
        <v>1</v>
      </c>
      <c r="G52" s="5">
        <v>1</v>
      </c>
      <c r="H52" s="5">
        <v>0.95652173913043403</v>
      </c>
      <c r="I52" s="5">
        <v>0.95652173913043403</v>
      </c>
    </row>
    <row r="53" spans="1:9">
      <c r="A53" s="5" t="s">
        <v>24</v>
      </c>
      <c r="B53" s="5">
        <v>0.53333333333333299</v>
      </c>
      <c r="C53" s="5">
        <v>0.53333333333333299</v>
      </c>
      <c r="D53" s="5">
        <v>0.4</v>
      </c>
      <c r="E53" s="5">
        <v>0.28571428571428498</v>
      </c>
      <c r="F53" s="5">
        <v>0</v>
      </c>
      <c r="G53" s="5">
        <v>0</v>
      </c>
      <c r="H53" s="5">
        <v>0</v>
      </c>
      <c r="I53" s="5">
        <v>0</v>
      </c>
    </row>
    <row r="54" spans="1:9">
      <c r="A54" s="5" t="s">
        <v>45</v>
      </c>
      <c r="B54" s="5">
        <v>0</v>
      </c>
      <c r="C54" s="5">
        <v>0</v>
      </c>
      <c r="D54" s="5">
        <v>0</v>
      </c>
      <c r="E54" s="5">
        <v>0</v>
      </c>
      <c r="F54" s="5">
        <v>0</v>
      </c>
      <c r="G54" s="5">
        <v>0</v>
      </c>
      <c r="H54" s="5">
        <v>0</v>
      </c>
      <c r="I54" s="5">
        <v>0</v>
      </c>
    </row>
    <row r="55" spans="1:9">
      <c r="A55" s="5" t="s">
        <v>72</v>
      </c>
      <c r="B55" s="5">
        <v>-1</v>
      </c>
      <c r="C55" s="5">
        <v>0.36842105263157798</v>
      </c>
      <c r="D55" s="5">
        <v>-1</v>
      </c>
      <c r="E55" s="5">
        <v>0.17391304347826</v>
      </c>
      <c r="F55" s="5">
        <v>-1</v>
      </c>
      <c r="G55" s="5">
        <v>0.25806451612903197</v>
      </c>
      <c r="H55" s="5">
        <v>-1</v>
      </c>
      <c r="I55" s="5">
        <v>0.25</v>
      </c>
    </row>
    <row r="56" spans="1:9">
      <c r="A56" s="5" t="s">
        <v>97</v>
      </c>
      <c r="B56" s="5">
        <v>0.90909090909090895</v>
      </c>
      <c r="C56" s="5">
        <v>0.90909090909090895</v>
      </c>
      <c r="D56" s="5">
        <v>0.66666666666666596</v>
      </c>
      <c r="E56" s="5">
        <v>0.66666666666666596</v>
      </c>
      <c r="F56" s="5">
        <v>0.78260869565217295</v>
      </c>
      <c r="G56" s="5">
        <v>0.78260869565217295</v>
      </c>
      <c r="H56" s="5">
        <v>0.75</v>
      </c>
      <c r="I56" s="5">
        <v>0.75</v>
      </c>
    </row>
    <row r="57" spans="1:9">
      <c r="A57" s="5" t="s">
        <v>61</v>
      </c>
      <c r="B57" s="5">
        <v>0.8</v>
      </c>
      <c r="C57" s="5">
        <v>0.8</v>
      </c>
      <c r="D57" s="5">
        <v>0.8</v>
      </c>
      <c r="E57" s="5">
        <v>0.8</v>
      </c>
      <c r="F57" s="5">
        <v>0.19047619047618999</v>
      </c>
      <c r="G57" s="5">
        <v>0.19047619047618999</v>
      </c>
      <c r="H57" s="5">
        <v>0.18181818181818099</v>
      </c>
      <c r="I57" s="5">
        <v>0.18181818181818099</v>
      </c>
    </row>
    <row r="58" spans="1:9">
      <c r="A58" s="5" t="s">
        <v>75</v>
      </c>
      <c r="B58" s="5">
        <v>8.3333333333333301E-2</v>
      </c>
      <c r="C58" s="5">
        <v>-1</v>
      </c>
      <c r="D58" s="5">
        <v>0</v>
      </c>
      <c r="E58" s="5">
        <v>-1</v>
      </c>
      <c r="F58" s="5">
        <v>0</v>
      </c>
      <c r="G58" s="5">
        <v>-1</v>
      </c>
      <c r="H58" s="5">
        <v>0</v>
      </c>
      <c r="I58" s="5">
        <v>-1</v>
      </c>
    </row>
    <row r="59" spans="1:9">
      <c r="A59" s="5" t="s">
        <v>48</v>
      </c>
      <c r="B59" s="5">
        <v>-1</v>
      </c>
      <c r="C59" s="5">
        <v>-1</v>
      </c>
      <c r="D59" s="5">
        <v>-1</v>
      </c>
      <c r="E59" s="5">
        <v>-1</v>
      </c>
      <c r="F59" s="5">
        <v>-1</v>
      </c>
      <c r="G59" s="5">
        <v>-1</v>
      </c>
      <c r="H59" s="5">
        <v>-1</v>
      </c>
      <c r="I59" s="5">
        <v>-1</v>
      </c>
    </row>
    <row r="60" spans="1:9">
      <c r="A60" s="5" t="s">
        <v>106</v>
      </c>
      <c r="B60" s="5">
        <v>0</v>
      </c>
      <c r="C60" s="5">
        <v>0</v>
      </c>
      <c r="D60" s="5">
        <v>0</v>
      </c>
      <c r="E60" s="5">
        <v>0</v>
      </c>
      <c r="F60" s="5">
        <v>0.11111111111111099</v>
      </c>
      <c r="G60" s="5">
        <v>0.11111111111111099</v>
      </c>
      <c r="H60" s="5">
        <v>0.105263157894736</v>
      </c>
      <c r="I60" s="5">
        <v>0.105263157894736</v>
      </c>
    </row>
    <row r="61" spans="1:9">
      <c r="A61" s="5" t="s">
        <v>21</v>
      </c>
      <c r="B61" s="5">
        <v>0.75862068965517204</v>
      </c>
      <c r="C61" s="5">
        <v>0.75862068965517204</v>
      </c>
      <c r="D61" s="5">
        <v>0.36363636363636298</v>
      </c>
      <c r="E61" s="5">
        <v>0.36363636363636298</v>
      </c>
      <c r="F61" s="5">
        <v>0.38095238095238099</v>
      </c>
      <c r="G61" s="5">
        <v>0.38095238095238099</v>
      </c>
      <c r="H61" s="5">
        <v>0.36363636363636298</v>
      </c>
      <c r="I61" s="5">
        <v>0.36363636363636298</v>
      </c>
    </row>
    <row r="62" spans="1:9">
      <c r="A62" s="5" t="s">
        <v>25</v>
      </c>
      <c r="B62" s="5">
        <v>0</v>
      </c>
      <c r="C62" s="5">
        <v>0</v>
      </c>
      <c r="D62" s="5">
        <v>0</v>
      </c>
      <c r="E62" s="5">
        <v>0</v>
      </c>
      <c r="F62" s="5">
        <v>0</v>
      </c>
      <c r="G62" s="5">
        <v>0</v>
      </c>
      <c r="H62" s="5">
        <v>0</v>
      </c>
      <c r="I62" s="5">
        <v>0</v>
      </c>
    </row>
    <row r="63" spans="1:9">
      <c r="A63" s="5" t="s">
        <v>22</v>
      </c>
      <c r="B63" s="5">
        <v>-1</v>
      </c>
      <c r="C63" s="5">
        <v>-1</v>
      </c>
      <c r="D63" s="5">
        <v>-1</v>
      </c>
      <c r="E63" s="5">
        <v>-1</v>
      </c>
      <c r="F63" s="5">
        <v>-1</v>
      </c>
      <c r="G63" s="5">
        <v>-1</v>
      </c>
      <c r="H63" s="5">
        <v>-1</v>
      </c>
      <c r="I63" s="5">
        <v>-1</v>
      </c>
    </row>
    <row r="64" spans="1:9">
      <c r="A64" s="5" t="s">
        <v>125</v>
      </c>
      <c r="B64" s="5">
        <v>2.2087244616234101E-3</v>
      </c>
      <c r="C64" s="5">
        <v>0</v>
      </c>
      <c r="D64" s="5">
        <v>-1</v>
      </c>
      <c r="E64" s="5">
        <v>0</v>
      </c>
      <c r="F64" s="5">
        <v>0</v>
      </c>
      <c r="G64" s="5">
        <v>0</v>
      </c>
      <c r="H64" s="5">
        <v>0</v>
      </c>
      <c r="I64" s="5">
        <v>0</v>
      </c>
    </row>
    <row r="65" spans="1:9">
      <c r="A65" s="5" t="s">
        <v>91</v>
      </c>
      <c r="B65" s="5">
        <v>0.88888888888888795</v>
      </c>
      <c r="C65" s="5">
        <v>0.88888888888888795</v>
      </c>
      <c r="D65" s="5">
        <v>0.4</v>
      </c>
      <c r="E65" s="5">
        <v>0.4</v>
      </c>
      <c r="F65" s="5">
        <v>0.57142857142857095</v>
      </c>
      <c r="G65" s="5">
        <v>0.57142857142857095</v>
      </c>
      <c r="H65" s="5">
        <v>0.54545454545454497</v>
      </c>
      <c r="I65" s="5">
        <v>0.54545454545454497</v>
      </c>
    </row>
    <row r="66" spans="1:9">
      <c r="A66" s="5" t="s">
        <v>94</v>
      </c>
      <c r="B66" s="5">
        <v>-1</v>
      </c>
      <c r="C66" s="5">
        <v>-1</v>
      </c>
      <c r="D66" s="5">
        <v>-1</v>
      </c>
      <c r="E66" s="5">
        <v>-1</v>
      </c>
      <c r="F66" s="5">
        <v>-1</v>
      </c>
      <c r="G66" s="5">
        <v>-1</v>
      </c>
      <c r="H66" s="5">
        <v>-1</v>
      </c>
      <c r="I66" s="5">
        <v>-1</v>
      </c>
    </row>
    <row r="67" spans="1:9">
      <c r="A67" s="5" t="s">
        <v>62</v>
      </c>
      <c r="B67" s="5">
        <v>4.1538781067546602E-4</v>
      </c>
      <c r="C67" s="5">
        <v>4.1538781067546602E-4</v>
      </c>
      <c r="D67" s="6">
        <v>7.0912765479665699E-5</v>
      </c>
      <c r="E67" s="6">
        <v>7.0912765479665699E-5</v>
      </c>
      <c r="F67" s="5">
        <v>2.5412373515686299E-4</v>
      </c>
      <c r="G67" s="5">
        <v>2.5412373515686299E-4</v>
      </c>
      <c r="H67" s="5">
        <v>2.7722269067723099E-4</v>
      </c>
      <c r="I67" s="5">
        <v>2.7722269067723099E-4</v>
      </c>
    </row>
    <row r="68" spans="1:9">
      <c r="A68" s="5" t="s">
        <v>63</v>
      </c>
      <c r="B68" s="5">
        <v>0.875</v>
      </c>
      <c r="C68" s="5">
        <v>0.875</v>
      </c>
      <c r="D68" s="5">
        <v>0.8</v>
      </c>
      <c r="E68" s="5">
        <v>0.8</v>
      </c>
      <c r="F68" s="5">
        <v>0.77777777777777701</v>
      </c>
      <c r="G68" s="5">
        <v>0.77777777777777701</v>
      </c>
      <c r="H68" s="5">
        <v>0.73684210526315697</v>
      </c>
      <c r="I68" s="5">
        <v>0.73684210526315697</v>
      </c>
    </row>
    <row r="69" spans="1:9">
      <c r="A69" s="5" t="s">
        <v>28</v>
      </c>
      <c r="B69" s="5">
        <v>0.875</v>
      </c>
      <c r="C69" s="5">
        <v>0.875</v>
      </c>
      <c r="D69" s="5">
        <v>0.66666666666666596</v>
      </c>
      <c r="E69" s="5">
        <v>0.66666666666666596</v>
      </c>
      <c r="F69" s="5">
        <v>0.45161290322580599</v>
      </c>
      <c r="G69" s="5">
        <v>0.45161290322580599</v>
      </c>
      <c r="H69" s="5">
        <v>0.4375</v>
      </c>
      <c r="I69" s="5">
        <v>0.4375</v>
      </c>
    </row>
    <row r="70" spans="1:9">
      <c r="A70" s="5" t="s">
        <v>77</v>
      </c>
      <c r="B70" s="5">
        <v>0.88888888888888795</v>
      </c>
      <c r="C70" s="5">
        <v>0.88888888888888795</v>
      </c>
      <c r="D70" s="5">
        <v>0.8</v>
      </c>
      <c r="E70" s="5">
        <v>0.8</v>
      </c>
      <c r="F70" s="5">
        <v>0.90909090909090895</v>
      </c>
      <c r="G70" s="5">
        <v>0.90909090909090895</v>
      </c>
      <c r="H70" s="5">
        <v>0.86956521739130399</v>
      </c>
      <c r="I70" s="5">
        <v>0.86956521739130399</v>
      </c>
    </row>
    <row r="71" spans="1:9">
      <c r="A71" s="5" t="s">
        <v>88</v>
      </c>
      <c r="B71" s="5">
        <v>0</v>
      </c>
      <c r="C71" s="5">
        <v>0</v>
      </c>
      <c r="D71" s="5">
        <v>0</v>
      </c>
      <c r="E71" s="5">
        <v>0</v>
      </c>
      <c r="F71" s="5">
        <v>0.11111111111111099</v>
      </c>
      <c r="G71" s="5">
        <v>0.11111111111111099</v>
      </c>
      <c r="H71" s="5">
        <v>0.105263157894736</v>
      </c>
      <c r="I71" s="5">
        <v>0.105263157894736</v>
      </c>
    </row>
    <row r="72" spans="1:9">
      <c r="A72" s="5" t="s">
        <v>114</v>
      </c>
      <c r="B72" s="5">
        <v>0.71428571428571397</v>
      </c>
      <c r="C72" s="5">
        <v>0.71428571428571397</v>
      </c>
      <c r="D72" s="5">
        <v>0.8</v>
      </c>
      <c r="E72" s="5">
        <v>0.8</v>
      </c>
      <c r="F72" s="5">
        <v>0.70588235294117596</v>
      </c>
      <c r="G72" s="5">
        <v>0.70588235294117596</v>
      </c>
      <c r="H72" s="5">
        <v>0.66666666666666596</v>
      </c>
      <c r="I72" s="5">
        <v>0.66666666666666596</v>
      </c>
    </row>
    <row r="73" spans="1:9">
      <c r="A73" s="5" t="s">
        <v>127</v>
      </c>
      <c r="B73" s="5">
        <v>0.875</v>
      </c>
      <c r="C73" s="5">
        <v>-1</v>
      </c>
      <c r="D73" s="5">
        <v>0.36363636363636298</v>
      </c>
      <c r="E73" s="5">
        <v>-1</v>
      </c>
      <c r="F73" s="5">
        <v>0.45161290322580599</v>
      </c>
      <c r="G73" s="5">
        <v>-1</v>
      </c>
      <c r="H73" s="5">
        <v>0.4375</v>
      </c>
      <c r="I73" s="5">
        <v>-1</v>
      </c>
    </row>
    <row r="74" spans="1:9">
      <c r="A74" s="5" t="s">
        <v>49</v>
      </c>
      <c r="B74" s="5">
        <v>0.75862068965517204</v>
      </c>
      <c r="C74" s="5">
        <v>0.75862068965517204</v>
      </c>
      <c r="D74" s="5">
        <v>0.8</v>
      </c>
      <c r="E74" s="5">
        <v>0.8</v>
      </c>
      <c r="F74" s="5">
        <v>0.53333333333333299</v>
      </c>
      <c r="G74" s="5">
        <v>0.53333333333333299</v>
      </c>
      <c r="H74" s="5">
        <v>0.5</v>
      </c>
      <c r="I74" s="5">
        <v>0.5</v>
      </c>
    </row>
    <row r="75" spans="1:9">
      <c r="A75" s="5" t="s">
        <v>120</v>
      </c>
      <c r="B75" s="5">
        <v>0.94117647058823495</v>
      </c>
      <c r="C75" s="5">
        <v>0.94117647058823495</v>
      </c>
      <c r="D75" s="5">
        <v>0.8</v>
      </c>
      <c r="E75" s="5">
        <v>0.8</v>
      </c>
      <c r="F75" s="5">
        <v>0.952380952380952</v>
      </c>
      <c r="G75" s="5">
        <v>0.952380952380952</v>
      </c>
      <c r="H75" s="5">
        <v>0.90909090909090895</v>
      </c>
      <c r="I75" s="5">
        <v>0.90909090909090895</v>
      </c>
    </row>
    <row r="76" spans="1:9">
      <c r="A76" s="5" t="s">
        <v>115</v>
      </c>
      <c r="B76" s="5">
        <v>0</v>
      </c>
      <c r="C76" s="5">
        <v>0</v>
      </c>
      <c r="D76" s="5">
        <v>0</v>
      </c>
      <c r="E76" s="5">
        <v>0</v>
      </c>
      <c r="F76" s="5">
        <v>0</v>
      </c>
      <c r="G76" s="5">
        <v>0</v>
      </c>
      <c r="H76" s="5">
        <v>0</v>
      </c>
      <c r="I76" s="5">
        <v>0</v>
      </c>
    </row>
    <row r="77" spans="1:9">
      <c r="A77" s="5" t="s">
        <v>36</v>
      </c>
      <c r="B77" s="5">
        <v>0.94117647058823495</v>
      </c>
      <c r="C77" s="5">
        <v>0.94117647058823495</v>
      </c>
      <c r="D77" s="5">
        <v>0.8</v>
      </c>
      <c r="E77" s="5">
        <v>0.8</v>
      </c>
      <c r="F77" s="5">
        <v>0.952380952380952</v>
      </c>
      <c r="G77" s="5">
        <v>0.952380952380952</v>
      </c>
      <c r="H77" s="5">
        <v>0.90909090909090895</v>
      </c>
      <c r="I77" s="5">
        <v>0.90909090909090895</v>
      </c>
    </row>
    <row r="78" spans="1:9">
      <c r="A78" s="5" t="s">
        <v>39</v>
      </c>
      <c r="B78" s="5">
        <v>0</v>
      </c>
      <c r="C78" s="5">
        <v>0</v>
      </c>
      <c r="D78" s="5">
        <v>0</v>
      </c>
      <c r="E78" s="5">
        <v>0</v>
      </c>
      <c r="F78" s="5">
        <v>0.11111111111111099</v>
      </c>
      <c r="G78" s="5">
        <v>0.11111111111111099</v>
      </c>
      <c r="H78" s="5">
        <v>0.105263157894736</v>
      </c>
      <c r="I78" s="5">
        <v>0.105263157894736</v>
      </c>
    </row>
    <row r="79" spans="1:9">
      <c r="A79" s="5" t="s">
        <v>112</v>
      </c>
      <c r="B79" s="5">
        <v>0.75862068965517204</v>
      </c>
      <c r="C79" s="5">
        <v>0.75862068965517204</v>
      </c>
      <c r="D79" s="5">
        <v>0.66666666666666596</v>
      </c>
      <c r="E79" s="5">
        <v>0.66666666666666596</v>
      </c>
      <c r="F79" s="5">
        <v>0.63636363636363602</v>
      </c>
      <c r="G79" s="5">
        <v>0.63636363636363602</v>
      </c>
      <c r="H79" s="5">
        <v>0.60869565217391297</v>
      </c>
      <c r="I79" s="5">
        <v>0.60869565217391297</v>
      </c>
    </row>
    <row r="80" spans="1:9">
      <c r="A80" s="5" t="s">
        <v>102</v>
      </c>
      <c r="B80" s="5">
        <v>0.83870967741935398</v>
      </c>
      <c r="C80" s="5">
        <v>-1</v>
      </c>
      <c r="D80" s="5">
        <v>0.266666666666666</v>
      </c>
      <c r="E80" s="5">
        <v>-1</v>
      </c>
      <c r="F80" s="5">
        <v>0.7</v>
      </c>
      <c r="G80" s="5">
        <v>-1</v>
      </c>
      <c r="H80" s="5">
        <v>0.66666666666666596</v>
      </c>
      <c r="I80" s="5">
        <v>-1</v>
      </c>
    </row>
    <row r="81" spans="1:9">
      <c r="A81" s="5" t="s">
        <v>110</v>
      </c>
      <c r="B81" s="5">
        <v>0.875</v>
      </c>
      <c r="C81" s="5">
        <v>0.875</v>
      </c>
      <c r="D81" s="5">
        <v>0.5</v>
      </c>
      <c r="E81" s="5">
        <v>0.5</v>
      </c>
      <c r="F81" s="5">
        <v>0.84210526315789402</v>
      </c>
      <c r="G81" s="5">
        <v>0.84210526315789402</v>
      </c>
      <c r="H81" s="5">
        <v>0.8</v>
      </c>
      <c r="I81" s="5">
        <v>0.8</v>
      </c>
    </row>
    <row r="82" spans="1:9">
      <c r="A82" s="5" t="s">
        <v>30</v>
      </c>
      <c r="B82" s="5">
        <v>0.83870967741935398</v>
      </c>
      <c r="C82" s="5">
        <v>0.83870967741935398</v>
      </c>
      <c r="D82" s="5">
        <v>0.57142857142857095</v>
      </c>
      <c r="E82" s="5">
        <v>0.57142857142857095</v>
      </c>
      <c r="F82" s="5">
        <v>0.77777777777777701</v>
      </c>
      <c r="G82" s="5">
        <v>0.77777777777777701</v>
      </c>
      <c r="H82" s="5">
        <v>0.73684210526315697</v>
      </c>
      <c r="I82" s="5">
        <v>0.73684210526315697</v>
      </c>
    </row>
    <row r="83" spans="1:9">
      <c r="A83" s="5" t="s">
        <v>99</v>
      </c>
      <c r="B83" s="5">
        <v>0</v>
      </c>
      <c r="C83" s="5">
        <v>0</v>
      </c>
      <c r="D83" s="5">
        <v>-1</v>
      </c>
      <c r="E83" s="5">
        <v>0</v>
      </c>
      <c r="F83" s="5">
        <v>-1</v>
      </c>
      <c r="G83" s="5">
        <v>0</v>
      </c>
      <c r="H83" s="5">
        <v>-1</v>
      </c>
      <c r="I83" s="5">
        <v>0</v>
      </c>
    </row>
    <row r="84" spans="1:9">
      <c r="A84" s="5" t="s">
        <v>59</v>
      </c>
      <c r="B84" s="5">
        <v>-1</v>
      </c>
      <c r="C84" s="5">
        <v>-1</v>
      </c>
      <c r="D84" s="5">
        <v>-1</v>
      </c>
      <c r="E84" s="5">
        <v>-1</v>
      </c>
      <c r="F84" s="5">
        <v>-1</v>
      </c>
      <c r="G84" s="5">
        <v>-1</v>
      </c>
      <c r="H84" s="5">
        <v>-1</v>
      </c>
      <c r="I84" s="5">
        <v>-1</v>
      </c>
    </row>
    <row r="85" spans="1:9">
      <c r="A85" s="5" t="s">
        <v>100</v>
      </c>
      <c r="B85" s="5">
        <v>-1</v>
      </c>
      <c r="C85" s="5">
        <v>-1</v>
      </c>
      <c r="D85" s="5">
        <v>-1</v>
      </c>
      <c r="E85" s="5">
        <v>-1</v>
      </c>
      <c r="F85" s="5">
        <v>-1</v>
      </c>
      <c r="G85" s="5">
        <v>-1</v>
      </c>
      <c r="H85" s="5">
        <v>-1</v>
      </c>
      <c r="I85" s="5">
        <v>-1</v>
      </c>
    </row>
    <row r="86" spans="1:9">
      <c r="A86" s="5" t="s">
        <v>118</v>
      </c>
      <c r="B86" s="5">
        <v>6.4516129032257993E-2</v>
      </c>
      <c r="C86" s="5">
        <v>6.4516129032257993E-2</v>
      </c>
      <c r="D86" s="5">
        <v>0.8</v>
      </c>
      <c r="E86" s="5">
        <v>0.8</v>
      </c>
      <c r="F86" s="5">
        <v>0.77777777777777701</v>
      </c>
      <c r="G86" s="5">
        <v>0.77777777777777701</v>
      </c>
      <c r="H86" s="5">
        <v>0.73684210526315697</v>
      </c>
      <c r="I86" s="5">
        <v>0.73684210526315697</v>
      </c>
    </row>
    <row r="87" spans="1:9">
      <c r="A87" s="5" t="s">
        <v>67</v>
      </c>
      <c r="B87" s="5">
        <v>-1</v>
      </c>
      <c r="C87" s="5">
        <v>-1</v>
      </c>
      <c r="D87" s="5">
        <v>-1</v>
      </c>
      <c r="E87" s="5">
        <v>0</v>
      </c>
      <c r="F87" s="5">
        <v>-1</v>
      </c>
      <c r="G87" s="5">
        <v>-1</v>
      </c>
      <c r="H87" s="5">
        <v>-1</v>
      </c>
      <c r="I87" s="5">
        <v>-1</v>
      </c>
    </row>
    <row r="88" spans="1:9">
      <c r="A88" s="5" t="s">
        <v>89</v>
      </c>
      <c r="B88" s="5">
        <v>0.94117647058823495</v>
      </c>
      <c r="C88" s="5">
        <v>0.94117647058823495</v>
      </c>
      <c r="D88" s="5">
        <v>0.8</v>
      </c>
      <c r="E88" s="5">
        <v>0.8</v>
      </c>
      <c r="F88" s="5">
        <v>-1</v>
      </c>
      <c r="G88" s="5">
        <v>0.952380952380952</v>
      </c>
      <c r="H88" s="5">
        <v>-1</v>
      </c>
      <c r="I88" s="5">
        <v>0.90909090909090895</v>
      </c>
    </row>
    <row r="89" spans="1:9">
      <c r="A89" s="5" t="s">
        <v>32</v>
      </c>
      <c r="B89" s="5">
        <v>0.875</v>
      </c>
      <c r="C89" s="5">
        <v>0.875</v>
      </c>
      <c r="D89" s="5">
        <v>0.8</v>
      </c>
      <c r="E89" s="5">
        <v>0.8</v>
      </c>
      <c r="F89" s="5">
        <v>0.77777777777777701</v>
      </c>
      <c r="G89" s="5">
        <v>0.77777777777777701</v>
      </c>
      <c r="H89" s="5">
        <v>0.73684210526315697</v>
      </c>
      <c r="I89" s="5">
        <v>0.73684210526315697</v>
      </c>
    </row>
    <row r="90" spans="1:9">
      <c r="A90" s="5" t="s">
        <v>19</v>
      </c>
      <c r="B90" s="5">
        <v>-1</v>
      </c>
      <c r="C90" s="5">
        <v>-1</v>
      </c>
      <c r="D90" s="5">
        <v>-1</v>
      </c>
      <c r="E90" s="5">
        <v>-1</v>
      </c>
      <c r="F90" s="5">
        <v>-1</v>
      </c>
      <c r="G90" s="5">
        <v>-1</v>
      </c>
      <c r="H90" s="5">
        <v>-1</v>
      </c>
      <c r="I90" s="5">
        <v>-1</v>
      </c>
    </row>
    <row r="91" spans="1:9">
      <c r="A91" s="5" t="s">
        <v>73</v>
      </c>
      <c r="B91" s="5">
        <v>-1</v>
      </c>
      <c r="C91" s="5">
        <v>0</v>
      </c>
      <c r="D91" s="5">
        <v>-1</v>
      </c>
      <c r="E91" s="5">
        <v>-1</v>
      </c>
      <c r="F91" s="5">
        <v>-1</v>
      </c>
      <c r="G91" s="5">
        <v>-1</v>
      </c>
      <c r="H91" s="5">
        <v>-1</v>
      </c>
      <c r="I91" s="5">
        <v>-1</v>
      </c>
    </row>
    <row r="92" spans="1:9">
      <c r="A92" s="5" t="s">
        <v>35</v>
      </c>
      <c r="B92" s="5">
        <v>0</v>
      </c>
      <c r="C92" s="5">
        <v>0</v>
      </c>
      <c r="D92" s="5">
        <v>0</v>
      </c>
      <c r="E92" s="5">
        <v>0</v>
      </c>
      <c r="F92" s="5">
        <v>0</v>
      </c>
      <c r="G92" s="5">
        <v>0</v>
      </c>
      <c r="H92" s="5">
        <v>0</v>
      </c>
      <c r="I92" s="5">
        <v>0</v>
      </c>
    </row>
    <row r="93" spans="1:9">
      <c r="A93" s="5" t="s">
        <v>98</v>
      </c>
      <c r="B93" s="5">
        <v>-1</v>
      </c>
      <c r="C93" s="5">
        <v>-1</v>
      </c>
      <c r="D93" s="5">
        <v>-1</v>
      </c>
      <c r="E93" s="5">
        <v>-1</v>
      </c>
      <c r="F93" s="5">
        <v>-1</v>
      </c>
      <c r="G93" s="5">
        <v>-1</v>
      </c>
      <c r="H93" s="5">
        <v>-1</v>
      </c>
      <c r="I93" s="5">
        <v>-1</v>
      </c>
    </row>
    <row r="94" spans="1:9">
      <c r="A94" s="5" t="s">
        <v>113</v>
      </c>
      <c r="B94" s="5">
        <v>0.64516129032257996</v>
      </c>
      <c r="C94" s="5">
        <v>0.64516129032257996</v>
      </c>
      <c r="D94" s="5">
        <v>0.66666666666666596</v>
      </c>
      <c r="E94" s="5">
        <v>0.66666666666666596</v>
      </c>
      <c r="F94" s="5">
        <v>0.66666666666666596</v>
      </c>
      <c r="G94" s="5">
        <v>0.66666666666666596</v>
      </c>
      <c r="H94" s="5">
        <v>0.63636363636363602</v>
      </c>
      <c r="I94" s="5">
        <v>0.63636363636363602</v>
      </c>
    </row>
    <row r="95" spans="1:9">
      <c r="A95" s="5" t="s">
        <v>109</v>
      </c>
      <c r="B95" s="5">
        <v>0</v>
      </c>
      <c r="C95" s="5">
        <v>0</v>
      </c>
      <c r="D95" s="5">
        <v>0</v>
      </c>
      <c r="E95" s="5">
        <v>0</v>
      </c>
      <c r="F95" s="5">
        <v>0</v>
      </c>
      <c r="G95" s="5">
        <v>0</v>
      </c>
      <c r="H95" s="5">
        <v>0</v>
      </c>
      <c r="I95" s="5">
        <v>0</v>
      </c>
    </row>
    <row r="96" spans="1:9">
      <c r="A96" s="5" t="s">
        <v>26</v>
      </c>
      <c r="B96" s="5">
        <v>0.83870967741935398</v>
      </c>
      <c r="C96" s="5">
        <v>0.83870967741935398</v>
      </c>
      <c r="D96" s="5">
        <v>0.8</v>
      </c>
      <c r="E96" s="5">
        <v>0.8</v>
      </c>
      <c r="F96" s="5">
        <v>0.39999999999999902</v>
      </c>
      <c r="G96" s="5">
        <v>0.39999999999999902</v>
      </c>
      <c r="H96" s="5">
        <v>0.38095238095238099</v>
      </c>
      <c r="I96" s="5">
        <v>0.38095238095238099</v>
      </c>
    </row>
    <row r="97" spans="1:9">
      <c r="A97" s="5" t="s">
        <v>104</v>
      </c>
      <c r="B97" s="5">
        <v>0</v>
      </c>
      <c r="C97" s="5">
        <v>0</v>
      </c>
      <c r="D97" s="5">
        <v>0</v>
      </c>
      <c r="E97" s="5">
        <v>0</v>
      </c>
      <c r="F97" s="5">
        <v>0</v>
      </c>
      <c r="G97" s="5">
        <v>0</v>
      </c>
      <c r="H97" s="5">
        <v>0</v>
      </c>
      <c r="I97" s="5">
        <v>0</v>
      </c>
    </row>
    <row r="98" spans="1:9">
      <c r="A98" s="5" t="s">
        <v>47</v>
      </c>
      <c r="B98" s="5">
        <v>0.75862068965517204</v>
      </c>
      <c r="C98" s="5">
        <v>0.75862068965517204</v>
      </c>
      <c r="D98" s="5">
        <v>0.66666666666666596</v>
      </c>
      <c r="E98" s="5">
        <v>0.66666666666666596</v>
      </c>
      <c r="F98" s="5">
        <v>0.75</v>
      </c>
      <c r="G98" s="5">
        <v>0.75</v>
      </c>
      <c r="H98" s="5">
        <v>0.71999999999999897</v>
      </c>
      <c r="I98" s="5">
        <v>0.71999999999999897</v>
      </c>
    </row>
    <row r="99" spans="1:9">
      <c r="A99" s="5" t="s">
        <v>51</v>
      </c>
      <c r="B99" s="5">
        <v>0</v>
      </c>
      <c r="C99" s="5">
        <v>0</v>
      </c>
      <c r="D99" s="5">
        <v>0</v>
      </c>
      <c r="E99" s="5">
        <v>0</v>
      </c>
      <c r="F99" s="5">
        <v>0</v>
      </c>
      <c r="G99" s="5">
        <v>0</v>
      </c>
      <c r="H99" s="5">
        <v>0</v>
      </c>
      <c r="I99" s="5">
        <v>0</v>
      </c>
    </row>
    <row r="100" spans="1:9">
      <c r="A100" s="5" t="s">
        <v>124</v>
      </c>
      <c r="B100" s="5">
        <v>0.75862068965517204</v>
      </c>
      <c r="C100" s="5">
        <v>0.75862068965517204</v>
      </c>
      <c r="D100" s="5">
        <v>0.8</v>
      </c>
      <c r="E100" s="5">
        <v>0.8</v>
      </c>
      <c r="F100" s="5">
        <v>0.77777777777777701</v>
      </c>
      <c r="G100" s="5">
        <v>0.77777777777777701</v>
      </c>
      <c r="H100" s="5">
        <v>0.73684210526315697</v>
      </c>
      <c r="I100" s="5">
        <v>0.73684210526315697</v>
      </c>
    </row>
    <row r="101" spans="1:9">
      <c r="A101" s="5" t="s">
        <v>27</v>
      </c>
      <c r="B101" s="5">
        <v>0.78787878787878696</v>
      </c>
      <c r="C101" s="5">
        <v>0.8125</v>
      </c>
      <c r="D101" s="5">
        <v>0.33333333333333298</v>
      </c>
      <c r="E101" s="5">
        <v>0.33333333333333298</v>
      </c>
      <c r="F101" s="5">
        <v>0.53333333333333299</v>
      </c>
      <c r="G101" s="5">
        <v>0.53333333333333299</v>
      </c>
      <c r="H101" s="5">
        <v>0.5</v>
      </c>
      <c r="I101" s="5">
        <v>0.5</v>
      </c>
    </row>
    <row r="102" spans="1:9">
      <c r="A102" s="5" t="s">
        <v>81</v>
      </c>
      <c r="B102" s="5">
        <v>-1</v>
      </c>
      <c r="C102" s="5">
        <v>-1</v>
      </c>
      <c r="D102" s="5">
        <v>-1</v>
      </c>
      <c r="E102" s="5">
        <v>-1</v>
      </c>
      <c r="F102" s="5">
        <v>-1</v>
      </c>
      <c r="G102" s="5">
        <v>-1</v>
      </c>
      <c r="H102" s="5">
        <v>-1</v>
      </c>
      <c r="I102" s="5">
        <v>-1</v>
      </c>
    </row>
    <row r="103" spans="1:9">
      <c r="A103" s="5" t="s">
        <v>105</v>
      </c>
      <c r="B103" s="5">
        <v>0.83870967741935398</v>
      </c>
      <c r="C103" s="5">
        <v>0.875</v>
      </c>
      <c r="D103" s="5">
        <v>0.8</v>
      </c>
      <c r="E103" s="5">
        <v>0.8</v>
      </c>
      <c r="F103" s="5">
        <v>0.77777777777777701</v>
      </c>
      <c r="G103" s="5">
        <v>0.77777777777777701</v>
      </c>
      <c r="H103" s="5">
        <v>0.73684210526315697</v>
      </c>
      <c r="I103" s="5">
        <v>0.73684210526315697</v>
      </c>
    </row>
    <row r="104" spans="1:9">
      <c r="A104" s="5" t="s">
        <v>92</v>
      </c>
      <c r="B104" s="5">
        <v>0.875</v>
      </c>
      <c r="C104" s="5">
        <v>0.875</v>
      </c>
      <c r="D104" s="5">
        <v>0.8</v>
      </c>
      <c r="E104" s="5">
        <v>0.8</v>
      </c>
      <c r="F104" s="5">
        <v>0.77777777777777701</v>
      </c>
      <c r="G104" s="5">
        <v>0.77777777777777701</v>
      </c>
      <c r="H104" s="5">
        <v>0.73684210526315697</v>
      </c>
      <c r="I104" s="5">
        <v>0.73684210526315697</v>
      </c>
    </row>
    <row r="105" spans="1:9">
      <c r="A105" s="5" t="s">
        <v>95</v>
      </c>
      <c r="B105" s="5">
        <v>5.1282051282051197E-2</v>
      </c>
      <c r="C105" s="5">
        <v>-1</v>
      </c>
      <c r="D105" s="5">
        <v>-1</v>
      </c>
      <c r="E105" s="5">
        <v>-1</v>
      </c>
      <c r="F105" s="5">
        <v>-1</v>
      </c>
      <c r="G105" s="5">
        <v>-1</v>
      </c>
      <c r="H105" s="5">
        <v>-1</v>
      </c>
      <c r="I105" s="5">
        <v>-1</v>
      </c>
    </row>
    <row r="106" spans="1:9">
      <c r="A106" s="5" t="s">
        <v>123</v>
      </c>
      <c r="B106" s="5">
        <v>0</v>
      </c>
      <c r="C106" s="5">
        <v>0</v>
      </c>
      <c r="D106" s="5">
        <v>0</v>
      </c>
      <c r="E106" s="5">
        <v>0</v>
      </c>
      <c r="F106" s="5">
        <v>9.9999999999999895E-2</v>
      </c>
      <c r="G106" s="5">
        <v>9.9999999999999895E-2</v>
      </c>
      <c r="H106" s="5">
        <v>9.5238095238095205E-2</v>
      </c>
      <c r="I106" s="5">
        <v>9.5238095238095205E-2</v>
      </c>
    </row>
    <row r="107" spans="1:9">
      <c r="A107" s="5" t="s">
        <v>96</v>
      </c>
      <c r="B107" s="5">
        <v>-1</v>
      </c>
      <c r="C107" s="5">
        <v>-1</v>
      </c>
      <c r="D107" s="5">
        <v>-1</v>
      </c>
      <c r="E107" s="5">
        <v>-1</v>
      </c>
      <c r="F107" s="5">
        <v>-1</v>
      </c>
      <c r="G107" s="5">
        <v>-1</v>
      </c>
      <c r="H107" s="5">
        <v>-1</v>
      </c>
      <c r="I107" s="5">
        <v>-1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07"/>
  <sheetViews>
    <sheetView workbookViewId="0">
      <selection activeCell="G26" sqref="G26"/>
    </sheetView>
  </sheetViews>
  <sheetFormatPr defaultColWidth="10.28515625" defaultRowHeight="15"/>
  <sheetData>
    <row r="1" spans="1:9">
      <c r="A1" s="5" t="s">
        <v>2</v>
      </c>
      <c r="B1" s="5" t="s">
        <v>142</v>
      </c>
      <c r="C1" s="5" t="s">
        <v>143</v>
      </c>
      <c r="D1" s="5" t="s">
        <v>144</v>
      </c>
      <c r="E1" s="5" t="s">
        <v>145</v>
      </c>
      <c r="F1" s="5" t="s">
        <v>146</v>
      </c>
      <c r="G1" s="5" t="s">
        <v>147</v>
      </c>
      <c r="H1" s="5" t="s">
        <v>148</v>
      </c>
      <c r="I1" s="5" t="s">
        <v>149</v>
      </c>
    </row>
    <row r="2" spans="1:9">
      <c r="A2" s="5" t="s">
        <v>65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</row>
    <row r="3" spans="1:9">
      <c r="A3" s="5" t="s">
        <v>85</v>
      </c>
      <c r="B3" s="5">
        <v>-1</v>
      </c>
      <c r="C3" s="5">
        <v>-1</v>
      </c>
      <c r="D3" s="5">
        <v>-1</v>
      </c>
      <c r="E3" s="5">
        <v>-1</v>
      </c>
      <c r="F3" s="5">
        <v>-1</v>
      </c>
      <c r="G3" s="5">
        <v>-1</v>
      </c>
      <c r="H3" s="5">
        <v>-1</v>
      </c>
      <c r="I3" s="5">
        <v>-1</v>
      </c>
    </row>
    <row r="4" spans="1:9">
      <c r="A4" s="5" t="s">
        <v>128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</row>
    <row r="5" spans="1:9">
      <c r="A5" s="5" t="s">
        <v>82</v>
      </c>
      <c r="B5" s="5">
        <v>0</v>
      </c>
      <c r="C5" s="5">
        <v>0</v>
      </c>
      <c r="D5" s="5">
        <v>0</v>
      </c>
      <c r="E5" s="5">
        <v>0</v>
      </c>
      <c r="F5" s="5">
        <v>-1</v>
      </c>
      <c r="G5" s="5">
        <v>0</v>
      </c>
      <c r="H5" s="5">
        <v>-1</v>
      </c>
      <c r="I5" s="5">
        <v>0</v>
      </c>
    </row>
    <row r="6" spans="1:9">
      <c r="A6" s="5" t="s">
        <v>56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</row>
    <row r="7" spans="1:9">
      <c r="A7" s="5" t="s">
        <v>41</v>
      </c>
      <c r="B7" s="5">
        <v>0.875</v>
      </c>
      <c r="C7" s="5">
        <v>0.875</v>
      </c>
      <c r="D7" s="5">
        <v>0</v>
      </c>
      <c r="E7" s="5">
        <v>0</v>
      </c>
      <c r="F7" s="5">
        <v>0.9</v>
      </c>
      <c r="G7" s="5">
        <v>0.9</v>
      </c>
      <c r="H7" s="5">
        <v>0.85714285714285698</v>
      </c>
      <c r="I7" s="5">
        <v>0.85714285714285698</v>
      </c>
    </row>
    <row r="8" spans="1:9">
      <c r="A8" s="5" t="s">
        <v>37</v>
      </c>
      <c r="B8" s="5">
        <v>0.875</v>
      </c>
      <c r="C8" s="5">
        <v>0.875</v>
      </c>
      <c r="D8" s="5">
        <v>0</v>
      </c>
      <c r="E8" s="5">
        <v>0</v>
      </c>
      <c r="F8" s="5">
        <v>0.77777777777777701</v>
      </c>
      <c r="G8" s="5">
        <v>0.77777777777777701</v>
      </c>
      <c r="H8" s="5">
        <v>0.73684210526315697</v>
      </c>
      <c r="I8" s="5">
        <v>0.73684210526315697</v>
      </c>
    </row>
    <row r="9" spans="1:9">
      <c r="A9" s="5" t="s">
        <v>107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</row>
    <row r="10" spans="1:9">
      <c r="A10" s="5" t="s">
        <v>58</v>
      </c>
      <c r="B10" s="5">
        <v>-1</v>
      </c>
      <c r="C10" s="5">
        <v>0</v>
      </c>
      <c r="D10" s="5">
        <v>-1</v>
      </c>
      <c r="E10" s="5">
        <v>0</v>
      </c>
      <c r="F10" s="5">
        <v>-1</v>
      </c>
      <c r="G10" s="5">
        <v>0</v>
      </c>
      <c r="H10" s="5">
        <v>-1</v>
      </c>
      <c r="I10" s="5">
        <v>0</v>
      </c>
    </row>
    <row r="11" spans="1:9">
      <c r="A11" s="5" t="s">
        <v>71</v>
      </c>
      <c r="B11" s="5">
        <v>0</v>
      </c>
      <c r="C11" s="5">
        <v>0</v>
      </c>
      <c r="D11" s="5">
        <v>0</v>
      </c>
      <c r="E11" s="5">
        <v>0</v>
      </c>
      <c r="F11" s="5">
        <v>-1</v>
      </c>
      <c r="G11" s="5">
        <v>-1</v>
      </c>
      <c r="H11" s="5">
        <v>-1</v>
      </c>
      <c r="I11" s="5">
        <v>-1</v>
      </c>
    </row>
    <row r="12" spans="1:9">
      <c r="A12" s="5" t="s">
        <v>18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</row>
    <row r="13" spans="1:9">
      <c r="A13" s="5" t="s">
        <v>76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</row>
    <row r="14" spans="1:9">
      <c r="A14" s="5" t="s">
        <v>80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</row>
    <row r="15" spans="1:9">
      <c r="A15" s="5" t="s">
        <v>38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</row>
    <row r="16" spans="1:9">
      <c r="A16" s="5" t="s">
        <v>84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</row>
    <row r="17" spans="1:9">
      <c r="A17" s="5" t="s">
        <v>129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</row>
    <row r="18" spans="1:9">
      <c r="A18" s="5" t="s">
        <v>83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</row>
    <row r="19" spans="1:9">
      <c r="A19" s="5" t="s">
        <v>101</v>
      </c>
      <c r="B19" s="5">
        <v>-1</v>
      </c>
      <c r="C19" s="5">
        <v>-1</v>
      </c>
      <c r="D19" s="5">
        <v>-1</v>
      </c>
      <c r="E19" s="5">
        <v>-1</v>
      </c>
      <c r="F19" s="5">
        <v>-1</v>
      </c>
      <c r="G19" s="5">
        <v>-1</v>
      </c>
      <c r="H19" s="5">
        <v>-1</v>
      </c>
      <c r="I19" s="5">
        <v>-1</v>
      </c>
    </row>
    <row r="20" spans="1:9">
      <c r="A20" s="5" t="s">
        <v>119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</row>
    <row r="21" spans="1:9">
      <c r="A21" s="5" t="s">
        <v>122</v>
      </c>
      <c r="B21" s="5">
        <v>0</v>
      </c>
      <c r="C21" s="5">
        <v>-1</v>
      </c>
      <c r="D21" s="5">
        <v>5.8823529411764698E-2</v>
      </c>
      <c r="E21" s="5">
        <v>-1</v>
      </c>
      <c r="F21" s="5">
        <v>0</v>
      </c>
      <c r="G21" s="5">
        <v>-1</v>
      </c>
      <c r="H21" s="5">
        <v>0</v>
      </c>
      <c r="I21" s="5">
        <v>-1</v>
      </c>
    </row>
    <row r="22" spans="1:9">
      <c r="A22" s="5" t="s">
        <v>87</v>
      </c>
      <c r="B22" s="5">
        <v>0</v>
      </c>
      <c r="C22" s="5">
        <v>0</v>
      </c>
      <c r="D22" s="5">
        <v>0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</row>
    <row r="23" spans="1:9">
      <c r="A23" s="5" t="s">
        <v>79</v>
      </c>
      <c r="B23" s="5">
        <v>0</v>
      </c>
      <c r="C23" s="5">
        <v>-1</v>
      </c>
      <c r="D23" s="5">
        <v>0</v>
      </c>
      <c r="E23" s="5">
        <v>-1</v>
      </c>
      <c r="F23" s="5">
        <v>0</v>
      </c>
      <c r="G23" s="5">
        <v>-1</v>
      </c>
      <c r="H23" s="5">
        <v>0</v>
      </c>
      <c r="I23" s="5">
        <v>-1</v>
      </c>
    </row>
    <row r="24" spans="1:9">
      <c r="A24" s="5" t="s">
        <v>108</v>
      </c>
      <c r="B24" s="5">
        <v>0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</row>
    <row r="25" spans="1:9">
      <c r="A25" s="5" t="s">
        <v>54</v>
      </c>
      <c r="B25" s="5">
        <v>0</v>
      </c>
      <c r="C25" s="5">
        <v>0</v>
      </c>
      <c r="D25" s="5">
        <v>0</v>
      </c>
      <c r="E25" s="5">
        <v>0</v>
      </c>
      <c r="F25" s="5">
        <v>0</v>
      </c>
      <c r="G25" s="5">
        <v>0</v>
      </c>
      <c r="H25" s="5">
        <v>0</v>
      </c>
      <c r="I25" s="5">
        <v>0</v>
      </c>
    </row>
    <row r="26" spans="1:9">
      <c r="A26" s="5" t="s">
        <v>40</v>
      </c>
      <c r="B26" s="5">
        <v>5.7142857142857099E-2</v>
      </c>
      <c r="C26" s="5">
        <v>5.7142857142857099E-2</v>
      </c>
      <c r="D26" s="5">
        <v>0</v>
      </c>
      <c r="E26" s="5">
        <v>0</v>
      </c>
      <c r="F26" s="5">
        <v>1.50375939849624E-2</v>
      </c>
      <c r="G26" s="5">
        <v>1.50375939849624E-2</v>
      </c>
      <c r="H26" s="5">
        <v>1.4925373134328301E-2</v>
      </c>
      <c r="I26" s="5">
        <v>1.4925373134328301E-2</v>
      </c>
    </row>
    <row r="27" spans="1:9">
      <c r="A27" s="5" t="s">
        <v>31</v>
      </c>
      <c r="B27" s="5">
        <v>0</v>
      </c>
      <c r="C27" s="5">
        <v>0</v>
      </c>
      <c r="D27" s="5">
        <v>0</v>
      </c>
      <c r="E27" s="5">
        <v>0</v>
      </c>
      <c r="F27" s="5">
        <v>0</v>
      </c>
      <c r="G27" s="5">
        <v>-1</v>
      </c>
      <c r="H27" s="5">
        <v>0</v>
      </c>
      <c r="I27" s="5">
        <v>-1</v>
      </c>
    </row>
    <row r="28" spans="1:9">
      <c r="A28" s="5" t="s">
        <v>121</v>
      </c>
      <c r="B28" s="5">
        <v>0</v>
      </c>
      <c r="C28" s="5">
        <v>0</v>
      </c>
      <c r="D28" s="5">
        <v>0</v>
      </c>
      <c r="E28" s="5">
        <v>0</v>
      </c>
      <c r="F28" s="5">
        <v>0</v>
      </c>
      <c r="G28" s="5">
        <v>0</v>
      </c>
      <c r="H28" s="5">
        <v>0</v>
      </c>
      <c r="I28" s="5">
        <v>0</v>
      </c>
    </row>
    <row r="29" spans="1:9">
      <c r="A29" s="5" t="s">
        <v>46</v>
      </c>
      <c r="B29" s="5">
        <v>0</v>
      </c>
      <c r="C29" s="5">
        <v>0</v>
      </c>
      <c r="D29" s="5">
        <v>0</v>
      </c>
      <c r="E29" s="5">
        <v>0</v>
      </c>
      <c r="F29" s="5">
        <v>0</v>
      </c>
      <c r="G29" s="5">
        <v>0</v>
      </c>
      <c r="H29" s="5">
        <v>0</v>
      </c>
      <c r="I29" s="5">
        <v>0</v>
      </c>
    </row>
    <row r="30" spans="1:9">
      <c r="A30" s="5" t="s">
        <v>126</v>
      </c>
      <c r="B30" s="5">
        <v>0</v>
      </c>
      <c r="C30" s="5">
        <v>0</v>
      </c>
      <c r="D30" s="5">
        <v>0</v>
      </c>
      <c r="E30" s="5">
        <v>0</v>
      </c>
      <c r="F30" s="5">
        <v>0</v>
      </c>
      <c r="G30" s="5">
        <v>0</v>
      </c>
      <c r="H30" s="5">
        <v>0</v>
      </c>
      <c r="I30" s="5">
        <v>0</v>
      </c>
    </row>
    <row r="31" spans="1:9">
      <c r="A31" s="5" t="s">
        <v>66</v>
      </c>
      <c r="B31" s="5">
        <v>0</v>
      </c>
      <c r="C31" s="5">
        <v>0</v>
      </c>
      <c r="D31" s="5">
        <v>0</v>
      </c>
      <c r="E31" s="5">
        <v>0</v>
      </c>
      <c r="F31" s="5">
        <v>0</v>
      </c>
      <c r="G31" s="5">
        <v>0</v>
      </c>
      <c r="H31" s="5">
        <v>0</v>
      </c>
      <c r="I31" s="5">
        <v>0</v>
      </c>
    </row>
    <row r="32" spans="1:9">
      <c r="A32" s="5" t="s">
        <v>69</v>
      </c>
      <c r="B32" s="5">
        <v>-1</v>
      </c>
      <c r="C32" s="5">
        <v>-1</v>
      </c>
      <c r="D32" s="5">
        <v>-1</v>
      </c>
      <c r="E32" s="5">
        <v>-1</v>
      </c>
      <c r="F32" s="5">
        <v>-1</v>
      </c>
      <c r="G32" s="5">
        <v>-1</v>
      </c>
      <c r="H32" s="5">
        <v>-1</v>
      </c>
      <c r="I32" s="5">
        <v>-1</v>
      </c>
    </row>
    <row r="33" spans="1:9">
      <c r="A33" s="5" t="s">
        <v>42</v>
      </c>
      <c r="B33" s="5">
        <v>0</v>
      </c>
      <c r="C33" s="5">
        <v>0</v>
      </c>
      <c r="D33" s="5">
        <v>0</v>
      </c>
      <c r="E33" s="5">
        <v>0</v>
      </c>
      <c r="F33" s="5">
        <v>0</v>
      </c>
      <c r="G33" s="5">
        <v>0</v>
      </c>
      <c r="H33" s="5">
        <v>0</v>
      </c>
      <c r="I33" s="5">
        <v>0</v>
      </c>
    </row>
    <row r="34" spans="1:9">
      <c r="A34" s="5" t="s">
        <v>90</v>
      </c>
      <c r="B34" s="5">
        <v>-1</v>
      </c>
      <c r="C34" s="5">
        <v>-1</v>
      </c>
      <c r="D34" s="5">
        <v>-1</v>
      </c>
      <c r="E34" s="5">
        <v>-1</v>
      </c>
      <c r="F34" s="5">
        <v>-1</v>
      </c>
      <c r="G34" s="5">
        <v>-1</v>
      </c>
      <c r="H34" s="5">
        <v>-1</v>
      </c>
      <c r="I34" s="5">
        <v>-1</v>
      </c>
    </row>
    <row r="35" spans="1:9">
      <c r="A35" s="5" t="s">
        <v>29</v>
      </c>
      <c r="B35" s="5">
        <v>0.76470588235294101</v>
      </c>
      <c r="C35" s="5">
        <v>0.76470588235294101</v>
      </c>
      <c r="D35" s="5">
        <v>0</v>
      </c>
      <c r="E35" s="5">
        <v>0</v>
      </c>
      <c r="F35" s="5">
        <v>0.73684210526315697</v>
      </c>
      <c r="G35" s="5">
        <v>0.73684210526315697</v>
      </c>
      <c r="H35" s="5">
        <v>0.7</v>
      </c>
      <c r="I35" s="5">
        <v>0.7</v>
      </c>
    </row>
    <row r="36" spans="1:9">
      <c r="A36" s="5" t="s">
        <v>93</v>
      </c>
      <c r="B36" s="5">
        <v>0</v>
      </c>
      <c r="C36" s="5">
        <v>-1</v>
      </c>
      <c r="D36" s="5">
        <v>0</v>
      </c>
      <c r="E36" s="5">
        <v>-1</v>
      </c>
      <c r="F36" s="5">
        <v>0</v>
      </c>
      <c r="G36" s="5">
        <v>-1</v>
      </c>
      <c r="H36" s="5">
        <v>0</v>
      </c>
      <c r="I36" s="5">
        <v>-1</v>
      </c>
    </row>
    <row r="37" spans="1:9">
      <c r="A37" s="5" t="s">
        <v>53</v>
      </c>
      <c r="B37" s="5">
        <v>0</v>
      </c>
      <c r="C37" s="5">
        <v>0</v>
      </c>
      <c r="D37" s="5">
        <v>0</v>
      </c>
      <c r="E37" s="5">
        <v>0</v>
      </c>
      <c r="F37" s="5">
        <v>0</v>
      </c>
      <c r="G37" s="5">
        <v>0</v>
      </c>
      <c r="H37" s="5">
        <v>0</v>
      </c>
      <c r="I37" s="5">
        <v>0</v>
      </c>
    </row>
    <row r="38" spans="1:9">
      <c r="A38" s="5" t="s">
        <v>116</v>
      </c>
      <c r="B38" s="5">
        <v>0</v>
      </c>
      <c r="C38" s="5">
        <v>-1</v>
      </c>
      <c r="D38" s="5">
        <v>0</v>
      </c>
      <c r="E38" s="5">
        <v>-1</v>
      </c>
      <c r="F38" s="5">
        <v>0</v>
      </c>
      <c r="G38" s="5">
        <v>-1</v>
      </c>
      <c r="H38" s="5">
        <v>0</v>
      </c>
      <c r="I38" s="5">
        <v>-1</v>
      </c>
    </row>
    <row r="39" spans="1:9">
      <c r="A39" s="5" t="s">
        <v>52</v>
      </c>
      <c r="B39" s="5">
        <v>0</v>
      </c>
      <c r="C39" s="5">
        <v>0</v>
      </c>
      <c r="D39" s="5">
        <v>0</v>
      </c>
      <c r="E39" s="5">
        <v>0</v>
      </c>
      <c r="F39" s="5">
        <v>0</v>
      </c>
      <c r="G39" s="5">
        <v>0</v>
      </c>
      <c r="H39" s="5">
        <v>0</v>
      </c>
      <c r="I39" s="5">
        <v>0</v>
      </c>
    </row>
    <row r="40" spans="1:9">
      <c r="A40" s="5" t="s">
        <v>68</v>
      </c>
      <c r="B40" s="5">
        <v>0.875</v>
      </c>
      <c r="C40" s="5">
        <v>0.875</v>
      </c>
      <c r="D40" s="5">
        <v>0.4</v>
      </c>
      <c r="E40" s="5">
        <v>0.4</v>
      </c>
      <c r="F40" s="5">
        <v>0.77777777777777701</v>
      </c>
      <c r="G40" s="5">
        <v>0.77777777777777701</v>
      </c>
      <c r="H40" s="5">
        <v>0.73684210526315697</v>
      </c>
      <c r="I40" s="5">
        <v>0.73684210526315697</v>
      </c>
    </row>
    <row r="41" spans="1:9">
      <c r="A41" s="5" t="s">
        <v>50</v>
      </c>
      <c r="B41" s="5">
        <v>0.680851063829787</v>
      </c>
      <c r="C41" s="5">
        <v>0.680851063829787</v>
      </c>
      <c r="D41" s="5">
        <v>0</v>
      </c>
      <c r="E41" s="5">
        <v>0</v>
      </c>
      <c r="F41" s="5">
        <v>0.77777777777777701</v>
      </c>
      <c r="G41" s="5">
        <v>0.77777777777777701</v>
      </c>
      <c r="H41" s="5">
        <v>0.73684210526315697</v>
      </c>
      <c r="I41" s="5">
        <v>0.73684210526315697</v>
      </c>
    </row>
    <row r="42" spans="1:9">
      <c r="A42" s="5" t="s">
        <v>44</v>
      </c>
      <c r="B42" s="5">
        <v>0.94117647058823495</v>
      </c>
      <c r="C42" s="5">
        <v>0.94117647058823495</v>
      </c>
      <c r="D42" s="5">
        <v>0</v>
      </c>
      <c r="E42" s="5">
        <v>0</v>
      </c>
      <c r="F42" s="5">
        <v>0.77777777777777701</v>
      </c>
      <c r="G42" s="5">
        <v>0.77777777777777701</v>
      </c>
      <c r="H42" s="5">
        <v>0.73684210526315697</v>
      </c>
      <c r="I42" s="5">
        <v>0.73684210526315697</v>
      </c>
    </row>
    <row r="43" spans="1:9">
      <c r="A43" s="5" t="s">
        <v>57</v>
      </c>
      <c r="B43" s="5">
        <v>0</v>
      </c>
      <c r="C43" s="5">
        <v>0</v>
      </c>
      <c r="D43" s="5">
        <v>0</v>
      </c>
      <c r="E43" s="5">
        <v>0</v>
      </c>
      <c r="F43" s="5">
        <v>0</v>
      </c>
      <c r="G43" s="5">
        <v>0</v>
      </c>
      <c r="H43" s="5">
        <v>0</v>
      </c>
      <c r="I43" s="5">
        <v>0</v>
      </c>
    </row>
    <row r="44" spans="1:9">
      <c r="A44" s="5" t="s">
        <v>64</v>
      </c>
      <c r="B44" s="5">
        <v>0.875</v>
      </c>
      <c r="C44" s="5">
        <v>0.875</v>
      </c>
      <c r="D44" s="5">
        <v>0</v>
      </c>
      <c r="E44" s="5">
        <v>0</v>
      </c>
      <c r="F44" s="5">
        <v>0.77777777777777701</v>
      </c>
      <c r="G44" s="5">
        <v>0.77777777777777701</v>
      </c>
      <c r="H44" s="5">
        <v>0.73684210526315697</v>
      </c>
      <c r="I44" s="5">
        <v>0.73684210526315697</v>
      </c>
    </row>
    <row r="45" spans="1:9">
      <c r="A45" s="5" t="s">
        <v>33</v>
      </c>
      <c r="B45" s="5">
        <v>0</v>
      </c>
      <c r="C45" s="5">
        <v>0</v>
      </c>
      <c r="D45" s="5">
        <v>0</v>
      </c>
      <c r="E45" s="5">
        <v>0</v>
      </c>
      <c r="F45" s="5">
        <v>0</v>
      </c>
      <c r="G45" s="5">
        <v>0</v>
      </c>
      <c r="H45" s="5">
        <v>0</v>
      </c>
      <c r="I45" s="5">
        <v>0</v>
      </c>
    </row>
    <row r="46" spans="1:9">
      <c r="A46" s="5" t="s">
        <v>86</v>
      </c>
      <c r="B46" s="5">
        <v>0</v>
      </c>
      <c r="C46" s="5">
        <v>0</v>
      </c>
      <c r="D46" s="5">
        <v>0</v>
      </c>
      <c r="E46" s="5">
        <v>0</v>
      </c>
      <c r="F46" s="5">
        <v>0</v>
      </c>
      <c r="G46" s="5">
        <v>0</v>
      </c>
      <c r="H46" s="5">
        <v>0</v>
      </c>
      <c r="I46" s="5">
        <v>0</v>
      </c>
    </row>
    <row r="47" spans="1:9">
      <c r="A47" s="5" t="s">
        <v>43</v>
      </c>
      <c r="B47" s="5">
        <v>0</v>
      </c>
      <c r="C47" s="5">
        <v>0</v>
      </c>
      <c r="D47" s="5">
        <v>0</v>
      </c>
      <c r="E47" s="5">
        <v>-1</v>
      </c>
      <c r="F47" s="5">
        <v>6.1162079510703304E-3</v>
      </c>
      <c r="G47" s="5">
        <v>-1</v>
      </c>
      <c r="H47" s="5">
        <v>6.0975609756097502E-3</v>
      </c>
      <c r="I47" s="5">
        <v>-1</v>
      </c>
    </row>
    <row r="48" spans="1:9">
      <c r="A48" s="5" t="s">
        <v>55</v>
      </c>
      <c r="B48" s="5">
        <v>0</v>
      </c>
      <c r="C48" s="5">
        <v>0</v>
      </c>
      <c r="D48" s="5">
        <v>0</v>
      </c>
      <c r="E48" s="5">
        <v>0</v>
      </c>
      <c r="F48" s="5">
        <v>0</v>
      </c>
      <c r="G48" s="5">
        <v>0</v>
      </c>
      <c r="H48" s="5">
        <v>0</v>
      </c>
      <c r="I48" s="5">
        <v>0</v>
      </c>
    </row>
    <row r="49" spans="1:9">
      <c r="A49" s="5" t="s">
        <v>34</v>
      </c>
      <c r="B49" s="5">
        <v>0.73333333333333295</v>
      </c>
      <c r="C49" s="5">
        <v>0.73333333333333295</v>
      </c>
      <c r="D49" s="5">
        <v>0.4</v>
      </c>
      <c r="E49" s="5">
        <v>0.4</v>
      </c>
      <c r="F49" s="5">
        <v>0.35294117647058798</v>
      </c>
      <c r="G49" s="5">
        <v>0.35294117647058798</v>
      </c>
      <c r="H49" s="5">
        <v>0.33333333333333298</v>
      </c>
      <c r="I49" s="5">
        <v>0.33333333333333298</v>
      </c>
    </row>
    <row r="50" spans="1:9">
      <c r="A50" s="5" t="s">
        <v>103</v>
      </c>
      <c r="B50" s="5">
        <v>0.75862068965517204</v>
      </c>
      <c r="C50" s="5">
        <v>0.75862068965517204</v>
      </c>
      <c r="D50" s="5">
        <v>0</v>
      </c>
      <c r="E50" s="5">
        <v>0</v>
      </c>
      <c r="F50" s="5">
        <v>0.45454545454545398</v>
      </c>
      <c r="G50" s="5">
        <v>-1</v>
      </c>
      <c r="H50" s="5">
        <v>0.434782608695652</v>
      </c>
      <c r="I50" s="5">
        <v>-1</v>
      </c>
    </row>
    <row r="51" spans="1:9">
      <c r="A51" s="5" t="s">
        <v>74</v>
      </c>
      <c r="B51" s="5">
        <v>0</v>
      </c>
      <c r="C51" s="5">
        <v>0</v>
      </c>
      <c r="D51" s="5">
        <v>0</v>
      </c>
      <c r="E51" s="5">
        <v>-1</v>
      </c>
      <c r="F51" s="5">
        <v>0</v>
      </c>
      <c r="G51" s="5">
        <v>-1</v>
      </c>
      <c r="H51" s="5">
        <v>0</v>
      </c>
      <c r="I51" s="5">
        <v>-1</v>
      </c>
    </row>
    <row r="52" spans="1:9">
      <c r="A52" s="5" t="s">
        <v>111</v>
      </c>
      <c r="B52" s="5">
        <v>0</v>
      </c>
      <c r="C52" s="5">
        <v>0</v>
      </c>
      <c r="D52" s="5">
        <v>0</v>
      </c>
      <c r="E52" s="5">
        <v>0</v>
      </c>
      <c r="F52" s="5">
        <v>0</v>
      </c>
      <c r="G52" s="5">
        <v>0</v>
      </c>
      <c r="H52" s="5">
        <v>0</v>
      </c>
      <c r="I52" s="5">
        <v>0</v>
      </c>
    </row>
    <row r="53" spans="1:9">
      <c r="A53" s="5" t="s">
        <v>24</v>
      </c>
      <c r="B53" s="5">
        <v>0</v>
      </c>
      <c r="C53" s="5">
        <v>0</v>
      </c>
      <c r="D53" s="5">
        <v>0</v>
      </c>
      <c r="E53" s="5">
        <v>0</v>
      </c>
      <c r="F53" s="5">
        <v>0</v>
      </c>
      <c r="G53" s="5">
        <v>0</v>
      </c>
      <c r="H53" s="5">
        <v>0</v>
      </c>
      <c r="I53" s="5">
        <v>0</v>
      </c>
    </row>
    <row r="54" spans="1:9">
      <c r="A54" s="5" t="s">
        <v>45</v>
      </c>
      <c r="B54" s="5">
        <v>0.875</v>
      </c>
      <c r="C54" s="5">
        <v>0.875</v>
      </c>
      <c r="D54" s="5">
        <v>0</v>
      </c>
      <c r="E54" s="5">
        <v>0</v>
      </c>
      <c r="F54" s="5">
        <v>0.77777777777777701</v>
      </c>
      <c r="G54" s="5">
        <v>0.77777777777777701</v>
      </c>
      <c r="H54" s="5">
        <v>0.73684210526315697</v>
      </c>
      <c r="I54" s="5">
        <v>0.73684210526315697</v>
      </c>
    </row>
    <row r="55" spans="1:9">
      <c r="A55" s="5" t="s">
        <v>72</v>
      </c>
      <c r="B55" s="5">
        <v>-1</v>
      </c>
      <c r="C55" s="5">
        <v>0</v>
      </c>
      <c r="D55" s="5">
        <v>-1</v>
      </c>
      <c r="E55" s="5">
        <v>0</v>
      </c>
      <c r="F55" s="5">
        <v>-1</v>
      </c>
      <c r="G55" s="5">
        <v>0</v>
      </c>
      <c r="H55" s="5">
        <v>-1</v>
      </c>
      <c r="I55" s="5">
        <v>0</v>
      </c>
    </row>
    <row r="56" spans="1:9">
      <c r="A56" s="5" t="s">
        <v>97</v>
      </c>
      <c r="B56" s="5">
        <v>0</v>
      </c>
      <c r="C56" s="5">
        <v>0</v>
      </c>
      <c r="D56" s="5">
        <v>0</v>
      </c>
      <c r="E56" s="5">
        <v>0</v>
      </c>
      <c r="F56" s="5">
        <v>0</v>
      </c>
      <c r="G56" s="5">
        <v>0</v>
      </c>
      <c r="H56" s="5">
        <v>0</v>
      </c>
      <c r="I56" s="5">
        <v>0</v>
      </c>
    </row>
    <row r="57" spans="1:9">
      <c r="A57" s="5" t="s">
        <v>61</v>
      </c>
      <c r="B57" s="5">
        <v>0</v>
      </c>
      <c r="C57" s="5">
        <v>0</v>
      </c>
      <c r="D57" s="5">
        <v>0</v>
      </c>
      <c r="E57" s="5">
        <v>0</v>
      </c>
      <c r="F57" s="5">
        <v>0</v>
      </c>
      <c r="G57" s="5">
        <v>0</v>
      </c>
      <c r="H57" s="5">
        <v>0</v>
      </c>
      <c r="I57" s="5">
        <v>0</v>
      </c>
    </row>
    <row r="58" spans="1:9">
      <c r="A58" s="5" t="s">
        <v>75</v>
      </c>
      <c r="B58" s="5">
        <v>0</v>
      </c>
      <c r="C58" s="5">
        <v>-1</v>
      </c>
      <c r="D58" s="5">
        <v>0</v>
      </c>
      <c r="E58" s="5">
        <v>-1</v>
      </c>
      <c r="F58" s="5">
        <v>0</v>
      </c>
      <c r="G58" s="5">
        <v>-1</v>
      </c>
      <c r="H58" s="5">
        <v>0</v>
      </c>
      <c r="I58" s="5">
        <v>-1</v>
      </c>
    </row>
    <row r="59" spans="1:9">
      <c r="A59" s="5" t="s">
        <v>48</v>
      </c>
      <c r="B59" s="5">
        <v>-1</v>
      </c>
      <c r="C59" s="5">
        <v>-1</v>
      </c>
      <c r="D59" s="5">
        <v>-1</v>
      </c>
      <c r="E59" s="5">
        <v>-1</v>
      </c>
      <c r="F59" s="5">
        <v>-1</v>
      </c>
      <c r="G59" s="5">
        <v>-1</v>
      </c>
      <c r="H59" s="5">
        <v>-1</v>
      </c>
      <c r="I59" s="5">
        <v>-1</v>
      </c>
    </row>
    <row r="60" spans="1:9">
      <c r="A60" s="5" t="s">
        <v>106</v>
      </c>
      <c r="B60" s="5">
        <v>0.680851063829787</v>
      </c>
      <c r="C60" s="5">
        <v>0.680851063829787</v>
      </c>
      <c r="D60" s="5">
        <v>0</v>
      </c>
      <c r="E60" s="5">
        <v>0</v>
      </c>
      <c r="F60" s="5">
        <v>0.77777777777777701</v>
      </c>
      <c r="G60" s="5">
        <v>0.77777777777777701</v>
      </c>
      <c r="H60" s="5">
        <v>0.73684210526315697</v>
      </c>
      <c r="I60" s="5">
        <v>0.73684210526315697</v>
      </c>
    </row>
    <row r="61" spans="1:9">
      <c r="A61" s="5" t="s">
        <v>21</v>
      </c>
      <c r="B61" s="5">
        <v>0</v>
      </c>
      <c r="C61" s="5">
        <v>0</v>
      </c>
      <c r="D61" s="5">
        <v>0</v>
      </c>
      <c r="E61" s="5">
        <v>0</v>
      </c>
      <c r="F61" s="5">
        <v>0</v>
      </c>
      <c r="G61" s="5">
        <v>0</v>
      </c>
      <c r="H61" s="5">
        <v>0</v>
      </c>
      <c r="I61" s="5">
        <v>0</v>
      </c>
    </row>
    <row r="62" spans="1:9">
      <c r="A62" s="5" t="s">
        <v>25</v>
      </c>
      <c r="B62" s="5">
        <v>0</v>
      </c>
      <c r="C62" s="5">
        <v>0</v>
      </c>
      <c r="D62" s="5">
        <v>0</v>
      </c>
      <c r="E62" s="5">
        <v>0</v>
      </c>
      <c r="F62" s="5">
        <v>0</v>
      </c>
      <c r="G62" s="5">
        <v>0</v>
      </c>
      <c r="H62" s="5">
        <v>0</v>
      </c>
      <c r="I62" s="5">
        <v>0</v>
      </c>
    </row>
    <row r="63" spans="1:9">
      <c r="A63" s="5" t="s">
        <v>22</v>
      </c>
      <c r="B63" s="5">
        <v>-1</v>
      </c>
      <c r="C63" s="5">
        <v>-1</v>
      </c>
      <c r="D63" s="5">
        <v>-1</v>
      </c>
      <c r="E63" s="5">
        <v>-1</v>
      </c>
      <c r="F63" s="5">
        <v>-1</v>
      </c>
      <c r="G63" s="5">
        <v>-1</v>
      </c>
      <c r="H63" s="5">
        <v>-1</v>
      </c>
      <c r="I63" s="5">
        <v>-1</v>
      </c>
    </row>
    <row r="64" spans="1:9">
      <c r="A64" s="5" t="s">
        <v>125</v>
      </c>
      <c r="B64" s="5">
        <v>8.28271673108779E-3</v>
      </c>
      <c r="C64" s="5">
        <v>0</v>
      </c>
      <c r="D64" s="5">
        <v>-1</v>
      </c>
      <c r="E64" s="5">
        <v>0</v>
      </c>
      <c r="F64" s="5">
        <v>0.31578947368421001</v>
      </c>
      <c r="G64" s="5">
        <v>0.31578947368421001</v>
      </c>
      <c r="H64" s="5">
        <v>0.3</v>
      </c>
      <c r="I64" s="5">
        <v>0.3</v>
      </c>
    </row>
    <row r="65" spans="1:9">
      <c r="A65" s="5" t="s">
        <v>91</v>
      </c>
      <c r="B65" s="5">
        <v>0</v>
      </c>
      <c r="C65" s="5">
        <v>0</v>
      </c>
      <c r="D65" s="5">
        <v>0</v>
      </c>
      <c r="E65" s="5">
        <v>0</v>
      </c>
      <c r="F65" s="5">
        <v>9.5238095238095205E-2</v>
      </c>
      <c r="G65" s="5">
        <v>9.5238095238095205E-2</v>
      </c>
      <c r="H65" s="5">
        <v>9.0909090909090898E-2</v>
      </c>
      <c r="I65" s="5">
        <v>9.0909090909090898E-2</v>
      </c>
    </row>
    <row r="66" spans="1:9">
      <c r="A66" s="5" t="s">
        <v>94</v>
      </c>
      <c r="B66" s="5">
        <v>-1</v>
      </c>
      <c r="C66" s="5">
        <v>-1</v>
      </c>
      <c r="D66" s="5">
        <v>-1</v>
      </c>
      <c r="E66" s="5">
        <v>-1</v>
      </c>
      <c r="F66" s="5">
        <v>-1</v>
      </c>
      <c r="G66" s="5">
        <v>-1</v>
      </c>
      <c r="H66" s="5">
        <v>-1</v>
      </c>
      <c r="I66" s="5">
        <v>-1</v>
      </c>
    </row>
    <row r="67" spans="1:9">
      <c r="A67" s="5" t="s">
        <v>62</v>
      </c>
      <c r="B67" s="5">
        <v>4.1538781067546602E-4</v>
      </c>
      <c r="C67" s="5">
        <v>4.1538781067546602E-4</v>
      </c>
      <c r="D67" s="6">
        <v>7.0912765479665699E-5</v>
      </c>
      <c r="E67" s="6">
        <v>7.0912765479665699E-5</v>
      </c>
      <c r="F67" s="5">
        <v>2.5412373515686299E-4</v>
      </c>
      <c r="G67" s="5">
        <v>2.5412373515686299E-4</v>
      </c>
      <c r="H67" s="5">
        <v>2.7722269067723099E-4</v>
      </c>
      <c r="I67" s="5">
        <v>2.7722269067723099E-4</v>
      </c>
    </row>
    <row r="68" spans="1:9">
      <c r="A68" s="5" t="s">
        <v>63</v>
      </c>
      <c r="B68" s="5">
        <v>0</v>
      </c>
      <c r="C68" s="5">
        <v>0</v>
      </c>
      <c r="D68" s="5">
        <v>0</v>
      </c>
      <c r="E68" s="5">
        <v>0</v>
      </c>
      <c r="F68" s="5">
        <v>0</v>
      </c>
      <c r="G68" s="5">
        <v>0</v>
      </c>
      <c r="H68" s="5">
        <v>0</v>
      </c>
      <c r="I68" s="5">
        <v>0</v>
      </c>
    </row>
    <row r="69" spans="1:9">
      <c r="A69" s="5" t="s">
        <v>28</v>
      </c>
      <c r="B69" s="5">
        <v>0</v>
      </c>
      <c r="C69" s="5">
        <v>0</v>
      </c>
      <c r="D69" s="5">
        <v>0</v>
      </c>
      <c r="E69" s="5">
        <v>0</v>
      </c>
      <c r="F69" s="5">
        <v>0</v>
      </c>
      <c r="G69" s="5">
        <v>0</v>
      </c>
      <c r="H69" s="5">
        <v>0</v>
      </c>
      <c r="I69" s="5">
        <v>0</v>
      </c>
    </row>
    <row r="70" spans="1:9">
      <c r="A70" s="5" t="s">
        <v>77</v>
      </c>
      <c r="B70" s="5">
        <v>0</v>
      </c>
      <c r="C70" s="5">
        <v>0</v>
      </c>
      <c r="D70" s="5">
        <v>0</v>
      </c>
      <c r="E70" s="5">
        <v>0</v>
      </c>
      <c r="F70" s="5">
        <v>0</v>
      </c>
      <c r="G70" s="5">
        <v>0</v>
      </c>
      <c r="H70" s="5">
        <v>0</v>
      </c>
      <c r="I70" s="5">
        <v>0</v>
      </c>
    </row>
    <row r="71" spans="1:9">
      <c r="A71" s="5" t="s">
        <v>88</v>
      </c>
      <c r="B71" s="5">
        <v>0.680851063829787</v>
      </c>
      <c r="C71" s="5">
        <v>0.680851063829787</v>
      </c>
      <c r="D71" s="5">
        <v>0</v>
      </c>
      <c r="E71" s="5">
        <v>0</v>
      </c>
      <c r="F71" s="5">
        <v>0.77777777777777701</v>
      </c>
      <c r="G71" s="5">
        <v>0.77777777777777701</v>
      </c>
      <c r="H71" s="5">
        <v>0.73684210526315697</v>
      </c>
      <c r="I71" s="5">
        <v>0.73684210526315697</v>
      </c>
    </row>
    <row r="72" spans="1:9">
      <c r="A72" s="5" t="s">
        <v>114</v>
      </c>
      <c r="B72" s="5">
        <v>0</v>
      </c>
      <c r="C72" s="5">
        <v>0</v>
      </c>
      <c r="D72" s="5">
        <v>0</v>
      </c>
      <c r="E72" s="5">
        <v>0</v>
      </c>
      <c r="F72" s="5">
        <v>0</v>
      </c>
      <c r="G72" s="5">
        <v>0</v>
      </c>
      <c r="H72" s="5">
        <v>0</v>
      </c>
      <c r="I72" s="5">
        <v>0</v>
      </c>
    </row>
    <row r="73" spans="1:9">
      <c r="A73" s="5" t="s">
        <v>127</v>
      </c>
      <c r="B73" s="5">
        <v>0</v>
      </c>
      <c r="C73" s="5">
        <v>-1</v>
      </c>
      <c r="D73" s="5">
        <v>0</v>
      </c>
      <c r="E73" s="5">
        <v>-1</v>
      </c>
      <c r="F73" s="5">
        <v>0</v>
      </c>
      <c r="G73" s="5">
        <v>-1</v>
      </c>
      <c r="H73" s="5">
        <v>0</v>
      </c>
      <c r="I73" s="5">
        <v>-1</v>
      </c>
    </row>
    <row r="74" spans="1:9">
      <c r="A74" s="5" t="s">
        <v>49</v>
      </c>
      <c r="B74" s="5">
        <v>0</v>
      </c>
      <c r="C74" s="5">
        <v>0</v>
      </c>
      <c r="D74" s="5">
        <v>0</v>
      </c>
      <c r="E74" s="5">
        <v>0</v>
      </c>
      <c r="F74" s="5">
        <v>0</v>
      </c>
      <c r="G74" s="5">
        <v>0</v>
      </c>
      <c r="H74" s="5">
        <v>0</v>
      </c>
      <c r="I74" s="5">
        <v>0</v>
      </c>
    </row>
    <row r="75" spans="1:9">
      <c r="A75" s="5" t="s">
        <v>120</v>
      </c>
      <c r="B75" s="5">
        <v>0</v>
      </c>
      <c r="C75" s="5">
        <v>0</v>
      </c>
      <c r="D75" s="5">
        <v>0</v>
      </c>
      <c r="E75" s="5">
        <v>0</v>
      </c>
      <c r="F75" s="5">
        <v>0</v>
      </c>
      <c r="G75" s="5">
        <v>0</v>
      </c>
      <c r="H75" s="5">
        <v>0</v>
      </c>
      <c r="I75" s="5">
        <v>0</v>
      </c>
    </row>
    <row r="76" spans="1:9">
      <c r="A76" s="5" t="s">
        <v>115</v>
      </c>
      <c r="B76" s="5">
        <v>0.75862068965517204</v>
      </c>
      <c r="C76" s="5">
        <v>0.75862068965517204</v>
      </c>
      <c r="D76" s="5">
        <v>0</v>
      </c>
      <c r="E76" s="5">
        <v>0</v>
      </c>
      <c r="F76" s="5">
        <v>0.58823529411764697</v>
      </c>
      <c r="G76" s="5">
        <v>0.58823529411764697</v>
      </c>
      <c r="H76" s="5">
        <v>0.55555555555555503</v>
      </c>
      <c r="I76" s="5">
        <v>0.55555555555555503</v>
      </c>
    </row>
    <row r="77" spans="1:9">
      <c r="A77" s="5" t="s">
        <v>36</v>
      </c>
      <c r="B77" s="5">
        <v>0</v>
      </c>
      <c r="C77" s="5">
        <v>0</v>
      </c>
      <c r="D77" s="5">
        <v>0</v>
      </c>
      <c r="E77" s="5">
        <v>0</v>
      </c>
      <c r="F77" s="5">
        <v>0</v>
      </c>
      <c r="G77" s="5">
        <v>0</v>
      </c>
      <c r="H77" s="5">
        <v>0</v>
      </c>
      <c r="I77" s="5">
        <v>0</v>
      </c>
    </row>
    <row r="78" spans="1:9">
      <c r="A78" s="5" t="s">
        <v>39</v>
      </c>
      <c r="B78" s="5">
        <v>0.875</v>
      </c>
      <c r="C78" s="5">
        <v>0.875</v>
      </c>
      <c r="D78" s="5">
        <v>0</v>
      </c>
      <c r="E78" s="5">
        <v>0</v>
      </c>
      <c r="F78" s="5">
        <v>0.77777777777777701</v>
      </c>
      <c r="G78" s="5">
        <v>0.77777777777777701</v>
      </c>
      <c r="H78" s="5">
        <v>0.73684210526315697</v>
      </c>
      <c r="I78" s="5">
        <v>0.73684210526315697</v>
      </c>
    </row>
    <row r="79" spans="1:9">
      <c r="A79" s="5" t="s">
        <v>112</v>
      </c>
      <c r="B79" s="5">
        <v>0</v>
      </c>
      <c r="C79" s="5">
        <v>0</v>
      </c>
      <c r="D79" s="5">
        <v>0</v>
      </c>
      <c r="E79" s="5">
        <v>0</v>
      </c>
      <c r="F79" s="5">
        <v>0</v>
      </c>
      <c r="G79" s="5">
        <v>0</v>
      </c>
      <c r="H79" s="5">
        <v>0</v>
      </c>
      <c r="I79" s="5">
        <v>0</v>
      </c>
    </row>
    <row r="80" spans="1:9">
      <c r="A80" s="5" t="s">
        <v>102</v>
      </c>
      <c r="B80" s="5">
        <v>0</v>
      </c>
      <c r="C80" s="5">
        <v>-1</v>
      </c>
      <c r="D80" s="5">
        <v>0</v>
      </c>
      <c r="E80" s="5">
        <v>-1</v>
      </c>
      <c r="F80" s="5">
        <v>0</v>
      </c>
      <c r="G80" s="5">
        <v>-1</v>
      </c>
      <c r="H80" s="5">
        <v>0</v>
      </c>
      <c r="I80" s="5">
        <v>-1</v>
      </c>
    </row>
    <row r="81" spans="1:9">
      <c r="A81" s="5" t="s">
        <v>110</v>
      </c>
      <c r="B81" s="5">
        <v>0</v>
      </c>
      <c r="C81" s="5">
        <v>0</v>
      </c>
      <c r="D81" s="5">
        <v>0</v>
      </c>
      <c r="E81" s="5">
        <v>0</v>
      </c>
      <c r="F81" s="5">
        <v>0</v>
      </c>
      <c r="G81" s="5">
        <v>0</v>
      </c>
      <c r="H81" s="5">
        <v>0</v>
      </c>
      <c r="I81" s="5">
        <v>0</v>
      </c>
    </row>
    <row r="82" spans="1:9">
      <c r="A82" s="5" t="s">
        <v>30</v>
      </c>
      <c r="B82" s="5">
        <v>0</v>
      </c>
      <c r="C82" s="5">
        <v>0</v>
      </c>
      <c r="D82" s="5">
        <v>0</v>
      </c>
      <c r="E82" s="5">
        <v>0</v>
      </c>
      <c r="F82" s="5">
        <v>0</v>
      </c>
      <c r="G82" s="5">
        <v>0</v>
      </c>
      <c r="H82" s="5">
        <v>0</v>
      </c>
      <c r="I82" s="5">
        <v>0</v>
      </c>
    </row>
    <row r="83" spans="1:9">
      <c r="A83" s="5" t="s">
        <v>99</v>
      </c>
      <c r="B83" s="5">
        <v>0</v>
      </c>
      <c r="C83" s="5">
        <v>0</v>
      </c>
      <c r="D83" s="5">
        <v>-1</v>
      </c>
      <c r="E83" s="5">
        <v>0</v>
      </c>
      <c r="F83" s="5">
        <v>-1</v>
      </c>
      <c r="G83" s="5">
        <v>0</v>
      </c>
      <c r="H83" s="5">
        <v>-1</v>
      </c>
      <c r="I83" s="5">
        <v>0</v>
      </c>
    </row>
    <row r="84" spans="1:9">
      <c r="A84" s="5" t="s">
        <v>59</v>
      </c>
      <c r="B84" s="5">
        <v>-1</v>
      </c>
      <c r="C84" s="5">
        <v>-1</v>
      </c>
      <c r="D84" s="5">
        <v>-1</v>
      </c>
      <c r="E84" s="5">
        <v>-1</v>
      </c>
      <c r="F84" s="5">
        <v>-1</v>
      </c>
      <c r="G84" s="5">
        <v>-1</v>
      </c>
      <c r="H84" s="5">
        <v>-1</v>
      </c>
      <c r="I84" s="5">
        <v>-1</v>
      </c>
    </row>
    <row r="85" spans="1:9">
      <c r="A85" s="5" t="s">
        <v>100</v>
      </c>
      <c r="B85" s="5">
        <v>-1</v>
      </c>
      <c r="C85" s="5">
        <v>-1</v>
      </c>
      <c r="D85" s="5">
        <v>-1</v>
      </c>
      <c r="E85" s="5">
        <v>-1</v>
      </c>
      <c r="F85" s="5">
        <v>-1</v>
      </c>
      <c r="G85" s="5">
        <v>-1</v>
      </c>
      <c r="H85" s="5">
        <v>-1</v>
      </c>
      <c r="I85" s="5">
        <v>-1</v>
      </c>
    </row>
    <row r="86" spans="1:9">
      <c r="A86" s="5" t="s">
        <v>118</v>
      </c>
      <c r="B86" s="5">
        <v>0</v>
      </c>
      <c r="C86" s="5">
        <v>0</v>
      </c>
      <c r="D86" s="5">
        <v>0</v>
      </c>
      <c r="E86" s="5">
        <v>0</v>
      </c>
      <c r="F86" s="5">
        <v>0</v>
      </c>
      <c r="G86" s="5">
        <v>0</v>
      </c>
      <c r="H86" s="5">
        <v>0</v>
      </c>
      <c r="I86" s="5">
        <v>0</v>
      </c>
    </row>
    <row r="87" spans="1:9">
      <c r="A87" s="5" t="s">
        <v>67</v>
      </c>
      <c r="B87" s="5">
        <v>-1</v>
      </c>
      <c r="C87" s="5">
        <v>-1</v>
      </c>
      <c r="D87" s="5">
        <v>-1</v>
      </c>
      <c r="E87" s="5">
        <v>0</v>
      </c>
      <c r="F87" s="5">
        <v>-1</v>
      </c>
      <c r="G87" s="5">
        <v>-1</v>
      </c>
      <c r="H87" s="5">
        <v>-1</v>
      </c>
      <c r="I87" s="5">
        <v>-1</v>
      </c>
    </row>
    <row r="88" spans="1:9">
      <c r="A88" s="5" t="s">
        <v>89</v>
      </c>
      <c r="B88" s="5">
        <v>0</v>
      </c>
      <c r="C88" s="5">
        <v>0</v>
      </c>
      <c r="D88" s="5">
        <v>0</v>
      </c>
      <c r="E88" s="5">
        <v>0</v>
      </c>
      <c r="F88" s="5">
        <v>-1</v>
      </c>
      <c r="G88" s="5">
        <v>0</v>
      </c>
      <c r="H88" s="5">
        <v>-1</v>
      </c>
      <c r="I88" s="5">
        <v>0</v>
      </c>
    </row>
    <row r="89" spans="1:9">
      <c r="A89" s="5" t="s">
        <v>32</v>
      </c>
      <c r="B89" s="5">
        <v>0</v>
      </c>
      <c r="C89" s="5">
        <v>0</v>
      </c>
      <c r="D89" s="5">
        <v>0</v>
      </c>
      <c r="E89" s="5">
        <v>0</v>
      </c>
      <c r="F89" s="5">
        <v>0</v>
      </c>
      <c r="G89" s="5">
        <v>0</v>
      </c>
      <c r="H89" s="5">
        <v>0</v>
      </c>
      <c r="I89" s="5">
        <v>0</v>
      </c>
    </row>
    <row r="90" spans="1:9">
      <c r="A90" s="5" t="s">
        <v>19</v>
      </c>
      <c r="B90" s="5">
        <v>-1</v>
      </c>
      <c r="C90" s="5">
        <v>-1</v>
      </c>
      <c r="D90" s="5">
        <v>-1</v>
      </c>
      <c r="E90" s="5">
        <v>-1</v>
      </c>
      <c r="F90" s="5">
        <v>-1</v>
      </c>
      <c r="G90" s="5">
        <v>-1</v>
      </c>
      <c r="H90" s="5">
        <v>-1</v>
      </c>
      <c r="I90" s="5">
        <v>-1</v>
      </c>
    </row>
    <row r="91" spans="1:9">
      <c r="A91" s="5" t="s">
        <v>73</v>
      </c>
      <c r="B91" s="5">
        <v>-1</v>
      </c>
      <c r="C91" s="5">
        <v>0</v>
      </c>
      <c r="D91" s="5">
        <v>-1</v>
      </c>
      <c r="E91" s="5">
        <v>-1</v>
      </c>
      <c r="F91" s="5">
        <v>-1</v>
      </c>
      <c r="G91" s="5">
        <v>-1</v>
      </c>
      <c r="H91" s="5">
        <v>-1</v>
      </c>
      <c r="I91" s="5">
        <v>-1</v>
      </c>
    </row>
    <row r="92" spans="1:9">
      <c r="A92" s="5" t="s">
        <v>35</v>
      </c>
      <c r="B92" s="5">
        <v>0.125</v>
      </c>
      <c r="C92" s="5">
        <v>0.125</v>
      </c>
      <c r="D92" s="5">
        <v>0.4</v>
      </c>
      <c r="E92" s="5">
        <v>0.4</v>
      </c>
      <c r="F92" s="5">
        <v>0.15384615384615299</v>
      </c>
      <c r="G92" s="5">
        <v>0.16666666666666599</v>
      </c>
      <c r="H92" s="5">
        <v>0.14285714285714199</v>
      </c>
      <c r="I92" s="5">
        <v>0.15384615384615299</v>
      </c>
    </row>
    <row r="93" spans="1:9">
      <c r="A93" s="5" t="s">
        <v>98</v>
      </c>
      <c r="B93" s="5">
        <v>-1</v>
      </c>
      <c r="C93" s="5">
        <v>-1</v>
      </c>
      <c r="D93" s="5">
        <v>-1</v>
      </c>
      <c r="E93" s="5">
        <v>-1</v>
      </c>
      <c r="F93" s="5">
        <v>-1</v>
      </c>
      <c r="G93" s="5">
        <v>-1</v>
      </c>
      <c r="H93" s="5">
        <v>-1</v>
      </c>
      <c r="I93" s="5">
        <v>-1</v>
      </c>
    </row>
    <row r="94" spans="1:9">
      <c r="A94" s="5" t="s">
        <v>113</v>
      </c>
      <c r="B94" s="5">
        <v>0</v>
      </c>
      <c r="C94" s="5">
        <v>0</v>
      </c>
      <c r="D94" s="5">
        <v>0</v>
      </c>
      <c r="E94" s="5">
        <v>0</v>
      </c>
      <c r="F94" s="5">
        <v>0</v>
      </c>
      <c r="G94" s="5">
        <v>0</v>
      </c>
      <c r="H94" s="5">
        <v>0</v>
      </c>
      <c r="I94" s="5">
        <v>0</v>
      </c>
    </row>
    <row r="95" spans="1:9">
      <c r="A95" s="5" t="s">
        <v>109</v>
      </c>
      <c r="B95" s="5">
        <v>0.70967741935483797</v>
      </c>
      <c r="C95" s="5">
        <v>0.70967741935483797</v>
      </c>
      <c r="D95" s="5">
        <v>0.4</v>
      </c>
      <c r="E95" s="5">
        <v>0.4</v>
      </c>
      <c r="F95" s="5">
        <v>0.39999999999999902</v>
      </c>
      <c r="G95" s="5">
        <v>0.39999999999999902</v>
      </c>
      <c r="H95" s="5">
        <v>0.38709677419354799</v>
      </c>
      <c r="I95" s="5">
        <v>0.38709677419354799</v>
      </c>
    </row>
    <row r="96" spans="1:9">
      <c r="A96" s="5" t="s">
        <v>26</v>
      </c>
      <c r="B96" s="5">
        <v>0</v>
      </c>
      <c r="C96" s="5">
        <v>0</v>
      </c>
      <c r="D96" s="5">
        <v>0</v>
      </c>
      <c r="E96" s="5">
        <v>0</v>
      </c>
      <c r="F96" s="5">
        <v>0</v>
      </c>
      <c r="G96" s="5">
        <v>0</v>
      </c>
      <c r="H96" s="5">
        <v>0</v>
      </c>
      <c r="I96" s="5">
        <v>0</v>
      </c>
    </row>
    <row r="97" spans="1:9">
      <c r="A97" s="5" t="s">
        <v>104</v>
      </c>
      <c r="B97" s="5">
        <v>0</v>
      </c>
      <c r="C97" s="5">
        <v>0</v>
      </c>
      <c r="D97" s="5">
        <v>0</v>
      </c>
      <c r="E97" s="5">
        <v>0</v>
      </c>
      <c r="F97" s="5">
        <v>0</v>
      </c>
      <c r="G97" s="5">
        <v>0</v>
      </c>
      <c r="H97" s="5">
        <v>0</v>
      </c>
      <c r="I97" s="5">
        <v>0</v>
      </c>
    </row>
    <row r="98" spans="1:9">
      <c r="A98" s="5" t="s">
        <v>47</v>
      </c>
      <c r="B98" s="5">
        <v>0</v>
      </c>
      <c r="C98" s="5">
        <v>0</v>
      </c>
      <c r="D98" s="5">
        <v>0</v>
      </c>
      <c r="E98" s="5">
        <v>0</v>
      </c>
      <c r="F98" s="5">
        <v>0</v>
      </c>
      <c r="G98" s="5">
        <v>0</v>
      </c>
      <c r="H98" s="5">
        <v>0</v>
      </c>
      <c r="I98" s="5">
        <v>0</v>
      </c>
    </row>
    <row r="99" spans="1:9">
      <c r="A99" s="5" t="s">
        <v>51</v>
      </c>
      <c r="B99" s="5">
        <v>0.90909090909090895</v>
      </c>
      <c r="C99" s="5">
        <v>0.90909090909090895</v>
      </c>
      <c r="D99" s="5">
        <v>0</v>
      </c>
      <c r="E99" s="5">
        <v>0</v>
      </c>
      <c r="F99" s="5">
        <v>0.952380952380952</v>
      </c>
      <c r="G99" s="5">
        <v>0.952380952380952</v>
      </c>
      <c r="H99" s="5">
        <v>0.90909090909090895</v>
      </c>
      <c r="I99" s="5">
        <v>0.90909090909090895</v>
      </c>
    </row>
    <row r="100" spans="1:9">
      <c r="A100" s="5" t="s">
        <v>124</v>
      </c>
      <c r="B100" s="5">
        <v>0</v>
      </c>
      <c r="C100" s="5">
        <v>0</v>
      </c>
      <c r="D100" s="5">
        <v>0</v>
      </c>
      <c r="E100" s="5">
        <v>0</v>
      </c>
      <c r="F100" s="5">
        <v>0</v>
      </c>
      <c r="G100" s="5">
        <v>0</v>
      </c>
      <c r="H100" s="5">
        <v>0</v>
      </c>
      <c r="I100" s="5">
        <v>0</v>
      </c>
    </row>
    <row r="101" spans="1:9">
      <c r="A101" s="5" t="s">
        <v>27</v>
      </c>
      <c r="B101" s="5">
        <v>-1</v>
      </c>
      <c r="C101" s="5">
        <v>0.8125</v>
      </c>
      <c r="D101" s="5">
        <v>-1</v>
      </c>
      <c r="E101" s="5">
        <v>0</v>
      </c>
      <c r="F101" s="5">
        <v>-1</v>
      </c>
      <c r="G101" s="5">
        <v>0.53333333333333299</v>
      </c>
      <c r="H101" s="5">
        <v>-1</v>
      </c>
      <c r="I101" s="5">
        <v>0.5</v>
      </c>
    </row>
    <row r="102" spans="1:9">
      <c r="A102" s="5" t="s">
        <v>81</v>
      </c>
      <c r="B102" s="5">
        <v>-1</v>
      </c>
      <c r="C102" s="5">
        <v>-1</v>
      </c>
      <c r="D102" s="5">
        <v>-1</v>
      </c>
      <c r="E102" s="5">
        <v>-1</v>
      </c>
      <c r="F102" s="5">
        <v>-1</v>
      </c>
      <c r="G102" s="5">
        <v>-1</v>
      </c>
      <c r="H102" s="5">
        <v>-1</v>
      </c>
      <c r="I102" s="5">
        <v>-1</v>
      </c>
    </row>
    <row r="103" spans="1:9">
      <c r="A103" s="5" t="s">
        <v>105</v>
      </c>
      <c r="B103" s="5">
        <v>0</v>
      </c>
      <c r="C103" s="5">
        <v>0</v>
      </c>
      <c r="D103" s="5">
        <v>0</v>
      </c>
      <c r="E103" s="5">
        <v>0</v>
      </c>
      <c r="F103" s="5">
        <v>0</v>
      </c>
      <c r="G103" s="5">
        <v>0</v>
      </c>
      <c r="H103" s="5">
        <v>0</v>
      </c>
      <c r="I103" s="5">
        <v>0</v>
      </c>
    </row>
    <row r="104" spans="1:9">
      <c r="A104" s="5" t="s">
        <v>92</v>
      </c>
      <c r="B104" s="5">
        <v>0</v>
      </c>
      <c r="C104" s="5">
        <v>0</v>
      </c>
      <c r="D104" s="5">
        <v>0</v>
      </c>
      <c r="E104" s="5">
        <v>0</v>
      </c>
      <c r="F104" s="5">
        <v>0</v>
      </c>
      <c r="G104" s="5">
        <v>0</v>
      </c>
      <c r="H104" s="5">
        <v>0</v>
      </c>
      <c r="I104" s="5">
        <v>0</v>
      </c>
    </row>
    <row r="105" spans="1:9">
      <c r="A105" s="5" t="s">
        <v>95</v>
      </c>
      <c r="B105" s="5">
        <v>0</v>
      </c>
      <c r="C105" s="5">
        <v>-1</v>
      </c>
      <c r="D105" s="5">
        <v>-1</v>
      </c>
      <c r="E105" s="5">
        <v>-1</v>
      </c>
      <c r="F105" s="5">
        <v>-1</v>
      </c>
      <c r="G105" s="5">
        <v>-1</v>
      </c>
      <c r="H105" s="5">
        <v>-1</v>
      </c>
      <c r="I105" s="5">
        <v>-1</v>
      </c>
    </row>
    <row r="106" spans="1:9">
      <c r="A106" s="5" t="s">
        <v>123</v>
      </c>
      <c r="B106" s="5">
        <v>5.8823529411764698E-2</v>
      </c>
      <c r="C106" s="5">
        <v>5.8823529411764698E-2</v>
      </c>
      <c r="D106" s="5">
        <v>0</v>
      </c>
      <c r="E106" s="5">
        <v>0</v>
      </c>
      <c r="F106" s="5">
        <v>0.5</v>
      </c>
      <c r="G106" s="5">
        <v>0.5</v>
      </c>
      <c r="H106" s="5">
        <v>0.476190476190476</v>
      </c>
      <c r="I106" s="5">
        <v>0.476190476190476</v>
      </c>
    </row>
    <row r="107" spans="1:9">
      <c r="A107" s="5" t="s">
        <v>96</v>
      </c>
      <c r="B107" s="5">
        <v>-1</v>
      </c>
      <c r="C107" s="5">
        <v>-1</v>
      </c>
      <c r="D107" s="5">
        <v>-1</v>
      </c>
      <c r="E107" s="5">
        <v>-1</v>
      </c>
      <c r="F107" s="5">
        <v>-1</v>
      </c>
      <c r="G107" s="5">
        <v>-1</v>
      </c>
      <c r="H107" s="5">
        <v>-1</v>
      </c>
      <c r="I107" s="5">
        <v>-1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D1:R107"/>
  <sheetViews>
    <sheetView showGridLines="0" workbookViewId="0">
      <selection activeCell="G26" sqref="G26"/>
    </sheetView>
  </sheetViews>
  <sheetFormatPr defaultColWidth="9.140625" defaultRowHeight="15"/>
  <cols>
    <col min="6" max="6" width="25" customWidth="1"/>
    <col min="8" max="8" width="16.28515625" customWidth="1"/>
    <col min="13" max="13" width="12.85546875"/>
    <col min="16" max="16" width="19.5703125" customWidth="1"/>
    <col min="17" max="17" width="23.42578125" customWidth="1"/>
    <col min="18" max="18" width="28" customWidth="1"/>
    <col min="19" max="19" width="35.5703125" customWidth="1"/>
  </cols>
  <sheetData>
    <row r="1" spans="4:18">
      <c r="F1" s="1">
        <v>18</v>
      </c>
      <c r="G1" s="1">
        <v>3</v>
      </c>
      <c r="H1" s="1">
        <v>11</v>
      </c>
      <c r="M1" t="s">
        <v>175</v>
      </c>
      <c r="P1" s="2" t="s">
        <v>176</v>
      </c>
      <c r="Q1" s="2" t="s">
        <v>177</v>
      </c>
      <c r="R1" s="2" t="s">
        <v>178</v>
      </c>
    </row>
    <row r="2" spans="4:18">
      <c r="F2">
        <f>F1/SUM($F$1:$H$1)</f>
        <v>0.5625</v>
      </c>
      <c r="G2">
        <f>G1/SUM($F$1:$H$1)</f>
        <v>9.375E-2</v>
      </c>
      <c r="H2">
        <f>H1/SUM($F$1:$H$1)</f>
        <v>0.34375</v>
      </c>
      <c r="M2" s="3">
        <v>0</v>
      </c>
      <c r="P2" s="2">
        <v>0</v>
      </c>
      <c r="Q2" s="2">
        <f>COUNTIFS($M$2:$M$107,"=0")</f>
        <v>25</v>
      </c>
      <c r="R2" s="4">
        <f>Q2/$Q$13</f>
        <v>0.23584905660377359</v>
      </c>
    </row>
    <row r="3" spans="4:18">
      <c r="M3" s="3">
        <v>0</v>
      </c>
      <c r="P3" s="2" t="s">
        <v>179</v>
      </c>
      <c r="Q3" s="2">
        <f>COUNTIFS($M$2:$M$107,"&gt;0",$M$2:$M$107,"&lt;=0.1")</f>
        <v>7</v>
      </c>
      <c r="R3" s="4">
        <f t="shared" ref="R3:R13" si="0">Q3/$Q$13</f>
        <v>6.6037735849056603E-2</v>
      </c>
    </row>
    <row r="4" spans="4:18">
      <c r="M4" s="3">
        <v>0</v>
      </c>
      <c r="P4" s="2" t="s">
        <v>180</v>
      </c>
      <c r="Q4" s="2">
        <f>COUNTIFS($M$2:$M$107,"&gt;0.1",$M$2:$M$107,"&lt;=0.2")</f>
        <v>4</v>
      </c>
      <c r="R4" s="4">
        <f t="shared" si="0"/>
        <v>3.7735849056603772E-2</v>
      </c>
    </row>
    <row r="5" spans="4:18">
      <c r="M5" s="3">
        <v>0</v>
      </c>
      <c r="P5" s="2" t="s">
        <v>181</v>
      </c>
      <c r="Q5" s="2">
        <f>COUNTIFS($M$2:$M$107,"&gt;0.2",$M$2:$M$107,"&lt;=0.3")</f>
        <v>2</v>
      </c>
      <c r="R5" s="4">
        <f t="shared" si="0"/>
        <v>1.8867924528301886E-2</v>
      </c>
    </row>
    <row r="6" spans="4:18">
      <c r="M6" s="3">
        <v>0</v>
      </c>
      <c r="P6" s="2" t="s">
        <v>182</v>
      </c>
      <c r="Q6" s="2">
        <f>COUNTIFS($M$2:$M$107,"&gt;0.3",$M$2:$M$107,"&lt;=0.4")</f>
        <v>2</v>
      </c>
      <c r="R6" s="4">
        <f t="shared" si="0"/>
        <v>1.8867924528301886E-2</v>
      </c>
    </row>
    <row r="7" spans="4:18">
      <c r="M7" s="3">
        <v>0</v>
      </c>
      <c r="P7" s="2" t="s">
        <v>183</v>
      </c>
      <c r="Q7" s="2">
        <f>COUNTIFS($M$2:$M$107,"&gt;0.4",$M$2:$M$107,"&lt;=0.5")</f>
        <v>2</v>
      </c>
      <c r="R7" s="4">
        <f t="shared" si="0"/>
        <v>1.8867924528301886E-2</v>
      </c>
    </row>
    <row r="8" spans="4:18">
      <c r="M8" s="3">
        <v>0</v>
      </c>
      <c r="P8" s="2" t="s">
        <v>184</v>
      </c>
      <c r="Q8" s="2">
        <f>COUNTIFS($M$2:$M$107,"&gt;0.5",$M$2:$M$107,"&lt;=0.6")</f>
        <v>7</v>
      </c>
      <c r="R8" s="4">
        <f t="shared" si="0"/>
        <v>6.6037735849056603E-2</v>
      </c>
    </row>
    <row r="9" spans="4:18">
      <c r="D9" s="42" t="s">
        <v>198</v>
      </c>
      <c r="E9" s="34"/>
      <c r="F9" s="34"/>
      <c r="G9" s="34"/>
      <c r="H9" s="34"/>
      <c r="I9" s="35"/>
      <c r="M9" s="3">
        <v>0</v>
      </c>
      <c r="P9" s="2" t="s">
        <v>185</v>
      </c>
      <c r="Q9" s="2">
        <f>COUNTIFS($M$2:$M$107,"&gt;0.6",$M$2:$M$107,"&lt;=0.7")</f>
        <v>14</v>
      </c>
      <c r="R9" s="4">
        <f t="shared" si="0"/>
        <v>0.13207547169811321</v>
      </c>
    </row>
    <row r="10" spans="4:18">
      <c r="D10" s="36"/>
      <c r="E10" s="3"/>
      <c r="F10" s="3"/>
      <c r="G10" s="37"/>
      <c r="H10" s="3"/>
      <c r="I10" s="38"/>
      <c r="M10" s="3">
        <v>0</v>
      </c>
      <c r="P10" s="2" t="s">
        <v>186</v>
      </c>
      <c r="Q10" s="2">
        <f>COUNTIFS($M$2:$M$107,"&gt;0.7",$M$2:$M$107,"&lt;=0.8")</f>
        <v>21</v>
      </c>
      <c r="R10" s="4">
        <f t="shared" si="0"/>
        <v>0.19811320754716982</v>
      </c>
    </row>
    <row r="11" spans="4:18">
      <c r="D11" s="36"/>
      <c r="E11" s="3"/>
      <c r="F11" s="3"/>
      <c r="G11" s="3"/>
      <c r="H11" s="3"/>
      <c r="I11" s="38"/>
      <c r="M11" s="3">
        <v>0</v>
      </c>
      <c r="P11" s="2" t="s">
        <v>187</v>
      </c>
      <c r="Q11" s="2">
        <f>COUNTIFS($M$2:$M$107,"&gt;0.8",$M$2:$M$107,"&lt;=0.9")</f>
        <v>15</v>
      </c>
      <c r="R11" s="4">
        <f t="shared" si="0"/>
        <v>0.14150943396226415</v>
      </c>
    </row>
    <row r="12" spans="4:18">
      <c r="D12" s="36"/>
      <c r="E12" s="3" t="s">
        <v>190</v>
      </c>
      <c r="F12" s="3" t="s">
        <v>191</v>
      </c>
      <c r="G12" s="3">
        <v>100</v>
      </c>
      <c r="H12" s="3">
        <f>G12/100*65</f>
        <v>65</v>
      </c>
      <c r="I12" s="38"/>
      <c r="M12" s="3">
        <v>0</v>
      </c>
      <c r="P12" s="2" t="s">
        <v>188</v>
      </c>
      <c r="Q12" s="2">
        <f>COUNTIFS($M$2:$M$107,"&gt;0.9",$M$2:$M$107,"&lt;=1")</f>
        <v>7</v>
      </c>
      <c r="R12" s="4">
        <f t="shared" si="0"/>
        <v>6.6037735849056603E-2</v>
      </c>
    </row>
    <row r="13" spans="4:18">
      <c r="D13" s="36"/>
      <c r="E13" s="3"/>
      <c r="F13" s="3" t="s">
        <v>192</v>
      </c>
      <c r="G13" s="3">
        <v>90</v>
      </c>
      <c r="H13" s="3">
        <f t="shared" ref="H13:H19" si="1">G13/100*65</f>
        <v>58.5</v>
      </c>
      <c r="I13" s="38"/>
      <c r="M13" s="3">
        <v>0</v>
      </c>
      <c r="P13" s="2" t="s">
        <v>189</v>
      </c>
      <c r="Q13" s="2">
        <f>SUM(Q2:Q12)</f>
        <v>106</v>
      </c>
      <c r="R13" s="4">
        <f t="shared" si="0"/>
        <v>1</v>
      </c>
    </row>
    <row r="14" spans="4:18">
      <c r="D14" s="36"/>
      <c r="E14" s="3"/>
      <c r="F14" s="3" t="s">
        <v>193</v>
      </c>
      <c r="G14" s="3">
        <v>80</v>
      </c>
      <c r="H14" s="3">
        <f t="shared" si="1"/>
        <v>52</v>
      </c>
      <c r="I14" s="38"/>
      <c r="M14" s="3">
        <v>0</v>
      </c>
    </row>
    <row r="15" spans="4:18">
      <c r="D15" s="36"/>
      <c r="E15" s="3"/>
      <c r="F15" s="3" t="s">
        <v>194</v>
      </c>
      <c r="G15" s="3">
        <v>70</v>
      </c>
      <c r="H15" s="3">
        <f t="shared" si="1"/>
        <v>45.5</v>
      </c>
      <c r="I15" s="38"/>
      <c r="M15" s="3">
        <v>0</v>
      </c>
    </row>
    <row r="16" spans="4:18">
      <c r="D16" s="36"/>
      <c r="E16" s="3"/>
      <c r="F16" s="3"/>
      <c r="G16" s="3"/>
      <c r="H16" s="3"/>
      <c r="I16" s="38"/>
      <c r="M16" s="3">
        <v>0</v>
      </c>
    </row>
    <row r="17" spans="4:13">
      <c r="D17" s="36"/>
      <c r="E17" s="3" t="s">
        <v>195</v>
      </c>
      <c r="F17" s="3" t="s">
        <v>197</v>
      </c>
      <c r="G17" s="3">
        <v>25</v>
      </c>
      <c r="H17" s="3">
        <f t="shared" si="1"/>
        <v>16.25</v>
      </c>
      <c r="I17" s="38"/>
      <c r="M17" s="3">
        <v>0</v>
      </c>
    </row>
    <row r="18" spans="4:13">
      <c r="D18" s="36"/>
      <c r="E18" s="3"/>
      <c r="F18" s="3" t="s">
        <v>156</v>
      </c>
      <c r="G18" s="3">
        <v>40</v>
      </c>
      <c r="H18" s="3">
        <f t="shared" si="1"/>
        <v>26</v>
      </c>
      <c r="I18" s="38"/>
      <c r="M18" s="3">
        <v>0</v>
      </c>
    </row>
    <row r="19" spans="4:13">
      <c r="D19" s="36"/>
      <c r="E19" s="3"/>
      <c r="F19" s="3" t="s">
        <v>196</v>
      </c>
      <c r="G19" s="3">
        <v>55</v>
      </c>
      <c r="H19" s="3">
        <f t="shared" si="1"/>
        <v>35.75</v>
      </c>
      <c r="I19" s="38"/>
      <c r="M19" s="3">
        <v>0</v>
      </c>
    </row>
    <row r="20" spans="4:13">
      <c r="D20" s="39"/>
      <c r="E20" s="40"/>
      <c r="F20" s="40"/>
      <c r="G20" s="40"/>
      <c r="H20" s="40"/>
      <c r="I20" s="41"/>
      <c r="M20" s="3">
        <v>0</v>
      </c>
    </row>
    <row r="21" spans="4:13">
      <c r="M21" s="3">
        <v>0</v>
      </c>
    </row>
    <row r="22" spans="4:13" ht="15.75" thickBot="1">
      <c r="M22" s="3">
        <v>0</v>
      </c>
    </row>
    <row r="23" spans="4:13">
      <c r="F23" s="43" t="s">
        <v>190</v>
      </c>
      <c r="G23" s="44" t="s">
        <v>199</v>
      </c>
      <c r="H23">
        <v>0.1</v>
      </c>
      <c r="I23">
        <f>INDEX(G24:G28,MATCH(H23,F24:F28,1))</f>
        <v>70</v>
      </c>
      <c r="M23" s="3">
        <v>0</v>
      </c>
    </row>
    <row r="24" spans="4:13">
      <c r="F24" s="45">
        <v>0</v>
      </c>
      <c r="G24" s="46">
        <v>25</v>
      </c>
      <c r="M24" s="3">
        <v>0</v>
      </c>
    </row>
    <row r="25" spans="4:13">
      <c r="F25" s="45">
        <v>0.1</v>
      </c>
      <c r="G25" s="46">
        <v>70</v>
      </c>
      <c r="M25" s="3">
        <v>0</v>
      </c>
    </row>
    <row r="26" spans="4:13">
      <c r="F26" s="45">
        <v>0.4</v>
      </c>
      <c r="G26" s="46">
        <v>80</v>
      </c>
      <c r="M26" s="3">
        <v>0</v>
      </c>
    </row>
    <row r="27" spans="4:13">
      <c r="F27" s="45">
        <v>0.5</v>
      </c>
      <c r="G27" s="46">
        <v>90</v>
      </c>
      <c r="M27" s="3">
        <v>3.3559901518896598E-4</v>
      </c>
    </row>
    <row r="28" spans="4:13" ht="15.75" thickBot="1">
      <c r="F28" s="47">
        <v>0.6</v>
      </c>
      <c r="G28" s="48">
        <v>100</v>
      </c>
      <c r="M28" s="3">
        <v>2.1024464831804301E-3</v>
      </c>
    </row>
    <row r="29" spans="4:13">
      <c r="M29" s="3">
        <v>5.5147058823529398E-3</v>
      </c>
    </row>
    <row r="30" spans="4:13">
      <c r="M30" s="3">
        <v>2.75E-2</v>
      </c>
    </row>
    <row r="31" spans="4:13">
      <c r="M31" s="3">
        <v>2.8846153846153799E-2</v>
      </c>
    </row>
    <row r="32" spans="4:13">
      <c r="M32" s="3">
        <v>3.7312030075187901E-2</v>
      </c>
    </row>
    <row r="33" spans="13:13">
      <c r="M33" s="3">
        <v>4.6875E-2</v>
      </c>
    </row>
    <row r="34" spans="13:13">
      <c r="M34" s="3">
        <v>0.113211659740184</v>
      </c>
    </row>
    <row r="35" spans="13:13">
      <c r="M35" s="3">
        <v>0.14956620723603201</v>
      </c>
    </row>
    <row r="36" spans="13:13">
      <c r="M36" s="3">
        <v>0.16069711538461501</v>
      </c>
    </row>
    <row r="37" spans="13:13">
      <c r="M37" s="3">
        <v>0.16337719298245501</v>
      </c>
    </row>
    <row r="38" spans="13:13">
      <c r="M38" s="3">
        <v>0.204963235294118</v>
      </c>
    </row>
    <row r="39" spans="13:13">
      <c r="M39" s="3">
        <v>0.29838420297196799</v>
      </c>
    </row>
    <row r="40" spans="13:13">
      <c r="M40" s="3">
        <v>0.33750000000000002</v>
      </c>
    </row>
    <row r="41" spans="13:13">
      <c r="M41" s="3">
        <v>0.37865143369175602</v>
      </c>
    </row>
    <row r="42" spans="13:13">
      <c r="M42" s="3">
        <v>0.42857142857142799</v>
      </c>
    </row>
    <row r="43" spans="13:13">
      <c r="M43" s="3">
        <v>0.46422413793103401</v>
      </c>
    </row>
    <row r="44" spans="13:13">
      <c r="M44" s="3">
        <v>0.51490461049284497</v>
      </c>
    </row>
    <row r="45" spans="13:13">
      <c r="M45" s="3">
        <v>0.54754464285714299</v>
      </c>
    </row>
    <row r="46" spans="13:13">
      <c r="M46" s="3">
        <v>0.57132352941176401</v>
      </c>
    </row>
    <row r="47" spans="13:13">
      <c r="M47" s="3">
        <v>0.57419354838709602</v>
      </c>
    </row>
    <row r="48" spans="13:13">
      <c r="M48" s="3">
        <v>0.58297413793103403</v>
      </c>
    </row>
    <row r="49" spans="13:13">
      <c r="M49" s="3">
        <v>0.59047619047619004</v>
      </c>
    </row>
    <row r="50" spans="13:13">
      <c r="M50" s="3">
        <v>0.59176742797432402</v>
      </c>
    </row>
    <row r="51" spans="13:13">
      <c r="M51" s="3">
        <v>0.60441176470588198</v>
      </c>
    </row>
    <row r="52" spans="13:13">
      <c r="M52" s="3">
        <v>0.62893002028397504</v>
      </c>
    </row>
    <row r="53" spans="13:13">
      <c r="M53" s="3">
        <v>0.65033983451536603</v>
      </c>
    </row>
    <row r="54" spans="13:13">
      <c r="M54" s="3">
        <v>0.65033983451536603</v>
      </c>
    </row>
    <row r="55" spans="13:13">
      <c r="M55" s="3">
        <v>0.65033983451536603</v>
      </c>
    </row>
    <row r="56" spans="13:13">
      <c r="M56" s="3">
        <v>0.65172413793103401</v>
      </c>
    </row>
    <row r="57" spans="13:13">
      <c r="M57" s="3">
        <v>0.65456989247311803</v>
      </c>
    </row>
    <row r="58" spans="13:13">
      <c r="M58" s="3">
        <v>0.65776515151515103</v>
      </c>
    </row>
    <row r="59" spans="13:13">
      <c r="M59" s="3">
        <v>0.66380090497737498</v>
      </c>
    </row>
    <row r="60" spans="13:13">
      <c r="M60" s="3">
        <v>0.68152034457477995</v>
      </c>
    </row>
    <row r="61" spans="13:13">
      <c r="M61" s="3">
        <v>0.68264519056261297</v>
      </c>
    </row>
    <row r="62" spans="13:13">
      <c r="M62" s="3">
        <v>0.68343653250773995</v>
      </c>
    </row>
    <row r="63" spans="13:13">
      <c r="M63" s="3">
        <v>0.68427419354838603</v>
      </c>
    </row>
    <row r="64" spans="13:13">
      <c r="M64" s="3">
        <v>0.685057471264367</v>
      </c>
    </row>
    <row r="65" spans="13:13">
      <c r="M65" s="3">
        <v>0.70797413793103403</v>
      </c>
    </row>
    <row r="66" spans="13:13">
      <c r="M66" s="3">
        <v>0.709929435483871</v>
      </c>
    </row>
    <row r="67" spans="13:13">
      <c r="M67" s="3">
        <v>0.709929435483871</v>
      </c>
    </row>
    <row r="68" spans="13:13">
      <c r="M68" s="3">
        <v>0.71502976190476097</v>
      </c>
    </row>
    <row r="69" spans="13:13">
      <c r="M69" s="3">
        <v>0.71943277310924303</v>
      </c>
    </row>
    <row r="70" spans="13:13">
      <c r="M70" s="3">
        <v>0.72242943548387095</v>
      </c>
    </row>
    <row r="71" spans="13:13">
      <c r="M71" s="3">
        <v>0.73392857142857104</v>
      </c>
    </row>
    <row r="72" spans="13:13">
      <c r="M72" s="3">
        <v>0.73739919354838701</v>
      </c>
    </row>
    <row r="73" spans="13:13">
      <c r="M73" s="3">
        <v>0.74703663793103403</v>
      </c>
    </row>
    <row r="74" spans="13:13">
      <c r="M74" s="3">
        <v>0.74765667761357402</v>
      </c>
    </row>
    <row r="75" spans="13:13">
      <c r="M75" s="3">
        <v>0.75501361161524405</v>
      </c>
    </row>
    <row r="76" spans="13:13">
      <c r="M76" s="3">
        <v>0.75954861111111105</v>
      </c>
    </row>
    <row r="77" spans="13:13">
      <c r="M77" s="3">
        <v>0.75954861111111105</v>
      </c>
    </row>
    <row r="78" spans="13:13">
      <c r="M78" s="3">
        <v>0.75954861111111105</v>
      </c>
    </row>
    <row r="79" spans="13:13">
      <c r="M79" s="3">
        <v>0.75954861111111105</v>
      </c>
    </row>
    <row r="80" spans="13:13">
      <c r="M80" s="3">
        <v>0.76908524904214504</v>
      </c>
    </row>
    <row r="81" spans="13:13">
      <c r="M81" s="3">
        <v>0.78942125237191596</v>
      </c>
    </row>
    <row r="82" spans="13:13">
      <c r="M82" s="3">
        <v>0.78942125237191596</v>
      </c>
    </row>
    <row r="83" spans="13:13">
      <c r="M83" s="3">
        <v>0.792706733230926</v>
      </c>
    </row>
    <row r="84" spans="13:13">
      <c r="M84" s="3">
        <v>0.79677287581699296</v>
      </c>
    </row>
    <row r="85" spans="13:13">
      <c r="M85" s="3">
        <v>0.79704861111111103</v>
      </c>
    </row>
    <row r="86" spans="13:13">
      <c r="M86" s="3">
        <v>0.80156249999999996</v>
      </c>
    </row>
    <row r="87" spans="13:13">
      <c r="M87" s="3">
        <v>0.81413530465949702</v>
      </c>
    </row>
    <row r="88" spans="13:13">
      <c r="M88" s="3">
        <v>0.82853618421052599</v>
      </c>
    </row>
    <row r="89" spans="13:13">
      <c r="M89" s="3">
        <v>0.83454861111111101</v>
      </c>
    </row>
    <row r="90" spans="13:13">
      <c r="M90" s="3">
        <v>0.83454861111111101</v>
      </c>
    </row>
    <row r="91" spans="13:13">
      <c r="M91" s="3">
        <v>0.83454861111111101</v>
      </c>
    </row>
    <row r="92" spans="13:13">
      <c r="M92" s="3">
        <v>0.83454861111111101</v>
      </c>
    </row>
    <row r="93" spans="13:13">
      <c r="M93" s="3">
        <v>0.83454861111111101</v>
      </c>
    </row>
    <row r="94" spans="13:13">
      <c r="M94" s="3">
        <v>0.83454861111111101</v>
      </c>
    </row>
    <row r="95" spans="13:13">
      <c r="M95" s="3">
        <v>0.83523261278195404</v>
      </c>
    </row>
    <row r="96" spans="13:13">
      <c r="M96" s="3">
        <v>0.83874458874458901</v>
      </c>
    </row>
    <row r="97" spans="13:13">
      <c r="M97" s="3">
        <v>0.84166666666666601</v>
      </c>
    </row>
    <row r="98" spans="13:13">
      <c r="M98" s="3">
        <v>0.84288537549407105</v>
      </c>
    </row>
    <row r="99" spans="13:13">
      <c r="M99" s="3">
        <v>0.88749999999999996</v>
      </c>
    </row>
    <row r="100" spans="13:13">
      <c r="M100" s="3">
        <v>0.89388544891640798</v>
      </c>
    </row>
    <row r="101" spans="13:13">
      <c r="M101" s="3">
        <v>0.90124458874458802</v>
      </c>
    </row>
    <row r="102" spans="13:13">
      <c r="M102" s="3">
        <v>0.90509111253196906</v>
      </c>
    </row>
    <row r="103" spans="13:13">
      <c r="M103" s="3">
        <v>0.93179271708683498</v>
      </c>
    </row>
    <row r="104" spans="13:13">
      <c r="M104" s="3">
        <v>0.93179271708683498</v>
      </c>
    </row>
    <row r="105" spans="13:13">
      <c r="M105" s="3">
        <v>0.93179271708683498</v>
      </c>
    </row>
    <row r="106" spans="13:13">
      <c r="M106" s="3">
        <v>0.965178571428571</v>
      </c>
    </row>
    <row r="107" spans="13:13">
      <c r="M107">
        <v>0.96755952380952304</v>
      </c>
    </row>
  </sheetData>
  <sortState ref="M2:M107">
    <sortCondition ref="M2:M107"/>
  </sortState>
  <conditionalFormatting sqref="R2:R13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{EDB3FB15-9C1E-4F66-B829-E64529F1DE8C}</x14:id>
        </ext>
      </extLst>
    </cfRule>
  </conditionalFormatting>
  <pageMargins left="0.75" right="0.75" top="1" bottom="1" header="0.5" footer="0.5"/>
  <pageSetup orientation="portrait" horizontalDpi="0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DB3FB15-9C1E-4F66-B829-E64529F1DE8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R2:R13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Project1</vt:lpstr>
      <vt:lpstr>q1-all</vt:lpstr>
      <vt:lpstr>q2-all</vt:lpstr>
      <vt:lpstr>q1-score</vt:lpstr>
      <vt:lpstr>q1-log</vt:lpstr>
      <vt:lpstr>q2-log</vt:lpstr>
      <vt:lpstr>q2-score</vt:lpstr>
      <vt:lpstr>q2-score-opposite</vt:lpstr>
      <vt:lpstr>Sheet1</vt:lpstr>
      <vt:lpstr>final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bigbro</dc:creator>
  <cp:lastModifiedBy>Hemant Koti</cp:lastModifiedBy>
  <dcterms:created xsi:type="dcterms:W3CDTF">2020-04-04T09:53:00Z</dcterms:created>
  <dcterms:modified xsi:type="dcterms:W3CDTF">2020-04-07T06:58:54Z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1033-11.1.0.8865</vt:lpwstr>
  </property>
</Properties>
</file>