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D5899E66-12F3-440E-B5A1-C0873E5464C9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movies " sheetId="7" r:id="rId1"/>
    <sheet name="financials" sheetId="2" r:id="rId2"/>
    <sheet name="actors" sheetId="3" r:id="rId3"/>
    <sheet name="movie_actor" sheetId="4" r:id="rId4"/>
    <sheet name="languages" sheetId="5" r:id="rId5"/>
    <sheet name="Marvel Financials " sheetId="8" r:id="rId6"/>
    <sheet name="Sheet1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8" l="1"/>
  <c r="B19" i="8"/>
  <c r="B17" i="8"/>
  <c r="B16" i="8"/>
  <c r="B15" i="8"/>
  <c r="E9" i="8"/>
  <c r="E8" i="8"/>
  <c r="E7" i="8"/>
  <c r="E6" i="8"/>
  <c r="E5" i="8"/>
  <c r="D9" i="8"/>
  <c r="D8" i="8"/>
  <c r="D7" i="8"/>
  <c r="D6" i="8"/>
  <c r="D5" i="8"/>
  <c r="B5" i="8"/>
  <c r="B9" i="8" s="1"/>
  <c r="C8" i="8"/>
  <c r="B6" i="8"/>
  <c r="I51" i="7"/>
  <c r="I48" i="7"/>
  <c r="I47" i="7"/>
  <c r="I13" i="7"/>
  <c r="J13" i="7"/>
  <c r="K13" i="7"/>
  <c r="I7" i="7"/>
  <c r="J7" i="7"/>
  <c r="K7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K2" i="7"/>
  <c r="K3" i="7"/>
  <c r="K4" i="7"/>
  <c r="K5" i="7"/>
  <c r="K6" i="7"/>
  <c r="K8" i="7"/>
  <c r="K9" i="7"/>
  <c r="K10" i="7"/>
  <c r="K11" i="7"/>
  <c r="K12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J2" i="7"/>
  <c r="J3" i="7"/>
  <c r="J4" i="7"/>
  <c r="J5" i="7"/>
  <c r="J6" i="7"/>
  <c r="J8" i="7"/>
  <c r="J9" i="7"/>
  <c r="J10" i="7"/>
  <c r="J11" i="7"/>
  <c r="J12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I3" i="7"/>
  <c r="I2" i="7"/>
  <c r="I4" i="7"/>
  <c r="I5" i="7"/>
  <c r="I6" i="7"/>
  <c r="I8" i="7"/>
  <c r="I9" i="7"/>
  <c r="I10" i="7"/>
  <c r="I11" i="7"/>
  <c r="I12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B7" i="8" l="1"/>
  <c r="B8" i="8" s="1"/>
  <c r="O19" i="7"/>
  <c r="O36" i="7"/>
  <c r="O25" i="7"/>
  <c r="O8" i="7"/>
  <c r="O38" i="7"/>
  <c r="O12" i="7"/>
  <c r="Q11" i="7"/>
  <c r="Q40" i="7"/>
  <c r="Q31" i="7"/>
  <c r="M13" i="7"/>
  <c r="Q13" i="7" s="1"/>
  <c r="M36" i="7"/>
  <c r="Q36" i="7" s="1"/>
  <c r="M28" i="7"/>
  <c r="Q28" i="7" s="1"/>
  <c r="M20" i="7"/>
  <c r="O20" i="7" s="1"/>
  <c r="M2" i="7"/>
  <c r="O2" i="7" s="1"/>
  <c r="M38" i="7"/>
  <c r="Q38" i="7" s="1"/>
  <c r="M30" i="7"/>
  <c r="Q30" i="7" s="1"/>
  <c r="M14" i="7"/>
  <c r="Q14" i="7" s="1"/>
  <c r="M39" i="7"/>
  <c r="Q39" i="7" s="1"/>
  <c r="M31" i="7"/>
  <c r="O31" i="7" s="1"/>
  <c r="M23" i="7"/>
  <c r="Q23" i="7" s="1"/>
  <c r="M15" i="7"/>
  <c r="Q15" i="7" s="1"/>
  <c r="M7" i="7"/>
  <c r="Q7" i="7" s="1"/>
  <c r="M11" i="7"/>
  <c r="O11" i="7" s="1"/>
  <c r="M22" i="7"/>
  <c r="Q22" i="7" s="1"/>
  <c r="M35" i="7"/>
  <c r="Q35" i="7" s="1"/>
  <c r="M19" i="7"/>
  <c r="Q19" i="7" s="1"/>
  <c r="M27" i="7"/>
  <c r="Q27" i="7" s="1"/>
  <c r="M10" i="7"/>
  <c r="Q10" i="7" s="1"/>
  <c r="M34" i="7"/>
  <c r="Q34" i="7" s="1"/>
  <c r="M26" i="7"/>
  <c r="Q26" i="7" s="1"/>
  <c r="M18" i="7"/>
  <c r="O18" i="7" s="1"/>
  <c r="M9" i="7"/>
  <c r="Q9" i="7" s="1"/>
  <c r="M33" i="7"/>
  <c r="Q33" i="7" s="1"/>
  <c r="M25" i="7"/>
  <c r="Q25" i="7" s="1"/>
  <c r="M17" i="7"/>
  <c r="Q17" i="7" s="1"/>
  <c r="M8" i="7"/>
  <c r="Q8" i="7" s="1"/>
  <c r="M40" i="7"/>
  <c r="O40" i="7" s="1"/>
  <c r="M32" i="7"/>
  <c r="Q32" i="7" s="1"/>
  <c r="M24" i="7"/>
  <c r="Q24" i="7" s="1"/>
  <c r="M16" i="7"/>
  <c r="Q16" i="7" s="1"/>
  <c r="M6" i="7"/>
  <c r="Q6" i="7" s="1"/>
  <c r="M5" i="7"/>
  <c r="Q5" i="7" s="1"/>
  <c r="M4" i="7"/>
  <c r="Q4" i="7" s="1"/>
  <c r="M37" i="7"/>
  <c r="Q37" i="7" s="1"/>
  <c r="M29" i="7"/>
  <c r="Q29" i="7" s="1"/>
  <c r="M21" i="7"/>
  <c r="Q21" i="7" s="1"/>
  <c r="M12" i="7"/>
  <c r="Q12" i="7" s="1"/>
  <c r="M3" i="7"/>
  <c r="Q3" i="7" s="1"/>
  <c r="L33" i="7"/>
  <c r="L25" i="7"/>
  <c r="L17" i="7"/>
  <c r="L7" i="7"/>
  <c r="L23" i="7"/>
  <c r="P23" i="7" s="1"/>
  <c r="L12" i="7"/>
  <c r="P12" i="7" s="1"/>
  <c r="L11" i="7"/>
  <c r="L2" i="7"/>
  <c r="P2" i="7" s="1"/>
  <c r="L3" i="7"/>
  <c r="L31" i="7"/>
  <c r="L35" i="7"/>
  <c r="L27" i="7"/>
  <c r="L19" i="7"/>
  <c r="L10" i="7"/>
  <c r="P10" i="7" s="1"/>
  <c r="L34" i="7"/>
  <c r="L26" i="7"/>
  <c r="L18" i="7"/>
  <c r="L9" i="7"/>
  <c r="L13" i="7"/>
  <c r="L38" i="7"/>
  <c r="L30" i="7"/>
  <c r="L22" i="7"/>
  <c r="L14" i="7"/>
  <c r="L4" i="7"/>
  <c r="L32" i="7"/>
  <c r="L16" i="7"/>
  <c r="L37" i="7"/>
  <c r="L29" i="7"/>
  <c r="L21" i="7"/>
  <c r="L40" i="7"/>
  <c r="L24" i="7"/>
  <c r="L39" i="7"/>
  <c r="L15" i="7"/>
  <c r="L28" i="7"/>
  <c r="L8" i="7"/>
  <c r="L20" i="7"/>
  <c r="L6" i="7"/>
  <c r="L36" i="7"/>
  <c r="P36" i="7" s="1"/>
  <c r="L5" i="7"/>
  <c r="P5" i="7" s="1"/>
  <c r="O22" i="7" l="1"/>
  <c r="O16" i="7"/>
  <c r="Q20" i="7"/>
  <c r="O3" i="7"/>
  <c r="O44" i="7" s="1"/>
  <c r="O30" i="7"/>
  <c r="O24" i="7"/>
  <c r="O17" i="7"/>
  <c r="O10" i="7"/>
  <c r="O32" i="7"/>
  <c r="O21" i="7"/>
  <c r="O5" i="7"/>
  <c r="O33" i="7"/>
  <c r="O27" i="7"/>
  <c r="Q2" i="7"/>
  <c r="O29" i="7"/>
  <c r="O15" i="7"/>
  <c r="O34" i="7"/>
  <c r="O9" i="7"/>
  <c r="O35" i="7"/>
  <c r="Q18" i="7"/>
  <c r="O37" i="7"/>
  <c r="O23" i="7"/>
  <c r="O7" i="7"/>
  <c r="I49" i="7" s="1"/>
  <c r="I50" i="7" s="1"/>
  <c r="O4" i="7"/>
  <c r="O39" i="7"/>
  <c r="O26" i="7"/>
  <c r="O14" i="7"/>
  <c r="O6" i="7"/>
  <c r="O13" i="7"/>
  <c r="O28" i="7"/>
  <c r="P28" i="7"/>
  <c r="P31" i="7"/>
  <c r="P15" i="7"/>
  <c r="N18" i="7"/>
  <c r="P14" i="7"/>
  <c r="P26" i="7"/>
  <c r="P40" i="7"/>
  <c r="P20" i="7"/>
  <c r="P34" i="7"/>
  <c r="P13" i="7"/>
  <c r="P9" i="7"/>
  <c r="P39" i="7"/>
  <c r="P6" i="7"/>
  <c r="P30" i="7"/>
  <c r="P21" i="7"/>
  <c r="P19" i="7"/>
  <c r="P37" i="7"/>
  <c r="P16" i="7"/>
  <c r="P25" i="7"/>
  <c r="N3" i="7"/>
  <c r="P4" i="7"/>
  <c r="P35" i="7"/>
  <c r="P29" i="7"/>
  <c r="P38" i="7"/>
  <c r="P27" i="7"/>
  <c r="P7" i="7"/>
  <c r="P22" i="7"/>
  <c r="P11" i="7"/>
  <c r="P3" i="7"/>
  <c r="P33" i="7"/>
  <c r="P24" i="7"/>
  <c r="N8" i="7"/>
  <c r="P8" i="7"/>
  <c r="P17" i="7"/>
  <c r="N32" i="7"/>
  <c r="P32" i="7"/>
  <c r="P18" i="7"/>
  <c r="N17" i="7"/>
  <c r="N24" i="7"/>
  <c r="N10" i="7"/>
  <c r="N11" i="7"/>
  <c r="N12" i="7"/>
  <c r="N6" i="7"/>
  <c r="N21" i="7"/>
  <c r="N19" i="7"/>
  <c r="N29" i="7"/>
  <c r="N7" i="7"/>
  <c r="N40" i="7"/>
  <c r="N13" i="7"/>
  <c r="N4" i="7"/>
  <c r="N33" i="7"/>
  <c r="N36" i="7"/>
  <c r="N30" i="7"/>
  <c r="N23" i="7"/>
  <c r="N39" i="7"/>
  <c r="N20" i="7"/>
  <c r="N38" i="7"/>
  <c r="N27" i="7"/>
  <c r="N37" i="7"/>
  <c r="N35" i="7"/>
  <c r="N28" i="7"/>
  <c r="N9" i="7"/>
  <c r="N31" i="7"/>
  <c r="N25" i="7"/>
  <c r="N14" i="7"/>
  <c r="N26" i="7"/>
  <c r="N5" i="7"/>
  <c r="N34" i="7"/>
  <c r="N15" i="7"/>
  <c r="N22" i="7"/>
  <c r="N16" i="7"/>
  <c r="N2" i="7"/>
  <c r="N44" i="7" l="1"/>
</calcChain>
</file>

<file path=xl/sharedStrings.xml><?xml version="1.0" encoding="utf-8"?>
<sst xmlns="http://schemas.openxmlformats.org/spreadsheetml/2006/main" count="324" uniqueCount="188">
  <si>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</si>
  <si>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</si>
  <si>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</si>
  <si>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</si>
  <si>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</si>
  <si>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</si>
  <si>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</si>
  <si>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</si>
  <si>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</si>
  <si>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</si>
  <si>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</si>
  <si>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</si>
  <si>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</si>
  <si>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</si>
  <si>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</si>
  <si>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</si>
  <si>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</si>
  <si>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</si>
  <si>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</si>
  <si>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</si>
  <si>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</si>
  <si>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</si>
  <si>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</si>
  <si>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</si>
  <si>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</si>
  <si>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</si>
  <si>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</si>
  <si>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</si>
  <si>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</si>
  <si>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</si>
  <si>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</si>
  <si>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</si>
  <si>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</si>
  <si>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</si>
  <si>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</si>
  <si>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</si>
  <si>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</si>
  <si>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</si>
  <si>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</si>
  <si>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</si>
  <si>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</si>
  <si>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</si>
  <si>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</si>
  <si>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</si>
  <si>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</si>
  <si>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</si>
  <si>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</si>
  <si>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</si>
  <si>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</si>
  <si>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</si>
  <si>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</si>
  <si>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</si>
  <si>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</si>
  <si>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</si>
  <si>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</si>
  <si>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</si>
  <si>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</si>
  <si>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</si>
  <si>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</si>
  <si>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</si>
  <si>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</si>
  <si>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</si>
  <si>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</si>
  <si>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</si>
  <si>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</si>
  <si>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</si>
  <si>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</si>
  <si>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</si>
  <si>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</si>
  <si>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</si>
  <si>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</si>
  <si>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</si>
  <si>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</si>
  <si>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</si>
  <si>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</si>
  <si>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</si>
  <si>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</si>
  <si>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</si>
  <si>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</si>
  <si>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</si>
  <si>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</si>
  <si>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</si>
  <si>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</si>
  <si>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</si>
  <si>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</si>
  <si>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</si>
  <si>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</si>
  <si>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</si>
  <si>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</si>
  <si>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</si>
  <si>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</si>
  <si>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</si>
  <si>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</si>
  <si>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</si>
  <si>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</si>
  <si>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</si>
  <si>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</si>
  <si>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</si>
  <si>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</si>
  <si>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</si>
  <si>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</si>
  <si>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</si>
  <si>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</si>
  <si>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</si>
  <si>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</si>
  <si>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</si>
  <si>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</si>
  <si>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</si>
  <si>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</si>
  <si>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</si>
  <si>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</si>
  <si>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</si>
  <si>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</si>
  <si>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</si>
  <si>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Not Available</t>
  </si>
  <si>
    <t>Hombale Films</t>
  </si>
  <si>
    <t>Government of West Bengal</t>
  </si>
  <si>
    <t>K.G.F: Chapter 2</t>
  </si>
  <si>
    <t>Doctor Strange in the Multiverse of Madness</t>
  </si>
  <si>
    <t>Thor: The Dark World</t>
  </si>
  <si>
    <t>Thor: Ragnarok</t>
  </si>
  <si>
    <t>Thor: Love and Thunder</t>
  </si>
  <si>
    <t>Sholay</t>
  </si>
  <si>
    <t>Dilwale Dulhania Le Jayenge</t>
  </si>
  <si>
    <t>3 Idiots</t>
  </si>
  <si>
    <t>Kabhi Khushi Kabhie Gham</t>
  </si>
  <si>
    <t>Bajirao Mastani</t>
  </si>
  <si>
    <t>The Shawshank Redemption</t>
  </si>
  <si>
    <t>Inception</t>
  </si>
  <si>
    <t>Interstellar</t>
  </si>
  <si>
    <t>The Pursuit of Happyness</t>
  </si>
  <si>
    <t>Gladiator</t>
  </si>
  <si>
    <t>Titanic</t>
  </si>
  <si>
    <t>It's a Wonderful Life</t>
  </si>
  <si>
    <t>Avatar</t>
  </si>
  <si>
    <t>The Godfather</t>
  </si>
  <si>
    <t>The Dark Knight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</si>
  <si>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</si>
  <si>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</si>
  <si>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</si>
  <si>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</si>
  <si>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</si>
  <si>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</si>
  <si>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Taare Zameen Par</t>
  </si>
  <si>
    <t>Munna Bhai M.B.B.S.</t>
  </si>
  <si>
    <t>PK</t>
  </si>
  <si>
    <t>Sanju</t>
  </si>
  <si>
    <t>Pushpa: The Rise - Part 1</t>
  </si>
  <si>
    <t>RRR</t>
  </si>
  <si>
    <t>Baahubali: The Beginning</t>
  </si>
  <si>
    <t>The Kashmir Files</t>
  </si>
  <si>
    <t>Bajrangi Bhaijaan</t>
  </si>
  <si>
    <t>Captain America: The First Avenger</t>
  </si>
  <si>
    <t>Captain America: The Winter Soldier</t>
  </si>
  <si>
    <t>Race 3</t>
  </si>
  <si>
    <t>Shershaah</t>
  </si>
  <si>
    <t>title</t>
  </si>
  <si>
    <t>Budget</t>
  </si>
  <si>
    <t xml:space="preserve">Revenue </t>
  </si>
  <si>
    <t>Unit</t>
  </si>
  <si>
    <t xml:space="preserve">Currency </t>
  </si>
  <si>
    <t>Budget MIL</t>
  </si>
  <si>
    <t>Revenue MIL</t>
  </si>
  <si>
    <t>Budget INR</t>
  </si>
  <si>
    <t>Revenue INR</t>
  </si>
  <si>
    <t>Budget USD</t>
  </si>
  <si>
    <t>Revenue USD</t>
  </si>
  <si>
    <t>Total Movies</t>
  </si>
  <si>
    <t>Total Budget INR</t>
  </si>
  <si>
    <t>Total Revenue INR</t>
  </si>
  <si>
    <t>Total Bollywood Movies</t>
  </si>
  <si>
    <t>Total Bollywood Revenue INR</t>
  </si>
  <si>
    <t>Avg Bollywood Revenue INR</t>
  </si>
  <si>
    <t>Avg Bollywood Revenue INR %</t>
  </si>
  <si>
    <t>Key Metrics</t>
  </si>
  <si>
    <t>Marvel Consolidated P &amp; L</t>
  </si>
  <si>
    <t>Target</t>
  </si>
  <si>
    <t>Actuals - Target</t>
  </si>
  <si>
    <t>Actuals - Target %</t>
  </si>
  <si>
    <t>Revenue</t>
  </si>
  <si>
    <t>Profit/Loss</t>
  </si>
  <si>
    <t>Profit / Loss %</t>
  </si>
  <si>
    <t>Market Share %</t>
  </si>
  <si>
    <t>Mean</t>
  </si>
  <si>
    <t>Median</t>
  </si>
  <si>
    <t>Mode</t>
  </si>
  <si>
    <t>Varience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</si>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</sst>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 &quot;₹&quot;\ * #,##0.00_ ;_ &quot;₹&quot;\ * \-#,##0.00_ ;_ &quot;₹&quot;\ * &quot;-&quot;??_ ;_ @_ "/>
    <numFmt numFmtId="164" formatCode="[$₹-449]\ #,##0.00"/>
    <numFmt numFmtId="166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0" fillId="2" borderId="0" xfId="0" applyFill="1"/>
    <xf numFmtId="164" fontId="0" fillId="0" borderId="0" xfId="0" applyNumberFormat="1"/>
    <xf numFmtId="0" fontId="0" fillId="3" borderId="0" xfId="0" applyFill="1"/>
    <xf numFmtId="9" fontId="0" fillId="0" borderId="0" xfId="1" applyFont="1"/>
    <xf numFmtId="0" fontId="0" fillId="4" borderId="0" xfId="0" applyFill="1"/>
    <xf numFmtId="166" fontId="0" fillId="0" borderId="0" xfId="2" applyNumberFormat="1" applyFont="1"/>
    <xf numFmtId="166" fontId="0" fillId="0" borderId="0" xfId="0" applyNumberFormat="1"/>
    <xf numFmtId="9" fontId="0" fillId="0" borderId="0" xfId="0" applyNumberFormat="1"/>
    <xf numFmtId="2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1" defaultTableStyle="TableStyleMedium2" defaultPivotStyle="PivotStyleLight16">
    <tableStyle name="Invisible" pivot="0" table="0" count="0" xr9:uid="{FE6336D6-C7F1-40FF-BE9C-2AC5480A074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411480</xdr:colOff>
      <xdr:row>4</xdr:row>
      <xdr:rowOff>114300</xdr:rowOff>
    </xdr:from>
    <xdr:to>
      <xdr:col>14</xdr:col>
      <xdr:colOff>0</xdr:colOff>
      <xdr:row>23</xdr:row>
      <xdr:rowOff>121920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5B193C2-77A5-061A-9416-75C4C03BB960}"/>
            </a:ext>
          </a:extLst>
        </xdr:cNvPr>
        <xdr:cNvSpPr/>
      </xdr:nvSpPr>
      <xdr:spPr>
        <a:xfrm>
          <a:off x="1630680" y="845820"/>
          <a:ext cx="6903720" cy="348234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  <a:p>
          <a:pPr algn="l"/>
          <a:r>
            <a:rPr lang="en-IN" sz="1100" b="1"/>
            <a:t>VLOOKUP FUNCTION</a:t>
          </a:r>
        </a:p>
        <a:p>
          <a:pPr algn="l"/>
          <a:r>
            <a:rPr lang="en-IN" sz="1100"/>
            <a:t>VLOOKUP(Movies[@[movie_id]:[movie_id]], Financials, 5, FALSE)</a:t>
          </a:r>
        </a:p>
        <a:p>
          <a:pPr algn="l"/>
          <a:endParaRPr lang="en-IN" sz="1100"/>
        </a:p>
        <a:p>
          <a:pPr algn="l"/>
          <a:r>
            <a:rPr lang="en-IN" sz="1100" b="1"/>
            <a:t>INDEXMATCH</a:t>
          </a:r>
          <a:r>
            <a:rPr lang="en-IN" sz="1100" b="1" baseline="0"/>
            <a:t> FUNCTION</a:t>
          </a:r>
        </a:p>
        <a:p>
          <a:pPr algn="l"/>
          <a:endParaRPr lang="en-IN" sz="1100" baseline="0"/>
        </a:p>
        <a:p>
          <a:pPr algn="l"/>
          <a:r>
            <a:rPr lang="en-IN" sz="1100"/>
            <a:t>INDEX(Financials, MATCH(Movies7[@[movie_id]:[movie_id]], Financials[[movie_id]:[movie_id]],0),MATCH("Currency", Financials[#Headers],0))</a:t>
          </a:r>
        </a:p>
        <a:p>
          <a:pPr algn="l"/>
          <a:endParaRPr lang="en-IN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BA6464-3856-4100-B16A-7259A3986743}" name="Movies" displayName="Movies" ref="A1:Q40" totalsRowShown="0" headerRowDxfId="38">
  <autoFilter ref="A1:Q40" xr:uid="{6A7FE39D-5614-4A7F-89B7-C167ABC0A251}"/>
  <tableColumns count="17">
    <tableColumn id="1" xr3:uid="{38AB2663-5D0F-4CA1-81A3-7B4AB95A7FF0}" name="movie_id"/>
    <tableColumn id="8" xr3:uid="{4BB52109-3928-4AC7-A2AE-AB5D4C63C929}" name="title"/>
    <tableColumn id="3" xr3:uid="{FF3A44EA-B54B-49DF-B183-F54E767E8905}" name="industry"/>
    <tableColumn id="4" xr3:uid="{FB37DD29-2692-402D-971A-1BC8AEA2FAE2}" name="release_year"/>
    <tableColumn id="5" xr3:uid="{8AA6D2E2-D5D6-4E62-A28C-DC7534F95694}" name="imdb_rating"/>
    <tableColumn id="6" xr3:uid="{865985B0-DBCB-4345-B302-869A6040D887}" name="studio"/>
    <tableColumn id="7" xr3:uid="{1D7701F3-BEE7-4802-B92F-C6DE12F7FD7C}" name="language_id"/>
    <tableColumn id="2" xr3:uid="{39604A00-3D5C-4FA5-A83C-0283BB586D0C}" name="Budget" dataDxfId="37">
      <calculatedColumnFormula>_xlfn.IFNA(INDEX(Financials[], MATCH(Movies[[#This Row],[movie_id]:[movie_id]], Financials[[movie_id]:[movie_id]],0),2),"Not Available")</calculatedColumnFormula>
    </tableColumn>
    <tableColumn id="9" xr3:uid="{148F1DB9-696B-4E42-A860-FB98F4D27A97}" name="Revenue " dataDxfId="36">
      <calculatedColumnFormula>INDEX(Financials[], MATCH(Movies[[#This Row],[movie_id]:[movie_id]], Financials[[movie_id]:[movie_id]],0),3)</calculatedColumnFormula>
    </tableColumn>
    <tableColumn id="10" xr3:uid="{3C79E2D7-6EAD-475B-9413-0AD66A6FCF48}" name="Unit" dataDxfId="35">
      <calculatedColumnFormula>INDEX(Financials[], MATCH(Movies[[#This Row],[movie_id]:[movie_id]], Financials[[movie_id]:[movie_id]],0),MATCH("Unit", Financials[#Headers],0))</calculatedColumnFormula>
    </tableColumn>
    <tableColumn id="11" xr3:uid="{0D7968C8-9426-4395-B814-1CDAB904052C}" name="Currency " dataDxfId="34">
      <calculatedColumnFormula>INDEX(Financials[], MATCH(Movies[[#This Row],[movie_id]:[movie_id]], Financials[[movie_id]:[movie_id]],0),MATCH("Currency", Financials[#Headers],0))</calculatedColumnFormula>
    </tableColumn>
    <tableColumn id="12" xr3:uid="{08E5E592-8223-477D-AE78-7227065A3946}" name="Budget MIL" dataDxfId="33">
      <calculatedColumnFormula>IF(Movies[[#This Row],[Unit]]="Billions",Movies[[#This Row],[Budget]]*1000,Movies[[#This Row],[Budget]])</calculatedColumnFormula>
    </tableColumn>
    <tableColumn id="19" xr3:uid="{AD4E599B-0608-44FB-983E-E1CB83F92A3D}" name="Revenue MIL" dataDxfId="32">
      <calculatedColumnFormula>IF(Movies[[#This Row],[Unit]]="Billions",Movies[[#This Row],[Revenue ]]*1000,Movies[[#This Row],[Revenue ]])</calculatedColumnFormula>
    </tableColumn>
    <tableColumn id="20" xr3:uid="{2F381341-8AAD-4D69-BFB3-03558366EF5D}" name="Budget INR" dataDxfId="31">
      <calculatedColumnFormula>IF(Movies[[#This Row],[Currency ]]="USD",Movies[[#This Row],[Budget MIL]]*80,Movies[[#This Row],[Budget MIL]])</calculatedColumnFormula>
    </tableColumn>
    <tableColumn id="21" xr3:uid="{0D6885D7-5523-4E7C-9397-368D85377F95}" name="Revenue INR" dataDxfId="30">
      <calculatedColumnFormula>IF(Movies[[#This Row],[Currency ]]="USD",Movies[[#This Row],[Revenue MIL]]*80,Movies[[#This Row],[Revenue MIL]])</calculatedColumnFormula>
    </tableColumn>
    <tableColumn id="22" xr3:uid="{20A438F6-1A4D-4B0C-B41E-9CFC71B8DE48}" name="Budget USD" dataDxfId="29">
      <calculatedColumnFormula>IF(Movies[[#This Row],[Currency ]]="INR",Movies[[#This Row],[Budget MIL]]/80,Movies[[#This Row],[Budget MIL]])</calculatedColumnFormula>
    </tableColumn>
    <tableColumn id="23" xr3:uid="{BCD619F7-08C2-4C0E-B708-03FDF7271D9B}" name="Revenue USD" dataDxfId="28">
      <calculatedColumnFormula>IF(Movies[[#This Row],[Currency ]]="INR",Movies[[#This Row],[Revenue MIL]]/80,Movies[[#This Row],[Revenue MIL]])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27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26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25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24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2A7B8-A43A-4337-A74F-C31A4C7FBE66}">
  <dimension ref="A1:Q51"/>
  <sheetViews>
    <sheetView topLeftCell="B1" zoomScale="94" zoomScaleNormal="94" workbookViewId="0">
      <selection activeCell="I52" sqref="I52"/>
    </sheetView>
  </sheetViews>
  <sheetFormatPr defaultRowHeight="14.4" x14ac:dyDescent="0.3"/>
  <cols>
    <col min="1" max="1" width="11.88671875" customWidth="1"/>
    <col min="2" max="2" width="29.6640625" customWidth="1"/>
    <col min="3" max="3" width="10.5546875" bestFit="1" customWidth="1"/>
    <col min="4" max="4" width="5.109375" customWidth="1"/>
    <col min="5" max="5" width="6.109375" customWidth="1"/>
    <col min="6" max="6" width="22" customWidth="1"/>
    <col min="7" max="7" width="13.44140625" bestFit="1" customWidth="1"/>
    <col min="8" max="8" width="25.6640625" bestFit="1" customWidth="1"/>
    <col min="10" max="11" width="12" bestFit="1" customWidth="1"/>
    <col min="12" max="12" width="12.44140625" bestFit="1" customWidth="1"/>
    <col min="13" max="13" width="14.44140625" bestFit="1" customWidth="1"/>
    <col min="14" max="15" width="14.88671875" bestFit="1" customWidth="1"/>
    <col min="16" max="16" width="13.44140625" bestFit="1" customWidth="1"/>
    <col min="17" max="17" width="14.88671875" bestFit="1" customWidth="1"/>
  </cols>
  <sheetData>
    <row r="1" spans="1:17" x14ac:dyDescent="0.3">
      <c r="A1" s="1" t="s">
        <v>0</v>
      </c>
      <c r="B1" s="1" t="s">
        <v>156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157</v>
      </c>
      <c r="I1" s="1" t="s">
        <v>158</v>
      </c>
      <c r="J1" s="1" t="s">
        <v>159</v>
      </c>
      <c r="K1" s="1" t="s">
        <v>160</v>
      </c>
      <c r="L1" s="1" t="s">
        <v>161</v>
      </c>
      <c r="M1" s="1" t="s">
        <v>162</v>
      </c>
      <c r="N1" s="1" t="s">
        <v>163</v>
      </c>
      <c r="O1" s="1" t="s">
        <v>164</v>
      </c>
      <c r="P1" s="1" t="s">
        <v>165</v>
      </c>
      <c r="Q1" s="1" t="s">
        <v>166</v>
      </c>
    </row>
    <row r="2" spans="1:17" x14ac:dyDescent="0.3">
      <c r="A2">
        <v>101</v>
      </c>
      <c r="B2" t="s">
        <v>117</v>
      </c>
      <c r="C2" t="s">
        <v>6</v>
      </c>
      <c r="D2">
        <v>2022</v>
      </c>
      <c r="E2">
        <v>8.4</v>
      </c>
      <c r="F2" t="s">
        <v>115</v>
      </c>
      <c r="G2">
        <v>3</v>
      </c>
      <c r="H2">
        <f>_xlfn.IFNA(INDEX(Financials[], MATCH(Movies[[#This Row],[movie_id]:[movie_id]], Financials[[movie_id]:[movie_id]],0),2),"Not Available")</f>
        <v>1</v>
      </c>
      <c r="I2">
        <f>INDEX(Financials[], MATCH(Movies[[#This Row],[movie_id]:[movie_id]], Financials[[movie_id]:[movie_id]],0),3)</f>
        <v>12.5</v>
      </c>
      <c r="J2" t="str">
        <f>INDEX(Financials[], MATCH(Movies[[#This Row],[movie_id]:[movie_id]], Financials[[movie_id]:[movie_id]],0),MATCH("Unit", Financials[#Headers],0))</f>
        <v>Billions</v>
      </c>
      <c r="K2" t="str">
        <f>INDEX(Financials[], MATCH(Movies[[#This Row],[movie_id]:[movie_id]], Financials[[movie_id]:[movie_id]],0),MATCH("Currency", Financials[#Headers],0))</f>
        <v>INR</v>
      </c>
      <c r="L2">
        <f>IF(Movies[[#This Row],[Unit]]="Billions",Movies[[#This Row],[Budget]]*1000,Movies[[#This Row],[Budget]])</f>
        <v>1000</v>
      </c>
      <c r="M2">
        <f>IF(Movies[[#This Row],[Unit]]="Billions",Movies[[#This Row],[Revenue ]]*1000,Movies[[#This Row],[Revenue ]])</f>
        <v>12500</v>
      </c>
      <c r="N2">
        <f>IF(Movies[[#This Row],[Currency ]]="USD",Movies[[#This Row],[Budget MIL]]*80,Movies[[#This Row],[Budget MIL]])</f>
        <v>1000</v>
      </c>
      <c r="O2">
        <f>IF(Movies[[#This Row],[Currency ]]="USD",Movies[[#This Row],[Revenue MIL]]*80,Movies[[#This Row],[Revenue MIL]])</f>
        <v>12500</v>
      </c>
      <c r="P2">
        <f>IF(Movies[[#This Row],[Currency ]]="INR",Movies[[#This Row],[Budget MIL]]/80,Movies[[#This Row],[Budget MIL]])</f>
        <v>12.5</v>
      </c>
      <c r="Q2">
        <f>IF(Movies[[#This Row],[Currency ]]="INR",Movies[[#This Row],[Revenue MIL]]/80,Movies[[#This Row],[Revenue MIL]])</f>
        <v>156.25</v>
      </c>
    </row>
    <row r="3" spans="1:17" x14ac:dyDescent="0.3">
      <c r="A3">
        <v>102</v>
      </c>
      <c r="B3" t="s">
        <v>118</v>
      </c>
      <c r="C3" t="s">
        <v>7</v>
      </c>
      <c r="D3">
        <v>2022</v>
      </c>
      <c r="E3">
        <v>7</v>
      </c>
      <c r="F3" t="s">
        <v>8</v>
      </c>
      <c r="G3">
        <v>5</v>
      </c>
      <c r="H3">
        <f>_xlfn.IFNA(INDEX(Financials[], MATCH(Movies[[#This Row],[movie_id]:[movie_id]], Financials[[movie_id]:[movie_id]],0),2),"Not Available")</f>
        <v>200</v>
      </c>
      <c r="I3">
        <f>INDEX(Financials[], MATCH(Movies[[#This Row],[movie_id]:[movie_id]], Financials[[movie_id]:[movie_id]],0),3)</f>
        <v>954.8</v>
      </c>
      <c r="J3" t="str">
        <f>INDEX(Financials[], MATCH(Movies[[#This Row],[movie_id]:[movie_id]], Financials[[movie_id]:[movie_id]],0),MATCH("Unit", Financials[#Headers],0))</f>
        <v>Millions</v>
      </c>
      <c r="K3" t="str">
        <f>INDEX(Financials[], MATCH(Movies[[#This Row],[movie_id]:[movie_id]], Financials[[movie_id]:[movie_id]],0),MATCH("Currency", Financials[#Headers],0))</f>
        <v>USD</v>
      </c>
      <c r="L3">
        <f>IF(Movies[[#This Row],[Unit]]="Billions",Movies[[#This Row],[Budget]]*1000,Movies[[#This Row],[Budget]])</f>
        <v>200</v>
      </c>
      <c r="M3">
        <f>IF(Movies[[#This Row],[Unit]]="Billions",Movies[[#This Row],[Revenue ]]*1000,Movies[[#This Row],[Revenue ]])</f>
        <v>954.8</v>
      </c>
      <c r="N3">
        <f>IF(Movies[[#This Row],[Currency ]]="USD",Movies[[#This Row],[Budget MIL]]*80,Movies[[#This Row],[Budget MIL]])</f>
        <v>16000</v>
      </c>
      <c r="O3">
        <f>IF(Movies[[#This Row],[Currency ]]="USD",Movies[[#This Row],[Revenue MIL]]*80,Movies[[#This Row],[Revenue MIL]])</f>
        <v>76384</v>
      </c>
      <c r="P3">
        <f>IF(Movies[[#This Row],[Currency ]]="INR",Movies[[#This Row],[Budget MIL]]/80,Movies[[#This Row],[Budget MIL]])</f>
        <v>200</v>
      </c>
      <c r="Q3">
        <f>IF(Movies[[#This Row],[Currency ]]="INR",Movies[[#This Row],[Revenue MIL]]/80,Movies[[#This Row],[Revenue MIL]])</f>
        <v>954.8</v>
      </c>
    </row>
    <row r="4" spans="1:17" x14ac:dyDescent="0.3">
      <c r="A4">
        <v>103</v>
      </c>
      <c r="B4" t="s">
        <v>119</v>
      </c>
      <c r="C4" t="s">
        <v>7</v>
      </c>
      <c r="D4">
        <v>2013</v>
      </c>
      <c r="E4">
        <v>6.8</v>
      </c>
      <c r="F4" t="s">
        <v>8</v>
      </c>
      <c r="G4">
        <v>5</v>
      </c>
      <c r="H4">
        <f>_xlfn.IFNA(INDEX(Financials[], MATCH(Movies[[#This Row],[movie_id]:[movie_id]], Financials[[movie_id]:[movie_id]],0),2),"Not Available")</f>
        <v>165</v>
      </c>
      <c r="I4">
        <f>INDEX(Financials[], MATCH(Movies[[#This Row],[movie_id]:[movie_id]], Financials[[movie_id]:[movie_id]],0),3)</f>
        <v>644.79999999999995</v>
      </c>
      <c r="J4" t="str">
        <f>INDEX(Financials[], MATCH(Movies[[#This Row],[movie_id]:[movie_id]], Financials[[movie_id]:[movie_id]],0),MATCH("Unit", Financials[#Headers],0))</f>
        <v>Millions</v>
      </c>
      <c r="K4" t="str">
        <f>INDEX(Financials[], MATCH(Movies[[#This Row],[movie_id]:[movie_id]], Financials[[movie_id]:[movie_id]],0),MATCH("Currency", Financials[#Headers],0))</f>
        <v>USD</v>
      </c>
      <c r="L4">
        <f>IF(Movies[[#This Row],[Unit]]="Billions",Movies[[#This Row],[Budget]]*1000,Movies[[#This Row],[Budget]])</f>
        <v>165</v>
      </c>
      <c r="M4">
        <f>IF(Movies[[#This Row],[Unit]]="Billions",Movies[[#This Row],[Revenue ]]*1000,Movies[[#This Row],[Revenue ]])</f>
        <v>644.79999999999995</v>
      </c>
      <c r="N4">
        <f>IF(Movies[[#This Row],[Currency ]]="USD",Movies[[#This Row],[Budget MIL]]*80,Movies[[#This Row],[Budget MIL]])</f>
        <v>13200</v>
      </c>
      <c r="O4">
        <f>IF(Movies[[#This Row],[Currency ]]="USD",Movies[[#This Row],[Revenue MIL]]*80,Movies[[#This Row],[Revenue MIL]])</f>
        <v>51584</v>
      </c>
      <c r="P4">
        <f>IF(Movies[[#This Row],[Currency ]]="INR",Movies[[#This Row],[Budget MIL]]/80,Movies[[#This Row],[Budget MIL]])</f>
        <v>165</v>
      </c>
      <c r="Q4">
        <f>IF(Movies[[#This Row],[Currency ]]="INR",Movies[[#This Row],[Revenue MIL]]/80,Movies[[#This Row],[Revenue MIL]])</f>
        <v>644.79999999999995</v>
      </c>
    </row>
    <row r="5" spans="1:17" x14ac:dyDescent="0.3">
      <c r="A5">
        <v>104</v>
      </c>
      <c r="B5" t="s">
        <v>120</v>
      </c>
      <c r="C5" t="s">
        <v>7</v>
      </c>
      <c r="D5">
        <v>2017</v>
      </c>
      <c r="E5">
        <v>7.9</v>
      </c>
      <c r="F5" t="s">
        <v>8</v>
      </c>
      <c r="G5">
        <v>5</v>
      </c>
      <c r="H5">
        <f>_xlfn.IFNA(INDEX(Financials[], MATCH(Movies[[#This Row],[movie_id]:[movie_id]], Financials[[movie_id]:[movie_id]],0),2),"Not Available")</f>
        <v>180</v>
      </c>
      <c r="I5">
        <f>INDEX(Financials[], MATCH(Movies[[#This Row],[movie_id]:[movie_id]], Financials[[movie_id]:[movie_id]],0),3)</f>
        <v>854</v>
      </c>
      <c r="J5" t="str">
        <f>INDEX(Financials[], MATCH(Movies[[#This Row],[movie_id]:[movie_id]], Financials[[movie_id]:[movie_id]],0),MATCH("Unit", Financials[#Headers],0))</f>
        <v>Millions</v>
      </c>
      <c r="K5" t="str">
        <f>INDEX(Financials[], MATCH(Movies[[#This Row],[movie_id]:[movie_id]], Financials[[movie_id]:[movie_id]],0),MATCH("Currency", Financials[#Headers],0))</f>
        <v>USD</v>
      </c>
      <c r="L5">
        <f>IF(Movies[[#This Row],[Unit]]="Billions",Movies[[#This Row],[Budget]]*1000,Movies[[#This Row],[Budget]])</f>
        <v>180</v>
      </c>
      <c r="M5">
        <f>IF(Movies[[#This Row],[Unit]]="Billions",Movies[[#This Row],[Revenue ]]*1000,Movies[[#This Row],[Revenue ]])</f>
        <v>854</v>
      </c>
      <c r="N5">
        <f>IF(Movies[[#This Row],[Currency ]]="USD",Movies[[#This Row],[Budget MIL]]*80,Movies[[#This Row],[Budget MIL]])</f>
        <v>14400</v>
      </c>
      <c r="O5">
        <f>IF(Movies[[#This Row],[Currency ]]="USD",Movies[[#This Row],[Revenue MIL]]*80,Movies[[#This Row],[Revenue MIL]])</f>
        <v>68320</v>
      </c>
      <c r="P5">
        <f>IF(Movies[[#This Row],[Currency ]]="INR",Movies[[#This Row],[Budget MIL]]/80,Movies[[#This Row],[Budget MIL]])</f>
        <v>180</v>
      </c>
      <c r="Q5">
        <f>IF(Movies[[#This Row],[Currency ]]="INR",Movies[[#This Row],[Revenue MIL]]/80,Movies[[#This Row],[Revenue MIL]])</f>
        <v>854</v>
      </c>
    </row>
    <row r="6" spans="1:17" x14ac:dyDescent="0.3">
      <c r="A6">
        <v>105</v>
      </c>
      <c r="B6" t="s">
        <v>121</v>
      </c>
      <c r="C6" t="s">
        <v>7</v>
      </c>
      <c r="D6">
        <v>2022</v>
      </c>
      <c r="E6">
        <v>6.8</v>
      </c>
      <c r="F6" t="s">
        <v>8</v>
      </c>
      <c r="G6">
        <v>5</v>
      </c>
      <c r="H6">
        <f>_xlfn.IFNA(INDEX(Financials[], MATCH(Movies[[#This Row],[movie_id]:[movie_id]], Financials[[movie_id]:[movie_id]],0),2),"Not Available")</f>
        <v>250</v>
      </c>
      <c r="I6">
        <f>INDEX(Financials[], MATCH(Movies[[#This Row],[movie_id]:[movie_id]], Financials[[movie_id]:[movie_id]],0),3)</f>
        <v>670</v>
      </c>
      <c r="J6" t="str">
        <f>INDEX(Financials[], MATCH(Movies[[#This Row],[movie_id]:[movie_id]], Financials[[movie_id]:[movie_id]],0),MATCH("Unit", Financials[#Headers],0))</f>
        <v>Millions</v>
      </c>
      <c r="K6" t="str">
        <f>INDEX(Financials[], MATCH(Movies[[#This Row],[movie_id]:[movie_id]], Financials[[movie_id]:[movie_id]],0),MATCH("Currency", Financials[#Headers],0))</f>
        <v>USD</v>
      </c>
      <c r="L6">
        <f>IF(Movies[[#This Row],[Unit]]="Billions",Movies[[#This Row],[Budget]]*1000,Movies[[#This Row],[Budget]])</f>
        <v>250</v>
      </c>
      <c r="M6">
        <f>IF(Movies[[#This Row],[Unit]]="Billions",Movies[[#This Row],[Revenue ]]*1000,Movies[[#This Row],[Revenue ]])</f>
        <v>670</v>
      </c>
      <c r="N6">
        <f>IF(Movies[[#This Row],[Currency ]]="USD",Movies[[#This Row],[Budget MIL]]*80,Movies[[#This Row],[Budget MIL]])</f>
        <v>20000</v>
      </c>
      <c r="O6">
        <f>IF(Movies[[#This Row],[Currency ]]="USD",Movies[[#This Row],[Revenue MIL]]*80,Movies[[#This Row],[Revenue MIL]])</f>
        <v>53600</v>
      </c>
      <c r="P6">
        <f>IF(Movies[[#This Row],[Currency ]]="INR",Movies[[#This Row],[Budget MIL]]/80,Movies[[#This Row],[Budget MIL]])</f>
        <v>250</v>
      </c>
      <c r="Q6">
        <f>IF(Movies[[#This Row],[Currency ]]="INR",Movies[[#This Row],[Revenue MIL]]/80,Movies[[#This Row],[Revenue MIL]])</f>
        <v>670</v>
      </c>
    </row>
    <row r="7" spans="1:17" x14ac:dyDescent="0.3">
      <c r="A7">
        <v>106</v>
      </c>
      <c r="B7" t="s">
        <v>122</v>
      </c>
      <c r="C7" t="s">
        <v>6</v>
      </c>
      <c r="D7">
        <v>1975</v>
      </c>
      <c r="E7">
        <v>8.1</v>
      </c>
      <c r="F7" t="s">
        <v>9</v>
      </c>
      <c r="G7">
        <v>1</v>
      </c>
      <c r="H7" t="str">
        <f>_xlfn.IFNA(INDEX(Financials[], MATCH(Movies[[#This Row],[movie_id]:[movie_id]], Financials[[movie_id]:[movie_id]],0),2),"Not Available")</f>
        <v>Not Available</v>
      </c>
      <c r="I7" t="str">
        <f>_xlfn.IFNA(INDEX(Financials[], MATCH(Movies[[#This Row],[movie_id]:[movie_id]], Financials[[movie_id]:[movie_id]],0),2),"Not Available")</f>
        <v>Not Available</v>
      </c>
      <c r="J7" t="str">
        <f>_xlfn.IFNA(INDEX(Financials[], MATCH(Movies[[#This Row],[movie_id]:[movie_id]], Financials[[movie_id]:[movie_id]],0),2),"Not Available")</f>
        <v>Not Available</v>
      </c>
      <c r="K7" t="str">
        <f>_xlfn.IFNA(INDEX(Financials[], MATCH(Movies[[#This Row],[movie_id]:[movie_id]], Financials[[movie_id]:[movie_id]],0),2),"Not Available")</f>
        <v>Not Available</v>
      </c>
      <c r="L7" t="str">
        <f>IF(Movies[[#This Row],[Unit]]="Billions",Movies[[#This Row],[Budget]]*1000,Movies[[#This Row],[Budget]])</f>
        <v>Not Available</v>
      </c>
      <c r="M7" t="str">
        <f>IF(Movies[[#This Row],[Unit]]="Billions",Movies[[#This Row],[Revenue ]]*1000,Movies[[#This Row],[Revenue ]])</f>
        <v>Not Available</v>
      </c>
      <c r="N7" t="str">
        <f>IF(Movies[[#This Row],[Currency ]]="USD",Movies[[#This Row],[Budget MIL]]*80,Movies[[#This Row],[Budget MIL]])</f>
        <v>Not Available</v>
      </c>
      <c r="O7" t="str">
        <f>IF(Movies[[#This Row],[Currency ]]="USD",Movies[[#This Row],[Revenue MIL]]*80,Movies[[#This Row],[Revenue MIL]])</f>
        <v>Not Available</v>
      </c>
      <c r="P7" t="str">
        <f>IF(Movies[[#This Row],[Currency ]]="INR",Movies[[#This Row],[Budget MIL]]/80,Movies[[#This Row],[Budget MIL]])</f>
        <v>Not Available</v>
      </c>
      <c r="Q7" t="str">
        <f>IF(Movies[[#This Row],[Currency ]]="INR",Movies[[#This Row],[Revenue MIL]]/80,Movies[[#This Row],[Revenue MIL]])</f>
        <v>Not Available</v>
      </c>
    </row>
    <row r="8" spans="1:17" x14ac:dyDescent="0.3">
      <c r="A8">
        <v>107</v>
      </c>
      <c r="B8" t="s">
        <v>123</v>
      </c>
      <c r="C8" t="s">
        <v>6</v>
      </c>
      <c r="D8">
        <v>1995</v>
      </c>
      <c r="E8">
        <v>8</v>
      </c>
      <c r="F8" t="s">
        <v>10</v>
      </c>
      <c r="G8">
        <v>1</v>
      </c>
      <c r="H8">
        <f>_xlfn.IFNA(INDEX(Financials[], MATCH(Movies[[#This Row],[movie_id]:[movie_id]], Financials[[movie_id]:[movie_id]],0),2),"Not Available")</f>
        <v>400</v>
      </c>
      <c r="I8">
        <f>INDEX(Financials[], MATCH(Movies[[#This Row],[movie_id]:[movie_id]], Financials[[movie_id]:[movie_id]],0),3)</f>
        <v>2000</v>
      </c>
      <c r="J8" t="str">
        <f>INDEX(Financials[], MATCH(Movies[[#This Row],[movie_id]:[movie_id]], Financials[[movie_id]:[movie_id]],0),MATCH("Unit", Financials[#Headers],0))</f>
        <v>Millions</v>
      </c>
      <c r="K8" t="str">
        <f>INDEX(Financials[], MATCH(Movies[[#This Row],[movie_id]:[movie_id]], Financials[[movie_id]:[movie_id]],0),MATCH("Currency", Financials[#Headers],0))</f>
        <v>INR</v>
      </c>
      <c r="L8">
        <f>IF(Movies[[#This Row],[Unit]]="Billions",Movies[[#This Row],[Budget]]*1000,Movies[[#This Row],[Budget]])</f>
        <v>400</v>
      </c>
      <c r="M8">
        <f>IF(Movies[[#This Row],[Unit]]="Billions",Movies[[#This Row],[Revenue ]]*1000,Movies[[#This Row],[Revenue ]])</f>
        <v>2000</v>
      </c>
      <c r="N8">
        <f>IF(Movies[[#This Row],[Currency ]]="USD",Movies[[#This Row],[Budget MIL]]*80,Movies[[#This Row],[Budget MIL]])</f>
        <v>400</v>
      </c>
      <c r="O8">
        <f>IF(Movies[[#This Row],[Currency ]]="USD",Movies[[#This Row],[Revenue MIL]]*80,Movies[[#This Row],[Revenue MIL]])</f>
        <v>2000</v>
      </c>
      <c r="P8">
        <f>IF(Movies[[#This Row],[Currency ]]="INR",Movies[[#This Row],[Budget MIL]]/80,Movies[[#This Row],[Budget MIL]])</f>
        <v>5</v>
      </c>
      <c r="Q8">
        <f>IF(Movies[[#This Row],[Currency ]]="INR",Movies[[#This Row],[Revenue MIL]]/80,Movies[[#This Row],[Revenue MIL]])</f>
        <v>25</v>
      </c>
    </row>
    <row r="9" spans="1:17" x14ac:dyDescent="0.3">
      <c r="A9">
        <v>108</v>
      </c>
      <c r="B9" t="s">
        <v>124</v>
      </c>
      <c r="C9" t="s">
        <v>6</v>
      </c>
      <c r="D9">
        <v>2009</v>
      </c>
      <c r="E9">
        <v>8.4</v>
      </c>
      <c r="F9" t="s">
        <v>11</v>
      </c>
      <c r="G9">
        <v>1</v>
      </c>
      <c r="H9">
        <f>_xlfn.IFNA(INDEX(Financials[], MATCH(Movies[[#This Row],[movie_id]:[movie_id]], Financials[[movie_id]:[movie_id]],0),2),"Not Available")</f>
        <v>550</v>
      </c>
      <c r="I9">
        <f>INDEX(Financials[], MATCH(Movies[[#This Row],[movie_id]:[movie_id]], Financials[[movie_id]:[movie_id]],0),3)</f>
        <v>4000</v>
      </c>
      <c r="J9" t="str">
        <f>INDEX(Financials[], MATCH(Movies[[#This Row],[movie_id]:[movie_id]], Financials[[movie_id]:[movie_id]],0),MATCH("Unit", Financials[#Headers],0))</f>
        <v>Millions</v>
      </c>
      <c r="K9" t="str">
        <f>INDEX(Financials[], MATCH(Movies[[#This Row],[movie_id]:[movie_id]], Financials[[movie_id]:[movie_id]],0),MATCH("Currency", Financials[#Headers],0))</f>
        <v>INR</v>
      </c>
      <c r="L9">
        <f>IF(Movies[[#This Row],[Unit]]="Billions",Movies[[#This Row],[Budget]]*1000,Movies[[#This Row],[Budget]])</f>
        <v>550</v>
      </c>
      <c r="M9">
        <f>IF(Movies[[#This Row],[Unit]]="Billions",Movies[[#This Row],[Revenue ]]*1000,Movies[[#This Row],[Revenue ]])</f>
        <v>4000</v>
      </c>
      <c r="N9">
        <f>IF(Movies[[#This Row],[Currency ]]="USD",Movies[[#This Row],[Budget MIL]]*80,Movies[[#This Row],[Budget MIL]])</f>
        <v>550</v>
      </c>
      <c r="O9">
        <f>IF(Movies[[#This Row],[Currency ]]="USD",Movies[[#This Row],[Revenue MIL]]*80,Movies[[#This Row],[Revenue MIL]])</f>
        <v>4000</v>
      </c>
      <c r="P9">
        <f>IF(Movies[[#This Row],[Currency ]]="INR",Movies[[#This Row],[Budget MIL]]/80,Movies[[#This Row],[Budget MIL]])</f>
        <v>6.875</v>
      </c>
      <c r="Q9">
        <f>IF(Movies[[#This Row],[Currency ]]="INR",Movies[[#This Row],[Revenue MIL]]/80,Movies[[#This Row],[Revenue MIL]])</f>
        <v>50</v>
      </c>
    </row>
    <row r="10" spans="1:17" x14ac:dyDescent="0.3">
      <c r="A10">
        <v>109</v>
      </c>
      <c r="B10" t="s">
        <v>125</v>
      </c>
      <c r="C10" t="s">
        <v>6</v>
      </c>
      <c r="D10">
        <v>2001</v>
      </c>
      <c r="E10">
        <v>7.4</v>
      </c>
      <c r="F10" t="s">
        <v>12</v>
      </c>
      <c r="G10">
        <v>1</v>
      </c>
      <c r="H10">
        <f>_xlfn.IFNA(INDEX(Financials[], MATCH(Movies[[#This Row],[movie_id]:[movie_id]], Financials[[movie_id]:[movie_id]],0),2),"Not Available")</f>
        <v>390</v>
      </c>
      <c r="I10">
        <f>INDEX(Financials[], MATCH(Movies[[#This Row],[movie_id]:[movie_id]], Financials[[movie_id]:[movie_id]],0),3)</f>
        <v>1360</v>
      </c>
      <c r="J10" t="str">
        <f>INDEX(Financials[], MATCH(Movies[[#This Row],[movie_id]:[movie_id]], Financials[[movie_id]:[movie_id]],0),MATCH("Unit", Financials[#Headers],0))</f>
        <v>Millions</v>
      </c>
      <c r="K10" t="str">
        <f>INDEX(Financials[], MATCH(Movies[[#This Row],[movie_id]:[movie_id]], Financials[[movie_id]:[movie_id]],0),MATCH("Currency", Financials[#Headers],0))</f>
        <v>INR</v>
      </c>
      <c r="L10">
        <f>IF(Movies[[#This Row],[Unit]]="Billions",Movies[[#This Row],[Budget]]*1000,Movies[[#This Row],[Budget]])</f>
        <v>390</v>
      </c>
      <c r="M10">
        <f>IF(Movies[[#This Row],[Unit]]="Billions",Movies[[#This Row],[Revenue ]]*1000,Movies[[#This Row],[Revenue ]])</f>
        <v>1360</v>
      </c>
      <c r="N10">
        <f>IF(Movies[[#This Row],[Currency ]]="USD",Movies[[#This Row],[Budget MIL]]*80,Movies[[#This Row],[Budget MIL]])</f>
        <v>390</v>
      </c>
      <c r="O10">
        <f>IF(Movies[[#This Row],[Currency ]]="USD",Movies[[#This Row],[Revenue MIL]]*80,Movies[[#This Row],[Revenue MIL]])</f>
        <v>1360</v>
      </c>
      <c r="P10">
        <f>IF(Movies[[#This Row],[Currency ]]="INR",Movies[[#This Row],[Budget MIL]]/80,Movies[[#This Row],[Budget MIL]])</f>
        <v>4.875</v>
      </c>
      <c r="Q10">
        <f>IF(Movies[[#This Row],[Currency ]]="INR",Movies[[#This Row],[Revenue MIL]]/80,Movies[[#This Row],[Revenue MIL]])</f>
        <v>17</v>
      </c>
    </row>
    <row r="11" spans="1:17" x14ac:dyDescent="0.3">
      <c r="A11">
        <v>110</v>
      </c>
      <c r="B11" t="s">
        <v>126</v>
      </c>
      <c r="C11" t="s">
        <v>6</v>
      </c>
      <c r="D11">
        <v>2015</v>
      </c>
      <c r="E11">
        <v>7.2</v>
      </c>
      <c r="F11" t="s">
        <v>114</v>
      </c>
      <c r="G11">
        <v>1</v>
      </c>
      <c r="H11">
        <f>_xlfn.IFNA(INDEX(Financials[], MATCH(Movies[[#This Row],[movie_id]:[movie_id]], Financials[[movie_id]:[movie_id]],0),2),"Not Available")</f>
        <v>1.4</v>
      </c>
      <c r="I11">
        <f>INDEX(Financials[], MATCH(Movies[[#This Row],[movie_id]:[movie_id]], Financials[[movie_id]:[movie_id]],0),3)</f>
        <v>3.5</v>
      </c>
      <c r="J11" t="str">
        <f>INDEX(Financials[], MATCH(Movies[[#This Row],[movie_id]:[movie_id]], Financials[[movie_id]:[movie_id]],0),MATCH("Unit", Financials[#Headers],0))</f>
        <v>Billions</v>
      </c>
      <c r="K11" t="str">
        <f>INDEX(Financials[], MATCH(Movies[[#This Row],[movie_id]:[movie_id]], Financials[[movie_id]:[movie_id]],0),MATCH("Currency", Financials[#Headers],0))</f>
        <v>INR</v>
      </c>
      <c r="L11">
        <f>IF(Movies[[#This Row],[Unit]]="Billions",Movies[[#This Row],[Budget]]*1000,Movies[[#This Row],[Budget]])</f>
        <v>1400</v>
      </c>
      <c r="M11">
        <f>IF(Movies[[#This Row],[Unit]]="Billions",Movies[[#This Row],[Revenue ]]*1000,Movies[[#This Row],[Revenue ]])</f>
        <v>3500</v>
      </c>
      <c r="N11">
        <f>IF(Movies[[#This Row],[Currency ]]="USD",Movies[[#This Row],[Budget MIL]]*80,Movies[[#This Row],[Budget MIL]])</f>
        <v>1400</v>
      </c>
      <c r="O11">
        <f>IF(Movies[[#This Row],[Currency ]]="USD",Movies[[#This Row],[Revenue MIL]]*80,Movies[[#This Row],[Revenue MIL]])</f>
        <v>3500</v>
      </c>
      <c r="P11">
        <f>IF(Movies[[#This Row],[Currency ]]="INR",Movies[[#This Row],[Budget MIL]]/80,Movies[[#This Row],[Budget MIL]])</f>
        <v>17.5</v>
      </c>
      <c r="Q11">
        <f>IF(Movies[[#This Row],[Currency ]]="INR",Movies[[#This Row],[Revenue MIL]]/80,Movies[[#This Row],[Revenue MIL]])</f>
        <v>43.75</v>
      </c>
    </row>
    <row r="12" spans="1:17" x14ac:dyDescent="0.3">
      <c r="A12">
        <v>111</v>
      </c>
      <c r="B12" t="s">
        <v>127</v>
      </c>
      <c r="C12" t="s">
        <v>7</v>
      </c>
      <c r="D12">
        <v>1994</v>
      </c>
      <c r="E12">
        <v>9.3000000000000007</v>
      </c>
      <c r="F12" t="s">
        <v>13</v>
      </c>
      <c r="G12">
        <v>5</v>
      </c>
      <c r="H12">
        <f>_xlfn.IFNA(INDEX(Financials[], MATCH(Movies[[#This Row],[movie_id]:[movie_id]], Financials[[movie_id]:[movie_id]],0),2),"Not Available")</f>
        <v>25</v>
      </c>
      <c r="I12">
        <f>INDEX(Financials[], MATCH(Movies[[#This Row],[movie_id]:[movie_id]], Financials[[movie_id]:[movie_id]],0),3)</f>
        <v>73.3</v>
      </c>
      <c r="J12" t="str">
        <f>INDEX(Financials[], MATCH(Movies[[#This Row],[movie_id]:[movie_id]], Financials[[movie_id]:[movie_id]],0),MATCH("Unit", Financials[#Headers],0))</f>
        <v>Millions</v>
      </c>
      <c r="K12" t="str">
        <f>INDEX(Financials[], MATCH(Movies[[#This Row],[movie_id]:[movie_id]], Financials[[movie_id]:[movie_id]],0),MATCH("Currency", Financials[#Headers],0))</f>
        <v>USD</v>
      </c>
      <c r="L12">
        <f>IF(Movies[[#This Row],[Unit]]="Billions",Movies[[#This Row],[Budget]]*1000,Movies[[#This Row],[Budget]])</f>
        <v>25</v>
      </c>
      <c r="M12">
        <f>IF(Movies[[#This Row],[Unit]]="Billions",Movies[[#This Row],[Revenue ]]*1000,Movies[[#This Row],[Revenue ]])</f>
        <v>73.3</v>
      </c>
      <c r="N12">
        <f>IF(Movies[[#This Row],[Currency ]]="USD",Movies[[#This Row],[Budget MIL]]*80,Movies[[#This Row],[Budget MIL]])</f>
        <v>2000</v>
      </c>
      <c r="O12">
        <f>IF(Movies[[#This Row],[Currency ]]="USD",Movies[[#This Row],[Revenue MIL]]*80,Movies[[#This Row],[Revenue MIL]])</f>
        <v>5864</v>
      </c>
      <c r="P12">
        <f>IF(Movies[[#This Row],[Currency ]]="INR",Movies[[#This Row],[Budget MIL]]/80,Movies[[#This Row],[Budget MIL]])</f>
        <v>25</v>
      </c>
      <c r="Q12">
        <f>IF(Movies[[#This Row],[Currency ]]="INR",Movies[[#This Row],[Revenue MIL]]/80,Movies[[#This Row],[Revenue MIL]])</f>
        <v>73.3</v>
      </c>
    </row>
    <row r="13" spans="1:17" x14ac:dyDescent="0.3">
      <c r="A13">
        <v>112</v>
      </c>
      <c r="B13" t="s">
        <v>128</v>
      </c>
      <c r="C13" t="s">
        <v>7</v>
      </c>
      <c r="D13">
        <v>2010</v>
      </c>
      <c r="E13">
        <v>8.8000000000000007</v>
      </c>
      <c r="F13" t="s">
        <v>14</v>
      </c>
      <c r="G13">
        <v>5</v>
      </c>
      <c r="H13" t="str">
        <f>_xlfn.IFNA(INDEX(Financials[], MATCH(Movies[[#This Row],[movie_id]:[movie_id]], Financials[[movie_id]:[movie_id]],0),2),"Not Available")</f>
        <v>Not Available</v>
      </c>
      <c r="I13" t="str">
        <f>_xlfn.IFNA(INDEX(Financials[], MATCH(Movies[[#This Row],[movie_id]:[movie_id]], Financials[[movie_id]:[movie_id]],0),2),"Not Available")</f>
        <v>Not Available</v>
      </c>
      <c r="J13" t="str">
        <f>_xlfn.IFNA(INDEX(Financials[], MATCH(Movies[[#This Row],[movie_id]:[movie_id]], Financials[[movie_id]:[movie_id]],0),2),"Not Available")</f>
        <v>Not Available</v>
      </c>
      <c r="K13" t="str">
        <f>_xlfn.IFNA(INDEX(Financials[], MATCH(Movies[[#This Row],[movie_id]:[movie_id]], Financials[[movie_id]:[movie_id]],0),2),"Not Available")</f>
        <v>Not Available</v>
      </c>
      <c r="L13" t="str">
        <f>IF(Movies[[#This Row],[Unit]]="Billions",Movies[[#This Row],[Budget]]*1000,Movies[[#This Row],[Budget]])</f>
        <v>Not Available</v>
      </c>
      <c r="M13" t="str">
        <f>IF(Movies[[#This Row],[Unit]]="Billions",Movies[[#This Row],[Revenue ]]*1000,Movies[[#This Row],[Revenue ]])</f>
        <v>Not Available</v>
      </c>
      <c r="N13" t="str">
        <f>IF(Movies[[#This Row],[Currency ]]="USD",Movies[[#This Row],[Budget MIL]]*80,Movies[[#This Row],[Budget MIL]])</f>
        <v>Not Available</v>
      </c>
      <c r="O13" t="str">
        <f>IF(Movies[[#This Row],[Currency ]]="USD",Movies[[#This Row],[Revenue MIL]]*80,Movies[[#This Row],[Revenue MIL]])</f>
        <v>Not Available</v>
      </c>
      <c r="P13" t="str">
        <f>IF(Movies[[#This Row],[Currency ]]="INR",Movies[[#This Row],[Budget MIL]]/80,Movies[[#This Row],[Budget MIL]])</f>
        <v>Not Available</v>
      </c>
      <c r="Q13" t="str">
        <f>IF(Movies[[#This Row],[Currency ]]="INR",Movies[[#This Row],[Revenue MIL]]/80,Movies[[#This Row],[Revenue MIL]])</f>
        <v>Not Available</v>
      </c>
    </row>
    <row r="14" spans="1:17" x14ac:dyDescent="0.3">
      <c r="A14">
        <v>113</v>
      </c>
      <c r="B14" t="s">
        <v>129</v>
      </c>
      <c r="C14" t="s">
        <v>7</v>
      </c>
      <c r="D14">
        <v>2014</v>
      </c>
      <c r="E14">
        <v>8.6</v>
      </c>
      <c r="F14" t="s">
        <v>14</v>
      </c>
      <c r="G14">
        <v>5</v>
      </c>
      <c r="H14">
        <f>_xlfn.IFNA(INDEX(Financials[], MATCH(Movies[[#This Row],[movie_id]:[movie_id]], Financials[[movie_id]:[movie_id]],0),2),"Not Available")</f>
        <v>165</v>
      </c>
      <c r="I14">
        <f>INDEX(Financials[], MATCH(Movies[[#This Row],[movie_id]:[movie_id]], Financials[[movie_id]:[movie_id]],0),3)</f>
        <v>701.8</v>
      </c>
      <c r="J14" t="str">
        <f>INDEX(Financials[], MATCH(Movies[[#This Row],[movie_id]:[movie_id]], Financials[[movie_id]:[movie_id]],0),MATCH("Unit", Financials[#Headers],0))</f>
        <v>Millions</v>
      </c>
      <c r="K14" t="str">
        <f>INDEX(Financials[], MATCH(Movies[[#This Row],[movie_id]:[movie_id]], Financials[[movie_id]:[movie_id]],0),MATCH("Currency", Financials[#Headers],0))</f>
        <v>USD</v>
      </c>
      <c r="L14">
        <f>IF(Movies[[#This Row],[Unit]]="Billions",Movies[[#This Row],[Budget]]*1000,Movies[[#This Row],[Budget]])</f>
        <v>165</v>
      </c>
      <c r="M14">
        <f>IF(Movies[[#This Row],[Unit]]="Billions",Movies[[#This Row],[Revenue ]]*1000,Movies[[#This Row],[Revenue ]])</f>
        <v>701.8</v>
      </c>
      <c r="N14">
        <f>IF(Movies[[#This Row],[Currency ]]="USD",Movies[[#This Row],[Budget MIL]]*80,Movies[[#This Row],[Budget MIL]])</f>
        <v>13200</v>
      </c>
      <c r="O14">
        <f>IF(Movies[[#This Row],[Currency ]]="USD",Movies[[#This Row],[Revenue MIL]]*80,Movies[[#This Row],[Revenue MIL]])</f>
        <v>56144</v>
      </c>
      <c r="P14">
        <f>IF(Movies[[#This Row],[Currency ]]="INR",Movies[[#This Row],[Budget MIL]]/80,Movies[[#This Row],[Budget MIL]])</f>
        <v>165</v>
      </c>
      <c r="Q14">
        <f>IF(Movies[[#This Row],[Currency ]]="INR",Movies[[#This Row],[Revenue MIL]]/80,Movies[[#This Row],[Revenue MIL]])</f>
        <v>701.8</v>
      </c>
    </row>
    <row r="15" spans="1:17" x14ac:dyDescent="0.3">
      <c r="A15">
        <v>115</v>
      </c>
      <c r="B15" t="s">
        <v>130</v>
      </c>
      <c r="C15" t="s">
        <v>7</v>
      </c>
      <c r="D15">
        <v>2006</v>
      </c>
      <c r="E15">
        <v>8</v>
      </c>
      <c r="F15" t="s">
        <v>15</v>
      </c>
      <c r="G15">
        <v>5</v>
      </c>
      <c r="H15">
        <f>_xlfn.IFNA(INDEX(Financials[], MATCH(Movies[[#This Row],[movie_id]:[movie_id]], Financials[[movie_id]:[movie_id]],0),2),"Not Available")</f>
        <v>55</v>
      </c>
      <c r="I15">
        <f>INDEX(Financials[], MATCH(Movies[[#This Row],[movie_id]:[movie_id]], Financials[[movie_id]:[movie_id]],0),3)</f>
        <v>307.10000000000002</v>
      </c>
      <c r="J15" t="str">
        <f>INDEX(Financials[], MATCH(Movies[[#This Row],[movie_id]:[movie_id]], Financials[[movie_id]:[movie_id]],0),MATCH("Unit", Financials[#Headers],0))</f>
        <v>Millions</v>
      </c>
      <c r="K15" t="str">
        <f>INDEX(Financials[], MATCH(Movies[[#This Row],[movie_id]:[movie_id]], Financials[[movie_id]:[movie_id]],0),MATCH("Currency", Financials[#Headers],0))</f>
        <v>USD</v>
      </c>
      <c r="L15">
        <f>IF(Movies[[#This Row],[Unit]]="Billions",Movies[[#This Row],[Budget]]*1000,Movies[[#This Row],[Budget]])</f>
        <v>55</v>
      </c>
      <c r="M15">
        <f>IF(Movies[[#This Row],[Unit]]="Billions",Movies[[#This Row],[Revenue ]]*1000,Movies[[#This Row],[Revenue ]])</f>
        <v>307.10000000000002</v>
      </c>
      <c r="N15">
        <f>IF(Movies[[#This Row],[Currency ]]="USD",Movies[[#This Row],[Budget MIL]]*80,Movies[[#This Row],[Budget MIL]])</f>
        <v>4400</v>
      </c>
      <c r="O15">
        <f>IF(Movies[[#This Row],[Currency ]]="USD",Movies[[#This Row],[Revenue MIL]]*80,Movies[[#This Row],[Revenue MIL]])</f>
        <v>24568</v>
      </c>
      <c r="P15">
        <f>IF(Movies[[#This Row],[Currency ]]="INR",Movies[[#This Row],[Budget MIL]]/80,Movies[[#This Row],[Budget MIL]])</f>
        <v>55</v>
      </c>
      <c r="Q15">
        <f>IF(Movies[[#This Row],[Currency ]]="INR",Movies[[#This Row],[Revenue MIL]]/80,Movies[[#This Row],[Revenue MIL]])</f>
        <v>307.10000000000002</v>
      </c>
    </row>
    <row r="16" spans="1:17" x14ac:dyDescent="0.3">
      <c r="A16">
        <v>116</v>
      </c>
      <c r="B16" t="s">
        <v>131</v>
      </c>
      <c r="C16" t="s">
        <v>7</v>
      </c>
      <c r="D16">
        <v>2000</v>
      </c>
      <c r="E16">
        <v>8.5</v>
      </c>
      <c r="F16" t="s">
        <v>20</v>
      </c>
      <c r="G16">
        <v>5</v>
      </c>
      <c r="H16">
        <f>_xlfn.IFNA(INDEX(Financials[], MATCH(Movies[[#This Row],[movie_id]:[movie_id]], Financials[[movie_id]:[movie_id]],0),2),"Not Available")</f>
        <v>103</v>
      </c>
      <c r="I16">
        <f>INDEX(Financials[], MATCH(Movies[[#This Row],[movie_id]:[movie_id]], Financials[[movie_id]:[movie_id]],0),3)</f>
        <v>460.5</v>
      </c>
      <c r="J16" t="str">
        <f>INDEX(Financials[], MATCH(Movies[[#This Row],[movie_id]:[movie_id]], Financials[[movie_id]:[movie_id]],0),MATCH("Unit", Financials[#Headers],0))</f>
        <v>Millions</v>
      </c>
      <c r="K16" t="str">
        <f>INDEX(Financials[], MATCH(Movies[[#This Row],[movie_id]:[movie_id]], Financials[[movie_id]:[movie_id]],0),MATCH("Currency", Financials[#Headers],0))</f>
        <v>USD</v>
      </c>
      <c r="L16">
        <f>IF(Movies[[#This Row],[Unit]]="Billions",Movies[[#This Row],[Budget]]*1000,Movies[[#This Row],[Budget]])</f>
        <v>103</v>
      </c>
      <c r="M16">
        <f>IF(Movies[[#This Row],[Unit]]="Billions",Movies[[#This Row],[Revenue ]]*1000,Movies[[#This Row],[Revenue ]])</f>
        <v>460.5</v>
      </c>
      <c r="N16">
        <f>IF(Movies[[#This Row],[Currency ]]="USD",Movies[[#This Row],[Budget MIL]]*80,Movies[[#This Row],[Budget MIL]])</f>
        <v>8240</v>
      </c>
      <c r="O16">
        <f>IF(Movies[[#This Row],[Currency ]]="USD",Movies[[#This Row],[Revenue MIL]]*80,Movies[[#This Row],[Revenue MIL]])</f>
        <v>36840</v>
      </c>
      <c r="P16">
        <f>IF(Movies[[#This Row],[Currency ]]="INR",Movies[[#This Row],[Budget MIL]]/80,Movies[[#This Row],[Budget MIL]])</f>
        <v>103</v>
      </c>
      <c r="Q16">
        <f>IF(Movies[[#This Row],[Currency ]]="INR",Movies[[#This Row],[Revenue MIL]]/80,Movies[[#This Row],[Revenue MIL]])</f>
        <v>460.5</v>
      </c>
    </row>
    <row r="17" spans="1:17" x14ac:dyDescent="0.3">
      <c r="A17">
        <v>117</v>
      </c>
      <c r="B17" t="s">
        <v>132</v>
      </c>
      <c r="C17" t="s">
        <v>7</v>
      </c>
      <c r="D17">
        <v>1997</v>
      </c>
      <c r="E17">
        <v>7.9</v>
      </c>
      <c r="F17" t="s">
        <v>16</v>
      </c>
      <c r="G17">
        <v>5</v>
      </c>
      <c r="H17">
        <f>_xlfn.IFNA(INDEX(Financials[], MATCH(Movies[[#This Row],[movie_id]:[movie_id]], Financials[[movie_id]:[movie_id]],0),2),"Not Available")</f>
        <v>200</v>
      </c>
      <c r="I17">
        <f>INDEX(Financials[], MATCH(Movies[[#This Row],[movie_id]:[movie_id]], Financials[[movie_id]:[movie_id]],0),3)</f>
        <v>2202</v>
      </c>
      <c r="J17" t="str">
        <f>INDEX(Financials[], MATCH(Movies[[#This Row],[movie_id]:[movie_id]], Financials[[movie_id]:[movie_id]],0),MATCH("Unit", Financials[#Headers],0))</f>
        <v>Millions</v>
      </c>
      <c r="K17" t="str">
        <f>INDEX(Financials[], MATCH(Movies[[#This Row],[movie_id]:[movie_id]], Financials[[movie_id]:[movie_id]],0),MATCH("Currency", Financials[#Headers],0))</f>
        <v>USD</v>
      </c>
      <c r="L17">
        <f>IF(Movies[[#This Row],[Unit]]="Billions",Movies[[#This Row],[Budget]]*1000,Movies[[#This Row],[Budget]])</f>
        <v>200</v>
      </c>
      <c r="M17">
        <f>IF(Movies[[#This Row],[Unit]]="Billions",Movies[[#This Row],[Revenue ]]*1000,Movies[[#This Row],[Revenue ]])</f>
        <v>2202</v>
      </c>
      <c r="N17">
        <f>IF(Movies[[#This Row],[Currency ]]="USD",Movies[[#This Row],[Budget MIL]]*80,Movies[[#This Row],[Budget MIL]])</f>
        <v>16000</v>
      </c>
      <c r="O17">
        <f>IF(Movies[[#This Row],[Currency ]]="USD",Movies[[#This Row],[Revenue MIL]]*80,Movies[[#This Row],[Revenue MIL]])</f>
        <v>176160</v>
      </c>
      <c r="P17">
        <f>IF(Movies[[#This Row],[Currency ]]="INR",Movies[[#This Row],[Budget MIL]]/80,Movies[[#This Row],[Budget MIL]])</f>
        <v>200</v>
      </c>
      <c r="Q17">
        <f>IF(Movies[[#This Row],[Currency ]]="INR",Movies[[#This Row],[Revenue MIL]]/80,Movies[[#This Row],[Revenue MIL]])</f>
        <v>2202</v>
      </c>
    </row>
    <row r="18" spans="1:17" x14ac:dyDescent="0.3">
      <c r="A18">
        <v>118</v>
      </c>
      <c r="B18" t="s">
        <v>133</v>
      </c>
      <c r="C18" t="s">
        <v>7</v>
      </c>
      <c r="D18">
        <v>1946</v>
      </c>
      <c r="E18">
        <v>8.6</v>
      </c>
      <c r="F18" t="s">
        <v>17</v>
      </c>
      <c r="G18">
        <v>5</v>
      </c>
      <c r="H18">
        <f>_xlfn.IFNA(INDEX(Financials[], MATCH(Movies[[#This Row],[movie_id]:[movie_id]], Financials[[movie_id]:[movie_id]],0),2),"Not Available")</f>
        <v>3.18</v>
      </c>
      <c r="I18">
        <f>INDEX(Financials[], MATCH(Movies[[#This Row],[movie_id]:[movie_id]], Financials[[movie_id]:[movie_id]],0),3)</f>
        <v>3.3</v>
      </c>
      <c r="J18" t="str">
        <f>INDEX(Financials[], MATCH(Movies[[#This Row],[movie_id]:[movie_id]], Financials[[movie_id]:[movie_id]],0),MATCH("Unit", Financials[#Headers],0))</f>
        <v>Millions</v>
      </c>
      <c r="K18" t="str">
        <f>INDEX(Financials[], MATCH(Movies[[#This Row],[movie_id]:[movie_id]], Financials[[movie_id]:[movie_id]],0),MATCH("Currency", Financials[#Headers],0))</f>
        <v>USD</v>
      </c>
      <c r="L18">
        <f>IF(Movies[[#This Row],[Unit]]="Billions",Movies[[#This Row],[Budget]]*1000,Movies[[#This Row],[Budget]])</f>
        <v>3.18</v>
      </c>
      <c r="M18">
        <f>IF(Movies[[#This Row],[Unit]]="Billions",Movies[[#This Row],[Revenue ]]*1000,Movies[[#This Row],[Revenue ]])</f>
        <v>3.3</v>
      </c>
      <c r="N18">
        <f>IF(Movies[[#This Row],[Currency ]]="USD",Movies[[#This Row],[Budget MIL]]*80,Movies[[#This Row],[Budget MIL]])</f>
        <v>254.4</v>
      </c>
      <c r="O18">
        <f>IF(Movies[[#This Row],[Currency ]]="USD",Movies[[#This Row],[Revenue MIL]]*80,Movies[[#This Row],[Revenue MIL]])</f>
        <v>264</v>
      </c>
      <c r="P18">
        <f>IF(Movies[[#This Row],[Currency ]]="INR",Movies[[#This Row],[Budget MIL]]/80,Movies[[#This Row],[Budget MIL]])</f>
        <v>3.18</v>
      </c>
      <c r="Q18">
        <f>IF(Movies[[#This Row],[Currency ]]="INR",Movies[[#This Row],[Revenue MIL]]/80,Movies[[#This Row],[Revenue MIL]])</f>
        <v>3.3</v>
      </c>
    </row>
    <row r="19" spans="1:17" x14ac:dyDescent="0.3">
      <c r="A19">
        <v>119</v>
      </c>
      <c r="B19" t="s">
        <v>134</v>
      </c>
      <c r="C19" t="s">
        <v>7</v>
      </c>
      <c r="D19">
        <v>2009</v>
      </c>
      <c r="E19">
        <v>7.8</v>
      </c>
      <c r="F19" t="s">
        <v>18</v>
      </c>
      <c r="G19">
        <v>5</v>
      </c>
      <c r="H19">
        <f>_xlfn.IFNA(INDEX(Financials[], MATCH(Movies[[#This Row],[movie_id]:[movie_id]], Financials[[movie_id]:[movie_id]],0),2),"Not Available")</f>
        <v>237</v>
      </c>
      <c r="I19">
        <f>INDEX(Financials[], MATCH(Movies[[#This Row],[movie_id]:[movie_id]], Financials[[movie_id]:[movie_id]],0),3)</f>
        <v>2847</v>
      </c>
      <c r="J19" t="str">
        <f>INDEX(Financials[], MATCH(Movies[[#This Row],[movie_id]:[movie_id]], Financials[[movie_id]:[movie_id]],0),MATCH("Unit", Financials[#Headers],0))</f>
        <v>Millions</v>
      </c>
      <c r="K19" t="str">
        <f>INDEX(Financials[], MATCH(Movies[[#This Row],[movie_id]:[movie_id]], Financials[[movie_id]:[movie_id]],0),MATCH("Currency", Financials[#Headers],0))</f>
        <v>USD</v>
      </c>
      <c r="L19">
        <f>IF(Movies[[#This Row],[Unit]]="Billions",Movies[[#This Row],[Budget]]*1000,Movies[[#This Row],[Budget]])</f>
        <v>237</v>
      </c>
      <c r="M19">
        <f>IF(Movies[[#This Row],[Unit]]="Billions",Movies[[#This Row],[Revenue ]]*1000,Movies[[#This Row],[Revenue ]])</f>
        <v>2847</v>
      </c>
      <c r="N19">
        <f>IF(Movies[[#This Row],[Currency ]]="USD",Movies[[#This Row],[Budget MIL]]*80,Movies[[#This Row],[Budget MIL]])</f>
        <v>18960</v>
      </c>
      <c r="O19">
        <f>IF(Movies[[#This Row],[Currency ]]="USD",Movies[[#This Row],[Revenue MIL]]*80,Movies[[#This Row],[Revenue MIL]])</f>
        <v>227760</v>
      </c>
      <c r="P19">
        <f>IF(Movies[[#This Row],[Currency ]]="INR",Movies[[#This Row],[Budget MIL]]/80,Movies[[#This Row],[Budget MIL]])</f>
        <v>237</v>
      </c>
      <c r="Q19">
        <f>IF(Movies[[#This Row],[Currency ]]="INR",Movies[[#This Row],[Revenue MIL]]/80,Movies[[#This Row],[Revenue MIL]])</f>
        <v>2847</v>
      </c>
    </row>
    <row r="20" spans="1:17" x14ac:dyDescent="0.3">
      <c r="A20">
        <v>120</v>
      </c>
      <c r="B20" t="s">
        <v>135</v>
      </c>
      <c r="C20" t="s">
        <v>7</v>
      </c>
      <c r="D20">
        <v>1972</v>
      </c>
      <c r="E20">
        <v>9.1999999999999993</v>
      </c>
      <c r="F20" t="s">
        <v>16</v>
      </c>
      <c r="G20">
        <v>5</v>
      </c>
      <c r="H20">
        <f>_xlfn.IFNA(INDEX(Financials[], MATCH(Movies[[#This Row],[movie_id]:[movie_id]], Financials[[movie_id]:[movie_id]],0),2),"Not Available")</f>
        <v>7.2</v>
      </c>
      <c r="I20">
        <f>INDEX(Financials[], MATCH(Movies[[#This Row],[movie_id]:[movie_id]], Financials[[movie_id]:[movie_id]],0),3)</f>
        <v>291</v>
      </c>
      <c r="J20" t="str">
        <f>INDEX(Financials[], MATCH(Movies[[#This Row],[movie_id]:[movie_id]], Financials[[movie_id]:[movie_id]],0),MATCH("Unit", Financials[#Headers],0))</f>
        <v>Millions</v>
      </c>
      <c r="K20" t="str">
        <f>INDEX(Financials[], MATCH(Movies[[#This Row],[movie_id]:[movie_id]], Financials[[movie_id]:[movie_id]],0),MATCH("Currency", Financials[#Headers],0))</f>
        <v>USD</v>
      </c>
      <c r="L20">
        <f>IF(Movies[[#This Row],[Unit]]="Billions",Movies[[#This Row],[Budget]]*1000,Movies[[#This Row],[Budget]])</f>
        <v>7.2</v>
      </c>
      <c r="M20">
        <f>IF(Movies[[#This Row],[Unit]]="Billions",Movies[[#This Row],[Revenue ]]*1000,Movies[[#This Row],[Revenue ]])</f>
        <v>291</v>
      </c>
      <c r="N20">
        <f>IF(Movies[[#This Row],[Currency ]]="USD",Movies[[#This Row],[Budget MIL]]*80,Movies[[#This Row],[Budget MIL]])</f>
        <v>576</v>
      </c>
      <c r="O20">
        <f>IF(Movies[[#This Row],[Currency ]]="USD",Movies[[#This Row],[Revenue MIL]]*80,Movies[[#This Row],[Revenue MIL]])</f>
        <v>23280</v>
      </c>
      <c r="P20">
        <f>IF(Movies[[#This Row],[Currency ]]="INR",Movies[[#This Row],[Budget MIL]]/80,Movies[[#This Row],[Budget MIL]])</f>
        <v>7.2</v>
      </c>
      <c r="Q20">
        <f>IF(Movies[[#This Row],[Currency ]]="INR",Movies[[#This Row],[Revenue MIL]]/80,Movies[[#This Row],[Revenue MIL]])</f>
        <v>291</v>
      </c>
    </row>
    <row r="21" spans="1:17" x14ac:dyDescent="0.3">
      <c r="A21">
        <v>121</v>
      </c>
      <c r="B21" t="s">
        <v>136</v>
      </c>
      <c r="C21" t="s">
        <v>7</v>
      </c>
      <c r="D21">
        <v>2008</v>
      </c>
      <c r="E21">
        <v>9</v>
      </c>
      <c r="F21" t="s">
        <v>19</v>
      </c>
      <c r="G21">
        <v>5</v>
      </c>
      <c r="H21">
        <f>_xlfn.IFNA(INDEX(Financials[], MATCH(Movies[[#This Row],[movie_id]:[movie_id]], Financials[[movie_id]:[movie_id]],0),2),"Not Available")</f>
        <v>185</v>
      </c>
      <c r="I21">
        <f>INDEX(Financials[], MATCH(Movies[[#This Row],[movie_id]:[movie_id]], Financials[[movie_id]:[movie_id]],0),3)</f>
        <v>1006</v>
      </c>
      <c r="J21" t="str">
        <f>INDEX(Financials[], MATCH(Movies[[#This Row],[movie_id]:[movie_id]], Financials[[movie_id]:[movie_id]],0),MATCH("Unit", Financials[#Headers],0))</f>
        <v>Millions</v>
      </c>
      <c r="K21" t="str">
        <f>INDEX(Financials[], MATCH(Movies[[#This Row],[movie_id]:[movie_id]], Financials[[movie_id]:[movie_id]],0),MATCH("Currency", Financials[#Headers],0))</f>
        <v>USD</v>
      </c>
      <c r="L21">
        <f>IF(Movies[[#This Row],[Unit]]="Billions",Movies[[#This Row],[Budget]]*1000,Movies[[#This Row],[Budget]])</f>
        <v>185</v>
      </c>
      <c r="M21">
        <f>IF(Movies[[#This Row],[Unit]]="Billions",Movies[[#This Row],[Revenue ]]*1000,Movies[[#This Row],[Revenue ]])</f>
        <v>1006</v>
      </c>
      <c r="N21">
        <f>IF(Movies[[#This Row],[Currency ]]="USD",Movies[[#This Row],[Budget MIL]]*80,Movies[[#This Row],[Budget MIL]])</f>
        <v>14800</v>
      </c>
      <c r="O21">
        <f>IF(Movies[[#This Row],[Currency ]]="USD",Movies[[#This Row],[Revenue MIL]]*80,Movies[[#This Row],[Revenue MIL]])</f>
        <v>80480</v>
      </c>
      <c r="P21">
        <f>IF(Movies[[#This Row],[Currency ]]="INR",Movies[[#This Row],[Budget MIL]]/80,Movies[[#This Row],[Budget MIL]])</f>
        <v>185</v>
      </c>
      <c r="Q21">
        <f>IF(Movies[[#This Row],[Currency ]]="INR",Movies[[#This Row],[Revenue MIL]]/80,Movies[[#This Row],[Revenue MIL]])</f>
        <v>1006</v>
      </c>
    </row>
    <row r="22" spans="1:17" x14ac:dyDescent="0.3">
      <c r="A22">
        <v>122</v>
      </c>
      <c r="B22" t="s">
        <v>137</v>
      </c>
      <c r="C22" t="s">
        <v>7</v>
      </c>
      <c r="D22">
        <v>1993</v>
      </c>
      <c r="E22">
        <v>9</v>
      </c>
      <c r="F22" t="s">
        <v>20</v>
      </c>
      <c r="G22">
        <v>5</v>
      </c>
      <c r="H22">
        <f>_xlfn.IFNA(INDEX(Financials[], MATCH(Movies[[#This Row],[movie_id]:[movie_id]], Financials[[movie_id]:[movie_id]],0),2),"Not Available")</f>
        <v>22</v>
      </c>
      <c r="I22">
        <f>INDEX(Financials[], MATCH(Movies[[#This Row],[movie_id]:[movie_id]], Financials[[movie_id]:[movie_id]],0),3)</f>
        <v>322.2</v>
      </c>
      <c r="J22" t="str">
        <f>INDEX(Financials[], MATCH(Movies[[#This Row],[movie_id]:[movie_id]], Financials[[movie_id]:[movie_id]],0),MATCH("Unit", Financials[#Headers],0))</f>
        <v>Millions</v>
      </c>
      <c r="K22" t="str">
        <f>INDEX(Financials[], MATCH(Movies[[#This Row],[movie_id]:[movie_id]], Financials[[movie_id]:[movie_id]],0),MATCH("Currency", Financials[#Headers],0))</f>
        <v>USD</v>
      </c>
      <c r="L22">
        <f>IF(Movies[[#This Row],[Unit]]="Billions",Movies[[#This Row],[Budget]]*1000,Movies[[#This Row],[Budget]])</f>
        <v>22</v>
      </c>
      <c r="M22">
        <f>IF(Movies[[#This Row],[Unit]]="Billions",Movies[[#This Row],[Revenue ]]*1000,Movies[[#This Row],[Revenue ]])</f>
        <v>322.2</v>
      </c>
      <c r="N22">
        <f>IF(Movies[[#This Row],[Currency ]]="USD",Movies[[#This Row],[Budget MIL]]*80,Movies[[#This Row],[Budget MIL]])</f>
        <v>1760</v>
      </c>
      <c r="O22">
        <f>IF(Movies[[#This Row],[Currency ]]="USD",Movies[[#This Row],[Revenue MIL]]*80,Movies[[#This Row],[Revenue MIL]])</f>
        <v>25776</v>
      </c>
      <c r="P22">
        <f>IF(Movies[[#This Row],[Currency ]]="INR",Movies[[#This Row],[Budget MIL]]/80,Movies[[#This Row],[Budget MIL]])</f>
        <v>22</v>
      </c>
      <c r="Q22">
        <f>IF(Movies[[#This Row],[Currency ]]="INR",Movies[[#This Row],[Revenue MIL]]/80,Movies[[#This Row],[Revenue MIL]])</f>
        <v>322.2</v>
      </c>
    </row>
    <row r="23" spans="1:17" x14ac:dyDescent="0.3">
      <c r="A23">
        <v>123</v>
      </c>
      <c r="B23" t="s">
        <v>138</v>
      </c>
      <c r="C23" t="s">
        <v>7</v>
      </c>
      <c r="D23">
        <v>1993</v>
      </c>
      <c r="E23">
        <v>8.1999999999999993</v>
      </c>
      <c r="F23" t="s">
        <v>20</v>
      </c>
      <c r="G23">
        <v>5</v>
      </c>
      <c r="H23">
        <f>_xlfn.IFNA(INDEX(Financials[], MATCH(Movies[[#This Row],[movie_id]:[movie_id]], Financials[[movie_id]:[movie_id]],0),2),"Not Available")</f>
        <v>63</v>
      </c>
      <c r="I23">
        <f>INDEX(Financials[], MATCH(Movies[[#This Row],[movie_id]:[movie_id]], Financials[[movie_id]:[movie_id]],0),3)</f>
        <v>1046</v>
      </c>
      <c r="J23" t="str">
        <f>INDEX(Financials[], MATCH(Movies[[#This Row],[movie_id]:[movie_id]], Financials[[movie_id]:[movie_id]],0),MATCH("Unit", Financials[#Headers],0))</f>
        <v>Millions</v>
      </c>
      <c r="K23" t="str">
        <f>INDEX(Financials[], MATCH(Movies[[#This Row],[movie_id]:[movie_id]], Financials[[movie_id]:[movie_id]],0),MATCH("Currency", Financials[#Headers],0))</f>
        <v>USD</v>
      </c>
      <c r="L23">
        <f>IF(Movies[[#This Row],[Unit]]="Billions",Movies[[#This Row],[Budget]]*1000,Movies[[#This Row],[Budget]])</f>
        <v>63</v>
      </c>
      <c r="M23">
        <f>IF(Movies[[#This Row],[Unit]]="Billions",Movies[[#This Row],[Revenue ]]*1000,Movies[[#This Row],[Revenue ]])</f>
        <v>1046</v>
      </c>
      <c r="N23">
        <f>IF(Movies[[#This Row],[Currency ]]="USD",Movies[[#This Row],[Budget MIL]]*80,Movies[[#This Row],[Budget MIL]])</f>
        <v>5040</v>
      </c>
      <c r="O23">
        <f>IF(Movies[[#This Row],[Currency ]]="USD",Movies[[#This Row],[Revenue MIL]]*80,Movies[[#This Row],[Revenue MIL]])</f>
        <v>83680</v>
      </c>
      <c r="P23">
        <f>IF(Movies[[#This Row],[Currency ]]="INR",Movies[[#This Row],[Budget MIL]]/80,Movies[[#This Row],[Budget MIL]])</f>
        <v>63</v>
      </c>
      <c r="Q23">
        <f>IF(Movies[[#This Row],[Currency ]]="INR",Movies[[#This Row],[Revenue MIL]]/80,Movies[[#This Row],[Revenue MIL]])</f>
        <v>1046</v>
      </c>
    </row>
    <row r="24" spans="1:17" x14ac:dyDescent="0.3">
      <c r="A24">
        <v>124</v>
      </c>
      <c r="B24" t="s">
        <v>139</v>
      </c>
      <c r="C24" t="s">
        <v>7</v>
      </c>
      <c r="D24">
        <v>2019</v>
      </c>
      <c r="E24">
        <v>8.5</v>
      </c>
      <c r="F24" t="s">
        <v>114</v>
      </c>
      <c r="G24">
        <v>5</v>
      </c>
      <c r="H24">
        <f>_xlfn.IFNA(INDEX(Financials[], MATCH(Movies[[#This Row],[movie_id]:[movie_id]], Financials[[movie_id]:[movie_id]],0),2),"Not Available")</f>
        <v>15.5</v>
      </c>
      <c r="I24">
        <f>INDEX(Financials[], MATCH(Movies[[#This Row],[movie_id]:[movie_id]], Financials[[movie_id]:[movie_id]],0),3)</f>
        <v>263.10000000000002</v>
      </c>
      <c r="J24" t="str">
        <f>INDEX(Financials[], MATCH(Movies[[#This Row],[movie_id]:[movie_id]], Financials[[movie_id]:[movie_id]],0),MATCH("Unit", Financials[#Headers],0))</f>
        <v>Millions</v>
      </c>
      <c r="K24" t="str">
        <f>INDEX(Financials[], MATCH(Movies[[#This Row],[movie_id]:[movie_id]], Financials[[movie_id]:[movie_id]],0),MATCH("Currency", Financials[#Headers],0))</f>
        <v>USD</v>
      </c>
      <c r="L24">
        <f>IF(Movies[[#This Row],[Unit]]="Billions",Movies[[#This Row],[Budget]]*1000,Movies[[#This Row],[Budget]])</f>
        <v>15.5</v>
      </c>
      <c r="M24">
        <f>IF(Movies[[#This Row],[Unit]]="Billions",Movies[[#This Row],[Revenue ]]*1000,Movies[[#This Row],[Revenue ]])</f>
        <v>263.10000000000002</v>
      </c>
      <c r="N24">
        <f>IF(Movies[[#This Row],[Currency ]]="USD",Movies[[#This Row],[Budget MIL]]*80,Movies[[#This Row],[Budget MIL]])</f>
        <v>1240</v>
      </c>
      <c r="O24">
        <f>IF(Movies[[#This Row],[Currency ]]="USD",Movies[[#This Row],[Revenue MIL]]*80,Movies[[#This Row],[Revenue MIL]])</f>
        <v>21048</v>
      </c>
      <c r="P24">
        <f>IF(Movies[[#This Row],[Currency ]]="INR",Movies[[#This Row],[Budget MIL]]/80,Movies[[#This Row],[Budget MIL]])</f>
        <v>15.5</v>
      </c>
      <c r="Q24">
        <f>IF(Movies[[#This Row],[Currency ]]="INR",Movies[[#This Row],[Revenue MIL]]/80,Movies[[#This Row],[Revenue MIL]])</f>
        <v>263.10000000000002</v>
      </c>
    </row>
    <row r="25" spans="1:17" x14ac:dyDescent="0.3">
      <c r="A25">
        <v>125</v>
      </c>
      <c r="B25" t="s">
        <v>140</v>
      </c>
      <c r="C25" t="s">
        <v>7</v>
      </c>
      <c r="D25">
        <v>2019</v>
      </c>
      <c r="E25">
        <v>8.4</v>
      </c>
      <c r="F25" t="s">
        <v>8</v>
      </c>
      <c r="G25">
        <v>5</v>
      </c>
      <c r="H25">
        <f>_xlfn.IFNA(INDEX(Financials[], MATCH(Movies[[#This Row],[movie_id]:[movie_id]], Financials[[movie_id]:[movie_id]],0),2),"Not Available")</f>
        <v>400</v>
      </c>
      <c r="I25">
        <f>INDEX(Financials[], MATCH(Movies[[#This Row],[movie_id]:[movie_id]], Financials[[movie_id]:[movie_id]],0),3)</f>
        <v>2798</v>
      </c>
      <c r="J25" t="str">
        <f>INDEX(Financials[], MATCH(Movies[[#This Row],[movie_id]:[movie_id]], Financials[[movie_id]:[movie_id]],0),MATCH("Unit", Financials[#Headers],0))</f>
        <v>Millions</v>
      </c>
      <c r="K25" t="str">
        <f>INDEX(Financials[], MATCH(Movies[[#This Row],[movie_id]:[movie_id]], Financials[[movie_id]:[movie_id]],0),MATCH("Currency", Financials[#Headers],0))</f>
        <v>USD</v>
      </c>
      <c r="L25">
        <f>IF(Movies[[#This Row],[Unit]]="Billions",Movies[[#This Row],[Budget]]*1000,Movies[[#This Row],[Budget]])</f>
        <v>400</v>
      </c>
      <c r="M25">
        <f>IF(Movies[[#This Row],[Unit]]="Billions",Movies[[#This Row],[Revenue ]]*1000,Movies[[#This Row],[Revenue ]])</f>
        <v>2798</v>
      </c>
      <c r="N25">
        <f>IF(Movies[[#This Row],[Currency ]]="USD",Movies[[#This Row],[Budget MIL]]*80,Movies[[#This Row],[Budget MIL]])</f>
        <v>32000</v>
      </c>
      <c r="O25">
        <f>IF(Movies[[#This Row],[Currency ]]="USD",Movies[[#This Row],[Revenue MIL]]*80,Movies[[#This Row],[Revenue MIL]])</f>
        <v>223840</v>
      </c>
      <c r="P25">
        <f>IF(Movies[[#This Row],[Currency ]]="INR",Movies[[#This Row],[Budget MIL]]/80,Movies[[#This Row],[Budget MIL]])</f>
        <v>400</v>
      </c>
      <c r="Q25">
        <f>IF(Movies[[#This Row],[Currency ]]="INR",Movies[[#This Row],[Revenue MIL]]/80,Movies[[#This Row],[Revenue MIL]])</f>
        <v>2798</v>
      </c>
    </row>
    <row r="26" spans="1:17" x14ac:dyDescent="0.3">
      <c r="A26">
        <v>126</v>
      </c>
      <c r="B26" t="s">
        <v>141</v>
      </c>
      <c r="C26" t="s">
        <v>7</v>
      </c>
      <c r="D26">
        <v>2018</v>
      </c>
      <c r="E26">
        <v>8.4</v>
      </c>
      <c r="F26" t="s">
        <v>8</v>
      </c>
      <c r="G26">
        <v>5</v>
      </c>
      <c r="H26">
        <f>_xlfn.IFNA(INDEX(Financials[], MATCH(Movies[[#This Row],[movie_id]:[movie_id]], Financials[[movie_id]:[movie_id]],0),2),"Not Available")</f>
        <v>400</v>
      </c>
      <c r="I26">
        <f>INDEX(Financials[], MATCH(Movies[[#This Row],[movie_id]:[movie_id]], Financials[[movie_id]:[movie_id]],0),3)</f>
        <v>2048</v>
      </c>
      <c r="J26" t="str">
        <f>INDEX(Financials[], MATCH(Movies[[#This Row],[movie_id]:[movie_id]], Financials[[movie_id]:[movie_id]],0),MATCH("Unit", Financials[#Headers],0))</f>
        <v>Millions</v>
      </c>
      <c r="K26" t="str">
        <f>INDEX(Financials[], MATCH(Movies[[#This Row],[movie_id]:[movie_id]], Financials[[movie_id]:[movie_id]],0),MATCH("Currency", Financials[#Headers],0))</f>
        <v>USD</v>
      </c>
      <c r="L26">
        <f>IF(Movies[[#This Row],[Unit]]="Billions",Movies[[#This Row],[Budget]]*1000,Movies[[#This Row],[Budget]])</f>
        <v>400</v>
      </c>
      <c r="M26">
        <f>IF(Movies[[#This Row],[Unit]]="Billions",Movies[[#This Row],[Revenue ]]*1000,Movies[[#This Row],[Revenue ]])</f>
        <v>2048</v>
      </c>
      <c r="N26">
        <f>IF(Movies[[#This Row],[Currency ]]="USD",Movies[[#This Row],[Budget MIL]]*80,Movies[[#This Row],[Budget MIL]])</f>
        <v>32000</v>
      </c>
      <c r="O26">
        <f>IF(Movies[[#This Row],[Currency ]]="USD",Movies[[#This Row],[Revenue MIL]]*80,Movies[[#This Row],[Revenue MIL]])</f>
        <v>163840</v>
      </c>
      <c r="P26">
        <f>IF(Movies[[#This Row],[Currency ]]="INR",Movies[[#This Row],[Budget MIL]]/80,Movies[[#This Row],[Budget MIL]])</f>
        <v>400</v>
      </c>
      <c r="Q26">
        <f>IF(Movies[[#This Row],[Currency ]]="INR",Movies[[#This Row],[Revenue MIL]]/80,Movies[[#This Row],[Revenue MIL]])</f>
        <v>2048</v>
      </c>
    </row>
    <row r="27" spans="1:17" x14ac:dyDescent="0.3">
      <c r="A27">
        <v>127</v>
      </c>
      <c r="B27" t="s">
        <v>142</v>
      </c>
      <c r="C27" t="s">
        <v>6</v>
      </c>
      <c r="D27">
        <v>1955</v>
      </c>
      <c r="E27">
        <v>8.3000000000000007</v>
      </c>
      <c r="F27" t="s">
        <v>116</v>
      </c>
      <c r="G27">
        <v>7</v>
      </c>
      <c r="H27">
        <f>_xlfn.IFNA(INDEX(Financials[], MATCH(Movies[[#This Row],[movie_id]:[movie_id]], Financials[[movie_id]:[movie_id]],0),2),"Not Available")</f>
        <v>70</v>
      </c>
      <c r="I27">
        <f>INDEX(Financials[], MATCH(Movies[[#This Row],[movie_id]:[movie_id]], Financials[[movie_id]:[movie_id]],0),3)</f>
        <v>100</v>
      </c>
      <c r="J27" t="str">
        <f>INDEX(Financials[], MATCH(Movies[[#This Row],[movie_id]:[movie_id]], Financials[[movie_id]:[movie_id]],0),MATCH("Unit", Financials[#Headers],0))</f>
        <v>Millions</v>
      </c>
      <c r="K27" t="str">
        <f>INDEX(Financials[], MATCH(Movies[[#This Row],[movie_id]:[movie_id]], Financials[[movie_id]:[movie_id]],0),MATCH("Currency", Financials[#Headers],0))</f>
        <v>INR</v>
      </c>
      <c r="L27">
        <f>IF(Movies[[#This Row],[Unit]]="Billions",Movies[[#This Row],[Budget]]*1000,Movies[[#This Row],[Budget]])</f>
        <v>70</v>
      </c>
      <c r="M27">
        <f>IF(Movies[[#This Row],[Unit]]="Billions",Movies[[#This Row],[Revenue ]]*1000,Movies[[#This Row],[Revenue ]])</f>
        <v>100</v>
      </c>
      <c r="N27">
        <f>IF(Movies[[#This Row],[Currency ]]="USD",Movies[[#This Row],[Budget MIL]]*80,Movies[[#This Row],[Budget MIL]])</f>
        <v>70</v>
      </c>
      <c r="O27">
        <f>IF(Movies[[#This Row],[Currency ]]="USD",Movies[[#This Row],[Revenue MIL]]*80,Movies[[#This Row],[Revenue MIL]])</f>
        <v>100</v>
      </c>
      <c r="P27">
        <f>IF(Movies[[#This Row],[Currency ]]="INR",Movies[[#This Row],[Budget MIL]]/80,Movies[[#This Row],[Budget MIL]])</f>
        <v>0.875</v>
      </c>
      <c r="Q27">
        <f>IF(Movies[[#This Row],[Currency ]]="INR",Movies[[#This Row],[Revenue MIL]]/80,Movies[[#This Row],[Revenue MIL]])</f>
        <v>1.25</v>
      </c>
    </row>
    <row r="28" spans="1:17" x14ac:dyDescent="0.3">
      <c r="A28">
        <v>128</v>
      </c>
      <c r="B28" t="s">
        <v>143</v>
      </c>
      <c r="C28" t="s">
        <v>6</v>
      </c>
      <c r="D28">
        <v>2007</v>
      </c>
      <c r="E28">
        <v>8.3000000000000007</v>
      </c>
      <c r="F28" t="s">
        <v>114</v>
      </c>
      <c r="G28">
        <v>1</v>
      </c>
      <c r="H28">
        <f>_xlfn.IFNA(INDEX(Financials[], MATCH(Movies[[#This Row],[movie_id]:[movie_id]], Financials[[movie_id]:[movie_id]],0),2),"Not Available")</f>
        <v>120</v>
      </c>
      <c r="I28">
        <f>INDEX(Financials[], MATCH(Movies[[#This Row],[movie_id]:[movie_id]], Financials[[movie_id]:[movie_id]],0),3)</f>
        <v>1350</v>
      </c>
      <c r="J28" t="str">
        <f>INDEX(Financials[], MATCH(Movies[[#This Row],[movie_id]:[movie_id]], Financials[[movie_id]:[movie_id]],0),MATCH("Unit", Financials[#Headers],0))</f>
        <v>Millions</v>
      </c>
      <c r="K28" t="str">
        <f>INDEX(Financials[], MATCH(Movies[[#This Row],[movie_id]:[movie_id]], Financials[[movie_id]:[movie_id]],0),MATCH("Currency", Financials[#Headers],0))</f>
        <v>INR</v>
      </c>
      <c r="L28">
        <f>IF(Movies[[#This Row],[Unit]]="Billions",Movies[[#This Row],[Budget]]*1000,Movies[[#This Row],[Budget]])</f>
        <v>120</v>
      </c>
      <c r="M28">
        <f>IF(Movies[[#This Row],[Unit]]="Billions",Movies[[#This Row],[Revenue ]]*1000,Movies[[#This Row],[Revenue ]])</f>
        <v>1350</v>
      </c>
      <c r="N28">
        <f>IF(Movies[[#This Row],[Currency ]]="USD",Movies[[#This Row],[Budget MIL]]*80,Movies[[#This Row],[Budget MIL]])</f>
        <v>120</v>
      </c>
      <c r="O28">
        <f>IF(Movies[[#This Row],[Currency ]]="USD",Movies[[#This Row],[Revenue MIL]]*80,Movies[[#This Row],[Revenue MIL]])</f>
        <v>1350</v>
      </c>
      <c r="P28">
        <f>IF(Movies[[#This Row],[Currency ]]="INR",Movies[[#This Row],[Budget MIL]]/80,Movies[[#This Row],[Budget MIL]])</f>
        <v>1.5</v>
      </c>
      <c r="Q28">
        <f>IF(Movies[[#This Row],[Currency ]]="INR",Movies[[#This Row],[Revenue MIL]]/80,Movies[[#This Row],[Revenue MIL]])</f>
        <v>16.875</v>
      </c>
    </row>
    <row r="29" spans="1:17" x14ac:dyDescent="0.3">
      <c r="A29">
        <v>129</v>
      </c>
      <c r="B29" t="s">
        <v>144</v>
      </c>
      <c r="C29" t="s">
        <v>6</v>
      </c>
      <c r="D29">
        <v>2003</v>
      </c>
      <c r="E29">
        <v>8.1</v>
      </c>
      <c r="F29" t="s">
        <v>21</v>
      </c>
      <c r="G29">
        <v>1</v>
      </c>
      <c r="H29">
        <f>_xlfn.IFNA(INDEX(Financials[], MATCH(Movies[[#This Row],[movie_id]:[movie_id]], Financials[[movie_id]:[movie_id]],0),2),"Not Available")</f>
        <v>100</v>
      </c>
      <c r="I29">
        <f>INDEX(Financials[], MATCH(Movies[[#This Row],[movie_id]:[movie_id]], Financials[[movie_id]:[movie_id]],0),3)</f>
        <v>410</v>
      </c>
      <c r="J29" t="str">
        <f>INDEX(Financials[], MATCH(Movies[[#This Row],[movie_id]:[movie_id]], Financials[[movie_id]:[movie_id]],0),MATCH("Unit", Financials[#Headers],0))</f>
        <v>Millions</v>
      </c>
      <c r="K29" t="str">
        <f>INDEX(Financials[], MATCH(Movies[[#This Row],[movie_id]:[movie_id]], Financials[[movie_id]:[movie_id]],0),MATCH("Currency", Financials[#Headers],0))</f>
        <v>INR</v>
      </c>
      <c r="L29">
        <f>IF(Movies[[#This Row],[Unit]]="Billions",Movies[[#This Row],[Budget]]*1000,Movies[[#This Row],[Budget]])</f>
        <v>100</v>
      </c>
      <c r="M29">
        <f>IF(Movies[[#This Row],[Unit]]="Billions",Movies[[#This Row],[Revenue ]]*1000,Movies[[#This Row],[Revenue ]])</f>
        <v>410</v>
      </c>
      <c r="N29">
        <f>IF(Movies[[#This Row],[Currency ]]="USD",Movies[[#This Row],[Budget MIL]]*80,Movies[[#This Row],[Budget MIL]])</f>
        <v>100</v>
      </c>
      <c r="O29">
        <f>IF(Movies[[#This Row],[Currency ]]="USD",Movies[[#This Row],[Revenue MIL]]*80,Movies[[#This Row],[Revenue MIL]])</f>
        <v>410</v>
      </c>
      <c r="P29">
        <f>IF(Movies[[#This Row],[Currency ]]="INR",Movies[[#This Row],[Budget MIL]]/80,Movies[[#This Row],[Budget MIL]])</f>
        <v>1.25</v>
      </c>
      <c r="Q29">
        <f>IF(Movies[[#This Row],[Currency ]]="INR",Movies[[#This Row],[Revenue MIL]]/80,Movies[[#This Row],[Revenue MIL]])</f>
        <v>5.125</v>
      </c>
    </row>
    <row r="30" spans="1:17" x14ac:dyDescent="0.3">
      <c r="A30">
        <v>130</v>
      </c>
      <c r="B30" t="s">
        <v>145</v>
      </c>
      <c r="C30" t="s">
        <v>6</v>
      </c>
      <c r="D30">
        <v>2014</v>
      </c>
      <c r="E30">
        <v>8.1</v>
      </c>
      <c r="F30" t="s">
        <v>11</v>
      </c>
      <c r="G30">
        <v>1</v>
      </c>
      <c r="H30">
        <f>_xlfn.IFNA(INDEX(Financials[], MATCH(Movies[[#This Row],[movie_id]:[movie_id]], Financials[[movie_id]:[movie_id]],0),2),"Not Available")</f>
        <v>850</v>
      </c>
      <c r="I30">
        <f>INDEX(Financials[], MATCH(Movies[[#This Row],[movie_id]:[movie_id]], Financials[[movie_id]:[movie_id]],0),3)</f>
        <v>8540</v>
      </c>
      <c r="J30" t="str">
        <f>INDEX(Financials[], MATCH(Movies[[#This Row],[movie_id]:[movie_id]], Financials[[movie_id]:[movie_id]],0),MATCH("Unit", Financials[#Headers],0))</f>
        <v>Millions</v>
      </c>
      <c r="K30" t="str">
        <f>INDEX(Financials[], MATCH(Movies[[#This Row],[movie_id]:[movie_id]], Financials[[movie_id]:[movie_id]],0),MATCH("Currency", Financials[#Headers],0))</f>
        <v>INR</v>
      </c>
      <c r="L30">
        <f>IF(Movies[[#This Row],[Unit]]="Billions",Movies[[#This Row],[Budget]]*1000,Movies[[#This Row],[Budget]])</f>
        <v>850</v>
      </c>
      <c r="M30">
        <f>IF(Movies[[#This Row],[Unit]]="Billions",Movies[[#This Row],[Revenue ]]*1000,Movies[[#This Row],[Revenue ]])</f>
        <v>8540</v>
      </c>
      <c r="N30">
        <f>IF(Movies[[#This Row],[Currency ]]="USD",Movies[[#This Row],[Budget MIL]]*80,Movies[[#This Row],[Budget MIL]])</f>
        <v>850</v>
      </c>
      <c r="O30">
        <f>IF(Movies[[#This Row],[Currency ]]="USD",Movies[[#This Row],[Revenue MIL]]*80,Movies[[#This Row],[Revenue MIL]])</f>
        <v>8540</v>
      </c>
      <c r="P30">
        <f>IF(Movies[[#This Row],[Currency ]]="INR",Movies[[#This Row],[Budget MIL]]/80,Movies[[#This Row],[Budget MIL]])</f>
        <v>10.625</v>
      </c>
      <c r="Q30">
        <f>IF(Movies[[#This Row],[Currency ]]="INR",Movies[[#This Row],[Revenue MIL]]/80,Movies[[#This Row],[Revenue MIL]])</f>
        <v>106.75</v>
      </c>
    </row>
    <row r="31" spans="1:17" x14ac:dyDescent="0.3">
      <c r="A31">
        <v>131</v>
      </c>
      <c r="B31" t="s">
        <v>146</v>
      </c>
      <c r="C31" t="s">
        <v>6</v>
      </c>
      <c r="D31">
        <v>2018</v>
      </c>
      <c r="E31" t="s">
        <v>113</v>
      </c>
      <c r="F31" t="s">
        <v>11</v>
      </c>
      <c r="G31">
        <v>1</v>
      </c>
      <c r="H31">
        <f>_xlfn.IFNA(INDEX(Financials[], MATCH(Movies[[#This Row],[movie_id]:[movie_id]], Financials[[movie_id]:[movie_id]],0),2),"Not Available")</f>
        <v>1</v>
      </c>
      <c r="I31">
        <f>INDEX(Financials[], MATCH(Movies[[#This Row],[movie_id]:[movie_id]], Financials[[movie_id]:[movie_id]],0),3)</f>
        <v>5.9</v>
      </c>
      <c r="J31" t="str">
        <f>INDEX(Financials[], MATCH(Movies[[#This Row],[movie_id]:[movie_id]], Financials[[movie_id]:[movie_id]],0),MATCH("Unit", Financials[#Headers],0))</f>
        <v>Billions</v>
      </c>
      <c r="K31" t="str">
        <f>INDEX(Financials[], MATCH(Movies[[#This Row],[movie_id]:[movie_id]], Financials[[movie_id]:[movie_id]],0),MATCH("Currency", Financials[#Headers],0))</f>
        <v>INR</v>
      </c>
      <c r="L31">
        <f>IF(Movies[[#This Row],[Unit]]="Billions",Movies[[#This Row],[Budget]]*1000,Movies[[#This Row],[Budget]])</f>
        <v>1000</v>
      </c>
      <c r="M31">
        <f>IF(Movies[[#This Row],[Unit]]="Billions",Movies[[#This Row],[Revenue ]]*1000,Movies[[#This Row],[Revenue ]])</f>
        <v>5900</v>
      </c>
      <c r="N31">
        <f>IF(Movies[[#This Row],[Currency ]]="USD",Movies[[#This Row],[Budget MIL]]*80,Movies[[#This Row],[Budget MIL]])</f>
        <v>1000</v>
      </c>
      <c r="O31">
        <f>IF(Movies[[#This Row],[Currency ]]="USD",Movies[[#This Row],[Revenue MIL]]*80,Movies[[#This Row],[Revenue MIL]])</f>
        <v>5900</v>
      </c>
      <c r="P31">
        <f>IF(Movies[[#This Row],[Currency ]]="INR",Movies[[#This Row],[Budget MIL]]/80,Movies[[#This Row],[Budget MIL]])</f>
        <v>12.5</v>
      </c>
      <c r="Q31">
        <f>IF(Movies[[#This Row],[Currency ]]="INR",Movies[[#This Row],[Revenue MIL]]/80,Movies[[#This Row],[Revenue MIL]])</f>
        <v>73.75</v>
      </c>
    </row>
    <row r="32" spans="1:17" x14ac:dyDescent="0.3">
      <c r="A32">
        <v>132</v>
      </c>
      <c r="B32" t="s">
        <v>147</v>
      </c>
      <c r="C32" t="s">
        <v>6</v>
      </c>
      <c r="D32">
        <v>2021</v>
      </c>
      <c r="E32">
        <v>7.6</v>
      </c>
      <c r="F32" t="s">
        <v>22</v>
      </c>
      <c r="G32">
        <v>2</v>
      </c>
      <c r="H32">
        <f>_xlfn.IFNA(INDEX(Financials[], MATCH(Movies[[#This Row],[movie_id]:[movie_id]], Financials[[movie_id]:[movie_id]],0),2),"Not Available")</f>
        <v>2</v>
      </c>
      <c r="I32">
        <f>INDEX(Financials[], MATCH(Movies[[#This Row],[movie_id]:[movie_id]], Financials[[movie_id]:[movie_id]],0),3)</f>
        <v>3.6</v>
      </c>
      <c r="J32" t="str">
        <f>INDEX(Financials[], MATCH(Movies[[#This Row],[movie_id]:[movie_id]], Financials[[movie_id]:[movie_id]],0),MATCH("Unit", Financials[#Headers],0))</f>
        <v>Billions</v>
      </c>
      <c r="K32" t="str">
        <f>INDEX(Financials[], MATCH(Movies[[#This Row],[movie_id]:[movie_id]], Financials[[movie_id]:[movie_id]],0),MATCH("Currency", Financials[#Headers],0))</f>
        <v>INR</v>
      </c>
      <c r="L32">
        <f>IF(Movies[[#This Row],[Unit]]="Billions",Movies[[#This Row],[Budget]]*1000,Movies[[#This Row],[Budget]])</f>
        <v>2000</v>
      </c>
      <c r="M32">
        <f>IF(Movies[[#This Row],[Unit]]="Billions",Movies[[#This Row],[Revenue ]]*1000,Movies[[#This Row],[Revenue ]])</f>
        <v>3600</v>
      </c>
      <c r="N32">
        <f>IF(Movies[[#This Row],[Currency ]]="USD",Movies[[#This Row],[Budget MIL]]*80,Movies[[#This Row],[Budget MIL]])</f>
        <v>2000</v>
      </c>
      <c r="O32">
        <f>IF(Movies[[#This Row],[Currency ]]="USD",Movies[[#This Row],[Revenue MIL]]*80,Movies[[#This Row],[Revenue MIL]])</f>
        <v>3600</v>
      </c>
      <c r="P32">
        <f>IF(Movies[[#This Row],[Currency ]]="INR",Movies[[#This Row],[Budget MIL]]/80,Movies[[#This Row],[Budget MIL]])</f>
        <v>25</v>
      </c>
      <c r="Q32">
        <f>IF(Movies[[#This Row],[Currency ]]="INR",Movies[[#This Row],[Revenue MIL]]/80,Movies[[#This Row],[Revenue MIL]])</f>
        <v>45</v>
      </c>
    </row>
    <row r="33" spans="1:17" x14ac:dyDescent="0.3">
      <c r="A33">
        <v>133</v>
      </c>
      <c r="B33" t="s">
        <v>148</v>
      </c>
      <c r="C33" t="s">
        <v>6</v>
      </c>
      <c r="D33">
        <v>2022</v>
      </c>
      <c r="E33">
        <v>8</v>
      </c>
      <c r="F33" t="s">
        <v>23</v>
      </c>
      <c r="G33">
        <v>2</v>
      </c>
      <c r="H33">
        <f>_xlfn.IFNA(INDEX(Financials[], MATCH(Movies[[#This Row],[movie_id]:[movie_id]], Financials[[movie_id]:[movie_id]],0),2),"Not Available")</f>
        <v>5.5</v>
      </c>
      <c r="I33">
        <f>INDEX(Financials[], MATCH(Movies[[#This Row],[movie_id]:[movie_id]], Financials[[movie_id]:[movie_id]],0),3)</f>
        <v>12</v>
      </c>
      <c r="J33" t="str">
        <f>INDEX(Financials[], MATCH(Movies[[#This Row],[movie_id]:[movie_id]], Financials[[movie_id]:[movie_id]],0),MATCH("Unit", Financials[#Headers],0))</f>
        <v>Billions</v>
      </c>
      <c r="K33" t="str">
        <f>INDEX(Financials[], MATCH(Movies[[#This Row],[movie_id]:[movie_id]], Financials[[movie_id]:[movie_id]],0),MATCH("Currency", Financials[#Headers],0))</f>
        <v>INR</v>
      </c>
      <c r="L33">
        <f>IF(Movies[[#This Row],[Unit]]="Billions",Movies[[#This Row],[Budget]]*1000,Movies[[#This Row],[Budget]])</f>
        <v>5500</v>
      </c>
      <c r="M33">
        <f>IF(Movies[[#This Row],[Unit]]="Billions",Movies[[#This Row],[Revenue ]]*1000,Movies[[#This Row],[Revenue ]])</f>
        <v>12000</v>
      </c>
      <c r="N33">
        <f>IF(Movies[[#This Row],[Currency ]]="USD",Movies[[#This Row],[Budget MIL]]*80,Movies[[#This Row],[Budget MIL]])</f>
        <v>5500</v>
      </c>
      <c r="O33">
        <f>IF(Movies[[#This Row],[Currency ]]="USD",Movies[[#This Row],[Revenue MIL]]*80,Movies[[#This Row],[Revenue MIL]])</f>
        <v>12000</v>
      </c>
      <c r="P33">
        <f>IF(Movies[[#This Row],[Currency ]]="INR",Movies[[#This Row],[Budget MIL]]/80,Movies[[#This Row],[Budget MIL]])</f>
        <v>68.75</v>
      </c>
      <c r="Q33">
        <f>IF(Movies[[#This Row],[Currency ]]="INR",Movies[[#This Row],[Revenue MIL]]/80,Movies[[#This Row],[Revenue MIL]])</f>
        <v>150</v>
      </c>
    </row>
    <row r="34" spans="1:17" x14ac:dyDescent="0.3">
      <c r="A34">
        <v>134</v>
      </c>
      <c r="B34" t="s">
        <v>149</v>
      </c>
      <c r="C34" t="s">
        <v>6</v>
      </c>
      <c r="D34">
        <v>2015</v>
      </c>
      <c r="E34">
        <v>8</v>
      </c>
      <c r="F34" t="s">
        <v>24</v>
      </c>
      <c r="G34">
        <v>2</v>
      </c>
      <c r="H34">
        <f>_xlfn.IFNA(INDEX(Financials[], MATCH(Movies[[#This Row],[movie_id]:[movie_id]], Financials[[movie_id]:[movie_id]],0),2),"Not Available")</f>
        <v>1.8</v>
      </c>
      <c r="I34">
        <f>INDEX(Financials[], MATCH(Movies[[#This Row],[movie_id]:[movie_id]], Financials[[movie_id]:[movie_id]],0),3)</f>
        <v>6.5</v>
      </c>
      <c r="J34" t="str">
        <f>INDEX(Financials[], MATCH(Movies[[#This Row],[movie_id]:[movie_id]], Financials[[movie_id]:[movie_id]],0),MATCH("Unit", Financials[#Headers],0))</f>
        <v>Billions</v>
      </c>
      <c r="K34" t="str">
        <f>INDEX(Financials[], MATCH(Movies[[#This Row],[movie_id]:[movie_id]], Financials[[movie_id]:[movie_id]],0),MATCH("Currency", Financials[#Headers],0))</f>
        <v>INR</v>
      </c>
      <c r="L34">
        <f>IF(Movies[[#This Row],[Unit]]="Billions",Movies[[#This Row],[Budget]]*1000,Movies[[#This Row],[Budget]])</f>
        <v>1800</v>
      </c>
      <c r="M34">
        <f>IF(Movies[[#This Row],[Unit]]="Billions",Movies[[#This Row],[Revenue ]]*1000,Movies[[#This Row],[Revenue ]])</f>
        <v>6500</v>
      </c>
      <c r="N34">
        <f>IF(Movies[[#This Row],[Currency ]]="USD",Movies[[#This Row],[Budget MIL]]*80,Movies[[#This Row],[Budget MIL]])</f>
        <v>1800</v>
      </c>
      <c r="O34">
        <f>IF(Movies[[#This Row],[Currency ]]="USD",Movies[[#This Row],[Revenue MIL]]*80,Movies[[#This Row],[Revenue MIL]])</f>
        <v>6500</v>
      </c>
      <c r="P34">
        <f>IF(Movies[[#This Row],[Currency ]]="INR",Movies[[#This Row],[Budget MIL]]/80,Movies[[#This Row],[Budget MIL]])</f>
        <v>22.5</v>
      </c>
      <c r="Q34">
        <f>IF(Movies[[#This Row],[Currency ]]="INR",Movies[[#This Row],[Revenue MIL]]/80,Movies[[#This Row],[Revenue MIL]])</f>
        <v>81.25</v>
      </c>
    </row>
    <row r="35" spans="1:17" x14ac:dyDescent="0.3">
      <c r="A35">
        <v>135</v>
      </c>
      <c r="B35" t="s">
        <v>150</v>
      </c>
      <c r="C35" t="s">
        <v>6</v>
      </c>
      <c r="D35">
        <v>2022</v>
      </c>
      <c r="E35">
        <v>8.3000000000000007</v>
      </c>
      <c r="F35" t="s">
        <v>25</v>
      </c>
      <c r="G35">
        <v>1</v>
      </c>
      <c r="H35">
        <f>_xlfn.IFNA(INDEX(Financials[], MATCH(Movies[[#This Row],[movie_id]:[movie_id]], Financials[[movie_id]:[movie_id]],0),2),"Not Available")</f>
        <v>250</v>
      </c>
      <c r="I35">
        <f>INDEX(Financials[], MATCH(Movies[[#This Row],[movie_id]:[movie_id]], Financials[[movie_id]:[movie_id]],0),3)</f>
        <v>3409</v>
      </c>
      <c r="J35" t="str">
        <f>INDEX(Financials[], MATCH(Movies[[#This Row],[movie_id]:[movie_id]], Financials[[movie_id]:[movie_id]],0),MATCH("Unit", Financials[#Headers],0))</f>
        <v>Millions</v>
      </c>
      <c r="K35" t="str">
        <f>INDEX(Financials[], MATCH(Movies[[#This Row],[movie_id]:[movie_id]], Financials[[movie_id]:[movie_id]],0),MATCH("Currency", Financials[#Headers],0))</f>
        <v>INR</v>
      </c>
      <c r="L35">
        <f>IF(Movies[[#This Row],[Unit]]="Billions",Movies[[#This Row],[Budget]]*1000,Movies[[#This Row],[Budget]])</f>
        <v>250</v>
      </c>
      <c r="M35">
        <f>IF(Movies[[#This Row],[Unit]]="Billions",Movies[[#This Row],[Revenue ]]*1000,Movies[[#This Row],[Revenue ]])</f>
        <v>3409</v>
      </c>
      <c r="N35">
        <f>IF(Movies[[#This Row],[Currency ]]="USD",Movies[[#This Row],[Budget MIL]]*80,Movies[[#This Row],[Budget MIL]])</f>
        <v>250</v>
      </c>
      <c r="O35">
        <f>IF(Movies[[#This Row],[Currency ]]="USD",Movies[[#This Row],[Revenue MIL]]*80,Movies[[#This Row],[Revenue MIL]])</f>
        <v>3409</v>
      </c>
      <c r="P35">
        <f>IF(Movies[[#This Row],[Currency ]]="INR",Movies[[#This Row],[Budget MIL]]/80,Movies[[#This Row],[Budget MIL]])</f>
        <v>3.125</v>
      </c>
      <c r="Q35">
        <f>IF(Movies[[#This Row],[Currency ]]="INR",Movies[[#This Row],[Revenue MIL]]/80,Movies[[#This Row],[Revenue MIL]])</f>
        <v>42.612499999999997</v>
      </c>
    </row>
    <row r="36" spans="1:17" x14ac:dyDescent="0.3">
      <c r="A36">
        <v>136</v>
      </c>
      <c r="B36" t="s">
        <v>151</v>
      </c>
      <c r="C36" t="s">
        <v>6</v>
      </c>
      <c r="D36">
        <v>2015</v>
      </c>
      <c r="E36">
        <v>8.1</v>
      </c>
      <c r="F36" t="s">
        <v>26</v>
      </c>
      <c r="G36">
        <v>1</v>
      </c>
      <c r="H36">
        <f>_xlfn.IFNA(INDEX(Financials[], MATCH(Movies[[#This Row],[movie_id]:[movie_id]], Financials[[movie_id]:[movie_id]],0),2),"Not Available")</f>
        <v>900</v>
      </c>
      <c r="I36">
        <f>INDEX(Financials[], MATCH(Movies[[#This Row],[movie_id]:[movie_id]], Financials[[movie_id]:[movie_id]],0),3)</f>
        <v>11690</v>
      </c>
      <c r="J36" t="str">
        <f>INDEX(Financials[], MATCH(Movies[[#This Row],[movie_id]:[movie_id]], Financials[[movie_id]:[movie_id]],0),MATCH("Unit", Financials[#Headers],0))</f>
        <v>Millions</v>
      </c>
      <c r="K36" t="str">
        <f>INDEX(Financials[], MATCH(Movies[[#This Row],[movie_id]:[movie_id]], Financials[[movie_id]:[movie_id]],0),MATCH("Currency", Financials[#Headers],0))</f>
        <v>INR</v>
      </c>
      <c r="L36">
        <f>IF(Movies[[#This Row],[Unit]]="Billions",Movies[[#This Row],[Budget]]*1000,Movies[[#This Row],[Budget]])</f>
        <v>900</v>
      </c>
      <c r="M36">
        <f>IF(Movies[[#This Row],[Unit]]="Billions",Movies[[#This Row],[Revenue ]]*1000,Movies[[#This Row],[Revenue ]])</f>
        <v>11690</v>
      </c>
      <c r="N36">
        <f>IF(Movies[[#This Row],[Currency ]]="USD",Movies[[#This Row],[Budget MIL]]*80,Movies[[#This Row],[Budget MIL]])</f>
        <v>900</v>
      </c>
      <c r="O36">
        <f>IF(Movies[[#This Row],[Currency ]]="USD",Movies[[#This Row],[Revenue MIL]]*80,Movies[[#This Row],[Revenue MIL]])</f>
        <v>11690</v>
      </c>
      <c r="P36">
        <f>IF(Movies[[#This Row],[Currency ]]="INR",Movies[[#This Row],[Budget MIL]]/80,Movies[[#This Row],[Budget MIL]])</f>
        <v>11.25</v>
      </c>
      <c r="Q36">
        <f>IF(Movies[[#This Row],[Currency ]]="INR",Movies[[#This Row],[Revenue MIL]]/80,Movies[[#This Row],[Revenue MIL]])</f>
        <v>146.125</v>
      </c>
    </row>
    <row r="37" spans="1:17" x14ac:dyDescent="0.3">
      <c r="A37">
        <v>137</v>
      </c>
      <c r="B37" t="s">
        <v>152</v>
      </c>
      <c r="C37" t="s">
        <v>7</v>
      </c>
      <c r="D37">
        <v>2011</v>
      </c>
      <c r="E37">
        <v>6.9</v>
      </c>
      <c r="F37" t="s">
        <v>8</v>
      </c>
      <c r="G37">
        <v>5</v>
      </c>
      <c r="H37">
        <f>_xlfn.IFNA(INDEX(Financials[], MATCH(Movies[[#This Row],[movie_id]:[movie_id]], Financials[[movie_id]:[movie_id]],0),2),"Not Available")</f>
        <v>216.7</v>
      </c>
      <c r="I37">
        <f>INDEX(Financials[], MATCH(Movies[[#This Row],[movie_id]:[movie_id]], Financials[[movie_id]:[movie_id]],0),3)</f>
        <v>370.6</v>
      </c>
      <c r="J37" t="str">
        <f>INDEX(Financials[], MATCH(Movies[[#This Row],[movie_id]:[movie_id]], Financials[[movie_id]:[movie_id]],0),MATCH("Unit", Financials[#Headers],0))</f>
        <v>Millions</v>
      </c>
      <c r="K37" t="str">
        <f>INDEX(Financials[], MATCH(Movies[[#This Row],[movie_id]:[movie_id]], Financials[[movie_id]:[movie_id]],0),MATCH("Currency", Financials[#Headers],0))</f>
        <v>USD</v>
      </c>
      <c r="L37">
        <f>IF(Movies[[#This Row],[Unit]]="Billions",Movies[[#This Row],[Budget]]*1000,Movies[[#This Row],[Budget]])</f>
        <v>216.7</v>
      </c>
      <c r="M37">
        <f>IF(Movies[[#This Row],[Unit]]="Billions",Movies[[#This Row],[Revenue ]]*1000,Movies[[#This Row],[Revenue ]])</f>
        <v>370.6</v>
      </c>
      <c r="N37">
        <f>IF(Movies[[#This Row],[Currency ]]="USD",Movies[[#This Row],[Budget MIL]]*80,Movies[[#This Row],[Budget MIL]])</f>
        <v>17336</v>
      </c>
      <c r="O37">
        <f>IF(Movies[[#This Row],[Currency ]]="USD",Movies[[#This Row],[Revenue MIL]]*80,Movies[[#This Row],[Revenue MIL]])</f>
        <v>29648</v>
      </c>
      <c r="P37">
        <f>IF(Movies[[#This Row],[Currency ]]="INR",Movies[[#This Row],[Budget MIL]]/80,Movies[[#This Row],[Budget MIL]])</f>
        <v>216.7</v>
      </c>
      <c r="Q37">
        <f>IF(Movies[[#This Row],[Currency ]]="INR",Movies[[#This Row],[Revenue MIL]]/80,Movies[[#This Row],[Revenue MIL]])</f>
        <v>370.6</v>
      </c>
    </row>
    <row r="38" spans="1:17" x14ac:dyDescent="0.3">
      <c r="A38">
        <v>138</v>
      </c>
      <c r="B38" t="s">
        <v>153</v>
      </c>
      <c r="C38" t="s">
        <v>7</v>
      </c>
      <c r="D38">
        <v>2014</v>
      </c>
      <c r="E38">
        <v>7.8</v>
      </c>
      <c r="F38" t="s">
        <v>8</v>
      </c>
      <c r="G38">
        <v>5</v>
      </c>
      <c r="H38">
        <f>_xlfn.IFNA(INDEX(Financials[], MATCH(Movies[[#This Row],[movie_id]:[movie_id]], Financials[[movie_id]:[movie_id]],0),2),"Not Available")</f>
        <v>177</v>
      </c>
      <c r="I38">
        <f>INDEX(Financials[], MATCH(Movies[[#This Row],[movie_id]:[movie_id]], Financials[[movie_id]:[movie_id]],0),3)</f>
        <v>714.4</v>
      </c>
      <c r="J38" t="str">
        <f>INDEX(Financials[], MATCH(Movies[[#This Row],[movie_id]:[movie_id]], Financials[[movie_id]:[movie_id]],0),MATCH("Unit", Financials[#Headers],0))</f>
        <v>Millions</v>
      </c>
      <c r="K38" t="str">
        <f>INDEX(Financials[], MATCH(Movies[[#This Row],[movie_id]:[movie_id]], Financials[[movie_id]:[movie_id]],0),MATCH("Currency", Financials[#Headers],0))</f>
        <v>USD</v>
      </c>
      <c r="L38">
        <f>IF(Movies[[#This Row],[Unit]]="Billions",Movies[[#This Row],[Budget]]*1000,Movies[[#This Row],[Budget]])</f>
        <v>177</v>
      </c>
      <c r="M38">
        <f>IF(Movies[[#This Row],[Unit]]="Billions",Movies[[#This Row],[Revenue ]]*1000,Movies[[#This Row],[Revenue ]])</f>
        <v>714.4</v>
      </c>
      <c r="N38">
        <f>IF(Movies[[#This Row],[Currency ]]="USD",Movies[[#This Row],[Budget MIL]]*80,Movies[[#This Row],[Budget MIL]])</f>
        <v>14160</v>
      </c>
      <c r="O38">
        <f>IF(Movies[[#This Row],[Currency ]]="USD",Movies[[#This Row],[Revenue MIL]]*80,Movies[[#This Row],[Revenue MIL]])</f>
        <v>57152</v>
      </c>
      <c r="P38">
        <f>IF(Movies[[#This Row],[Currency ]]="INR",Movies[[#This Row],[Budget MIL]]/80,Movies[[#This Row],[Budget MIL]])</f>
        <v>177</v>
      </c>
      <c r="Q38">
        <f>IF(Movies[[#This Row],[Currency ]]="INR",Movies[[#This Row],[Revenue MIL]]/80,Movies[[#This Row],[Revenue MIL]])</f>
        <v>714.4</v>
      </c>
    </row>
    <row r="39" spans="1:17" x14ac:dyDescent="0.3">
      <c r="A39">
        <v>139</v>
      </c>
      <c r="B39" t="s">
        <v>154</v>
      </c>
      <c r="C39" t="s">
        <v>6</v>
      </c>
      <c r="D39">
        <v>2018</v>
      </c>
      <c r="E39">
        <v>1.9</v>
      </c>
      <c r="F39" t="s">
        <v>26</v>
      </c>
      <c r="G39">
        <v>1</v>
      </c>
      <c r="H39">
        <f>_xlfn.IFNA(INDEX(Financials[], MATCH(Movies[[#This Row],[movie_id]:[movie_id]], Financials[[movie_id]:[movie_id]],0),2),"Not Available")</f>
        <v>1.8</v>
      </c>
      <c r="I39">
        <f>INDEX(Financials[], MATCH(Movies[[#This Row],[movie_id]:[movie_id]], Financials[[movie_id]:[movie_id]],0),3)</f>
        <v>3.1</v>
      </c>
      <c r="J39" t="str">
        <f>INDEX(Financials[], MATCH(Movies[[#This Row],[movie_id]:[movie_id]], Financials[[movie_id]:[movie_id]],0),MATCH("Unit", Financials[#Headers],0))</f>
        <v>Billions</v>
      </c>
      <c r="K39" t="str">
        <f>INDEX(Financials[], MATCH(Movies[[#This Row],[movie_id]:[movie_id]], Financials[[movie_id]:[movie_id]],0),MATCH("Currency", Financials[#Headers],0))</f>
        <v>INR</v>
      </c>
      <c r="L39">
        <f>IF(Movies[[#This Row],[Unit]]="Billions",Movies[[#This Row],[Budget]]*1000,Movies[[#This Row],[Budget]])</f>
        <v>1800</v>
      </c>
      <c r="M39">
        <f>IF(Movies[[#This Row],[Unit]]="Billions",Movies[[#This Row],[Revenue ]]*1000,Movies[[#This Row],[Revenue ]])</f>
        <v>3100</v>
      </c>
      <c r="N39">
        <f>IF(Movies[[#This Row],[Currency ]]="USD",Movies[[#This Row],[Budget MIL]]*80,Movies[[#This Row],[Budget MIL]])</f>
        <v>1800</v>
      </c>
      <c r="O39">
        <f>IF(Movies[[#This Row],[Currency ]]="USD",Movies[[#This Row],[Revenue MIL]]*80,Movies[[#This Row],[Revenue MIL]])</f>
        <v>3100</v>
      </c>
      <c r="P39">
        <f>IF(Movies[[#This Row],[Currency ]]="INR",Movies[[#This Row],[Budget MIL]]/80,Movies[[#This Row],[Budget MIL]])</f>
        <v>22.5</v>
      </c>
      <c r="Q39">
        <f>IF(Movies[[#This Row],[Currency ]]="INR",Movies[[#This Row],[Revenue MIL]]/80,Movies[[#This Row],[Revenue MIL]])</f>
        <v>38.75</v>
      </c>
    </row>
    <row r="40" spans="1:17" x14ac:dyDescent="0.3">
      <c r="A40">
        <v>140</v>
      </c>
      <c r="B40" t="s">
        <v>155</v>
      </c>
      <c r="C40" t="s">
        <v>6</v>
      </c>
      <c r="D40">
        <v>2021</v>
      </c>
      <c r="E40">
        <v>8.4</v>
      </c>
      <c r="F40" t="s">
        <v>12</v>
      </c>
      <c r="G40">
        <v>1</v>
      </c>
      <c r="H40">
        <f>_xlfn.IFNA(INDEX(Financials[], MATCH(Movies[[#This Row],[movie_id]:[movie_id]], Financials[[movie_id]:[movie_id]],0),2),"Not Available")</f>
        <v>500</v>
      </c>
      <c r="I40">
        <f>INDEX(Financials[], MATCH(Movies[[#This Row],[movie_id]:[movie_id]], Financials[[movie_id]:[movie_id]],0),3)</f>
        <v>950</v>
      </c>
      <c r="J40" t="str">
        <f>INDEX(Financials[], MATCH(Movies[[#This Row],[movie_id]:[movie_id]], Financials[[movie_id]:[movie_id]],0),MATCH("Unit", Financials[#Headers],0))</f>
        <v>Millions</v>
      </c>
      <c r="K40" t="str">
        <f>INDEX(Financials[], MATCH(Movies[[#This Row],[movie_id]:[movie_id]], Financials[[movie_id]:[movie_id]],0),MATCH("Currency", Financials[#Headers],0))</f>
        <v>INR</v>
      </c>
      <c r="L40">
        <f>IF(Movies[[#This Row],[Unit]]="Billions",Movies[[#This Row],[Budget]]*1000,Movies[[#This Row],[Budget]])</f>
        <v>500</v>
      </c>
      <c r="M40">
        <f>IF(Movies[[#This Row],[Unit]]="Billions",Movies[[#This Row],[Revenue ]]*1000,Movies[[#This Row],[Revenue ]])</f>
        <v>950</v>
      </c>
      <c r="N40">
        <f>IF(Movies[[#This Row],[Currency ]]="USD",Movies[[#This Row],[Budget MIL]]*80,Movies[[#This Row],[Budget MIL]])</f>
        <v>500</v>
      </c>
      <c r="O40">
        <f>IF(Movies[[#This Row],[Currency ]]="USD",Movies[[#This Row],[Revenue MIL]]*80,Movies[[#This Row],[Revenue MIL]])</f>
        <v>950</v>
      </c>
      <c r="P40">
        <f>IF(Movies[[#This Row],[Currency ]]="INR",Movies[[#This Row],[Budget MIL]]/80,Movies[[#This Row],[Budget MIL]])</f>
        <v>6.25</v>
      </c>
      <c r="Q40">
        <f>IF(Movies[[#This Row],[Currency ]]="INR",Movies[[#This Row],[Revenue MIL]]/80,Movies[[#This Row],[Revenue MIL]])</f>
        <v>11.875</v>
      </c>
    </row>
    <row r="43" spans="1:17" x14ac:dyDescent="0.3">
      <c r="N43" s="4" t="s">
        <v>168</v>
      </c>
      <c r="O43" s="4" t="s">
        <v>169</v>
      </c>
    </row>
    <row r="44" spans="1:17" x14ac:dyDescent="0.3">
      <c r="N44" s="3">
        <f>SUM(Movies[Budget INR])</f>
        <v>264196.40000000002</v>
      </c>
      <c r="O44" s="3">
        <f>SUM(Movies[Revenue INR])</f>
        <v>1567141</v>
      </c>
    </row>
    <row r="47" spans="1:17" x14ac:dyDescent="0.3">
      <c r="H47" t="s">
        <v>167</v>
      </c>
      <c r="I47">
        <f>COUNT(Movies[movie_id])</f>
        <v>39</v>
      </c>
    </row>
    <row r="48" spans="1:17" x14ac:dyDescent="0.3">
      <c r="H48" t="s">
        <v>170</v>
      </c>
      <c r="I48">
        <f>COUNTIF(Movies[industry],"Bollywood")</f>
        <v>18</v>
      </c>
    </row>
    <row r="49" spans="8:9" x14ac:dyDescent="0.3">
      <c r="H49" t="s">
        <v>171</v>
      </c>
      <c r="I49">
        <f>SUMIF(Movies[industry],"Bollywood",Movies[Revenue INR])</f>
        <v>80909</v>
      </c>
    </row>
    <row r="50" spans="8:9" x14ac:dyDescent="0.3">
      <c r="H50" t="s">
        <v>172</v>
      </c>
      <c r="I50">
        <f>I49/I48</f>
        <v>4494.9444444444443</v>
      </c>
    </row>
    <row r="51" spans="8:9" x14ac:dyDescent="0.3">
      <c r="H51" t="s">
        <v>173</v>
      </c>
      <c r="I51" s="5">
        <f>I49/O44</f>
        <v>5.1628411227834639E-2</v>
      </c>
    </row>
  </sheetData>
  <conditionalFormatting sqref="A1:B1">
    <cfRule type="duplicateValues" dxfId="23" priority="1"/>
    <cfRule type="duplicateValues" dxfId="22" priority="2"/>
  </conditionalFormatting>
  <conditionalFormatting sqref="A2:B40">
    <cfRule type="duplicateValues" dxfId="21" priority="11"/>
    <cfRule type="duplicateValues" dxfId="20" priority="12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98" zoomScaleNormal="98" workbookViewId="0">
      <selection activeCell="K37" sqref="K37"/>
    </sheetView>
  </sheetViews>
  <sheetFormatPr defaultRowHeight="14.4" x14ac:dyDescent="0.3"/>
  <cols>
    <col min="2" max="2" width="26.44140625" customWidth="1"/>
    <col min="4" max="4" width="9.44140625" customWidth="1"/>
  </cols>
  <sheetData>
    <row r="1" spans="1:5" x14ac:dyDescent="0.3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</row>
    <row r="2" spans="1:5" x14ac:dyDescent="0.3">
      <c r="A2">
        <v>101</v>
      </c>
      <c r="B2">
        <v>1</v>
      </c>
      <c r="C2">
        <v>12.5</v>
      </c>
      <c r="D2" t="s">
        <v>31</v>
      </c>
      <c r="E2" t="s">
        <v>32</v>
      </c>
    </row>
    <row r="3" spans="1:5" x14ac:dyDescent="0.3">
      <c r="A3">
        <v>102</v>
      </c>
      <c r="B3">
        <v>200</v>
      </c>
      <c r="C3">
        <v>954.8</v>
      </c>
      <c r="D3" t="s">
        <v>33</v>
      </c>
      <c r="E3" t="s">
        <v>34</v>
      </c>
    </row>
    <row r="4" spans="1:5" x14ac:dyDescent="0.3">
      <c r="A4">
        <v>103</v>
      </c>
      <c r="B4">
        <v>165</v>
      </c>
      <c r="C4">
        <v>644.79999999999995</v>
      </c>
      <c r="D4" t="s">
        <v>33</v>
      </c>
      <c r="E4" t="s">
        <v>34</v>
      </c>
    </row>
    <row r="5" spans="1:5" x14ac:dyDescent="0.3">
      <c r="A5">
        <v>104</v>
      </c>
      <c r="B5">
        <v>180</v>
      </c>
      <c r="C5">
        <v>854</v>
      </c>
      <c r="D5" t="s">
        <v>33</v>
      </c>
      <c r="E5" t="s">
        <v>34</v>
      </c>
    </row>
    <row r="6" spans="1:5" x14ac:dyDescent="0.3">
      <c r="A6">
        <v>105</v>
      </c>
      <c r="B6">
        <v>250</v>
      </c>
      <c r="C6">
        <v>670</v>
      </c>
      <c r="D6" t="s">
        <v>33</v>
      </c>
      <c r="E6" t="s">
        <v>34</v>
      </c>
    </row>
    <row r="7" spans="1:5" x14ac:dyDescent="0.3">
      <c r="A7">
        <v>107</v>
      </c>
      <c r="B7">
        <v>400</v>
      </c>
      <c r="C7">
        <v>2000</v>
      </c>
      <c r="D7" t="s">
        <v>33</v>
      </c>
      <c r="E7" t="s">
        <v>32</v>
      </c>
    </row>
    <row r="8" spans="1:5" x14ac:dyDescent="0.3">
      <c r="A8">
        <v>108</v>
      </c>
      <c r="B8">
        <v>550</v>
      </c>
      <c r="C8">
        <v>4000</v>
      </c>
      <c r="D8" t="s">
        <v>33</v>
      </c>
      <c r="E8" t="s">
        <v>32</v>
      </c>
    </row>
    <row r="9" spans="1:5" x14ac:dyDescent="0.3">
      <c r="A9">
        <v>109</v>
      </c>
      <c r="B9">
        <v>390</v>
      </c>
      <c r="C9">
        <v>1360</v>
      </c>
      <c r="D9" t="s">
        <v>33</v>
      </c>
      <c r="E9" t="s">
        <v>32</v>
      </c>
    </row>
    <row r="10" spans="1:5" x14ac:dyDescent="0.3">
      <c r="A10">
        <v>110</v>
      </c>
      <c r="B10">
        <v>1.4</v>
      </c>
      <c r="C10">
        <v>3.5</v>
      </c>
      <c r="D10" t="s">
        <v>31</v>
      </c>
      <c r="E10" t="s">
        <v>32</v>
      </c>
    </row>
    <row r="11" spans="1:5" x14ac:dyDescent="0.3">
      <c r="A11">
        <v>111</v>
      </c>
      <c r="B11">
        <v>25</v>
      </c>
      <c r="C11">
        <v>73.3</v>
      </c>
      <c r="D11" t="s">
        <v>33</v>
      </c>
      <c r="E11" t="s">
        <v>34</v>
      </c>
    </row>
    <row r="12" spans="1:5" x14ac:dyDescent="0.3">
      <c r="A12">
        <v>113</v>
      </c>
      <c r="B12">
        <v>165</v>
      </c>
      <c r="C12">
        <v>701.8</v>
      </c>
      <c r="D12" t="s">
        <v>33</v>
      </c>
      <c r="E12" t="s">
        <v>34</v>
      </c>
    </row>
    <row r="13" spans="1:5" x14ac:dyDescent="0.3">
      <c r="A13">
        <v>114</v>
      </c>
      <c r="B13">
        <v>205</v>
      </c>
      <c r="C13">
        <v>365.3</v>
      </c>
      <c r="D13" t="s">
        <v>33</v>
      </c>
      <c r="E13" t="s">
        <v>34</v>
      </c>
    </row>
    <row r="14" spans="1:5" x14ac:dyDescent="0.3">
      <c r="A14">
        <v>115</v>
      </c>
      <c r="B14">
        <v>55</v>
      </c>
      <c r="C14">
        <v>307.10000000000002</v>
      </c>
      <c r="D14" t="s">
        <v>33</v>
      </c>
      <c r="E14" t="s">
        <v>34</v>
      </c>
    </row>
    <row r="15" spans="1:5" x14ac:dyDescent="0.3">
      <c r="A15">
        <v>116</v>
      </c>
      <c r="B15">
        <v>103</v>
      </c>
      <c r="C15">
        <v>460.5</v>
      </c>
      <c r="D15" t="s">
        <v>33</v>
      </c>
      <c r="E15" t="s">
        <v>34</v>
      </c>
    </row>
    <row r="16" spans="1:5" x14ac:dyDescent="0.3">
      <c r="A16">
        <v>117</v>
      </c>
      <c r="B16">
        <v>200</v>
      </c>
      <c r="C16">
        <v>2202</v>
      </c>
      <c r="D16" t="s">
        <v>33</v>
      </c>
      <c r="E16" t="s">
        <v>34</v>
      </c>
    </row>
    <row r="17" spans="1:5" x14ac:dyDescent="0.3">
      <c r="A17">
        <v>118</v>
      </c>
      <c r="B17">
        <v>3.18</v>
      </c>
      <c r="C17">
        <v>3.3</v>
      </c>
      <c r="D17" t="s">
        <v>33</v>
      </c>
      <c r="E17" t="s">
        <v>34</v>
      </c>
    </row>
    <row r="18" spans="1:5" x14ac:dyDescent="0.3">
      <c r="A18">
        <v>119</v>
      </c>
      <c r="B18">
        <v>237</v>
      </c>
      <c r="C18">
        <v>2847</v>
      </c>
      <c r="D18" t="s">
        <v>33</v>
      </c>
      <c r="E18" t="s">
        <v>34</v>
      </c>
    </row>
    <row r="19" spans="1:5" x14ac:dyDescent="0.3">
      <c r="A19">
        <v>120</v>
      </c>
      <c r="B19">
        <v>7.2</v>
      </c>
      <c r="C19">
        <v>291</v>
      </c>
      <c r="D19" t="s">
        <v>33</v>
      </c>
      <c r="E19" t="s">
        <v>34</v>
      </c>
    </row>
    <row r="20" spans="1:5" x14ac:dyDescent="0.3">
      <c r="A20">
        <v>121</v>
      </c>
      <c r="B20">
        <v>185</v>
      </c>
      <c r="C20">
        <v>1006</v>
      </c>
      <c r="D20" t="s">
        <v>33</v>
      </c>
      <c r="E20" t="s">
        <v>34</v>
      </c>
    </row>
    <row r="21" spans="1:5" x14ac:dyDescent="0.3">
      <c r="A21">
        <v>122</v>
      </c>
      <c r="B21">
        <v>22</v>
      </c>
      <c r="C21">
        <v>322.2</v>
      </c>
      <c r="D21" t="s">
        <v>33</v>
      </c>
      <c r="E21" t="s">
        <v>34</v>
      </c>
    </row>
    <row r="22" spans="1:5" x14ac:dyDescent="0.3">
      <c r="A22">
        <v>123</v>
      </c>
      <c r="B22">
        <v>63</v>
      </c>
      <c r="C22">
        <v>1046</v>
      </c>
      <c r="D22" t="s">
        <v>33</v>
      </c>
      <c r="E22" t="s">
        <v>34</v>
      </c>
    </row>
    <row r="23" spans="1:5" x14ac:dyDescent="0.3">
      <c r="A23">
        <v>124</v>
      </c>
      <c r="B23">
        <v>15.5</v>
      </c>
      <c r="C23">
        <v>263.10000000000002</v>
      </c>
      <c r="D23" t="s">
        <v>33</v>
      </c>
      <c r="E23" t="s">
        <v>34</v>
      </c>
    </row>
    <row r="24" spans="1:5" x14ac:dyDescent="0.3">
      <c r="A24">
        <v>125</v>
      </c>
      <c r="B24">
        <v>400</v>
      </c>
      <c r="C24">
        <v>2798</v>
      </c>
      <c r="D24" t="s">
        <v>33</v>
      </c>
      <c r="E24" t="s">
        <v>34</v>
      </c>
    </row>
    <row r="25" spans="1:5" x14ac:dyDescent="0.3">
      <c r="A25">
        <v>126</v>
      </c>
      <c r="B25">
        <v>400</v>
      </c>
      <c r="C25">
        <v>2048</v>
      </c>
      <c r="D25" t="s">
        <v>33</v>
      </c>
      <c r="E25" t="s">
        <v>34</v>
      </c>
    </row>
    <row r="26" spans="1:5" x14ac:dyDescent="0.3">
      <c r="A26">
        <v>127</v>
      </c>
      <c r="B26">
        <v>70</v>
      </c>
      <c r="C26">
        <v>100</v>
      </c>
      <c r="D26" t="s">
        <v>33</v>
      </c>
      <c r="E26" t="s">
        <v>32</v>
      </c>
    </row>
    <row r="27" spans="1:5" x14ac:dyDescent="0.3">
      <c r="A27">
        <v>128</v>
      </c>
      <c r="B27">
        <v>120</v>
      </c>
      <c r="C27">
        <v>1350</v>
      </c>
      <c r="D27" t="s">
        <v>33</v>
      </c>
      <c r="E27" t="s">
        <v>32</v>
      </c>
    </row>
    <row r="28" spans="1:5" x14ac:dyDescent="0.3">
      <c r="A28">
        <v>129</v>
      </c>
      <c r="B28">
        <v>100</v>
      </c>
      <c r="C28">
        <v>410</v>
      </c>
      <c r="D28" t="s">
        <v>33</v>
      </c>
      <c r="E28" t="s">
        <v>32</v>
      </c>
    </row>
    <row r="29" spans="1:5" x14ac:dyDescent="0.3">
      <c r="A29">
        <v>130</v>
      </c>
      <c r="B29">
        <v>850</v>
      </c>
      <c r="C29">
        <v>8540</v>
      </c>
      <c r="D29" t="s">
        <v>33</v>
      </c>
      <c r="E29" t="s">
        <v>32</v>
      </c>
    </row>
    <row r="30" spans="1:5" x14ac:dyDescent="0.3">
      <c r="A30">
        <v>131</v>
      </c>
      <c r="B30">
        <v>1</v>
      </c>
      <c r="C30">
        <v>5.9</v>
      </c>
      <c r="D30" t="s">
        <v>31</v>
      </c>
      <c r="E30" t="s">
        <v>32</v>
      </c>
    </row>
    <row r="31" spans="1:5" x14ac:dyDescent="0.3">
      <c r="A31">
        <v>132</v>
      </c>
      <c r="B31">
        <v>2</v>
      </c>
      <c r="C31">
        <v>3.6</v>
      </c>
      <c r="D31" t="s">
        <v>31</v>
      </c>
      <c r="E31" t="s">
        <v>32</v>
      </c>
    </row>
    <row r="32" spans="1:5" x14ac:dyDescent="0.3">
      <c r="A32">
        <v>133</v>
      </c>
      <c r="B32">
        <v>5.5</v>
      </c>
      <c r="C32">
        <v>12</v>
      </c>
      <c r="D32" t="s">
        <v>31</v>
      </c>
      <c r="E32" t="s">
        <v>32</v>
      </c>
    </row>
    <row r="33" spans="1:5" x14ac:dyDescent="0.3">
      <c r="A33">
        <v>134</v>
      </c>
      <c r="B33">
        <v>1.8</v>
      </c>
      <c r="C33">
        <v>6.5</v>
      </c>
      <c r="D33" t="s">
        <v>31</v>
      </c>
      <c r="E33" t="s">
        <v>32</v>
      </c>
    </row>
    <row r="34" spans="1:5" x14ac:dyDescent="0.3">
      <c r="A34">
        <v>135</v>
      </c>
      <c r="B34">
        <v>250</v>
      </c>
      <c r="C34">
        <v>3409</v>
      </c>
      <c r="D34" t="s">
        <v>33</v>
      </c>
      <c r="E34" t="s">
        <v>32</v>
      </c>
    </row>
    <row r="35" spans="1:5" x14ac:dyDescent="0.3">
      <c r="A35">
        <v>136</v>
      </c>
      <c r="B35">
        <v>900</v>
      </c>
      <c r="C35">
        <v>11690</v>
      </c>
      <c r="D35" t="s">
        <v>33</v>
      </c>
      <c r="E35" t="s">
        <v>32</v>
      </c>
    </row>
    <row r="36" spans="1:5" x14ac:dyDescent="0.3">
      <c r="A36">
        <v>137</v>
      </c>
      <c r="B36">
        <v>216.7</v>
      </c>
      <c r="C36">
        <v>370.6</v>
      </c>
      <c r="D36" t="s">
        <v>33</v>
      </c>
      <c r="E36" t="s">
        <v>34</v>
      </c>
    </row>
    <row r="37" spans="1:5" x14ac:dyDescent="0.3">
      <c r="A37">
        <v>138</v>
      </c>
      <c r="B37">
        <v>177</v>
      </c>
      <c r="C37">
        <v>714.4</v>
      </c>
      <c r="D37" t="s">
        <v>33</v>
      </c>
      <c r="E37" t="s">
        <v>34</v>
      </c>
    </row>
    <row r="38" spans="1:5" x14ac:dyDescent="0.3">
      <c r="A38">
        <v>139</v>
      </c>
      <c r="B38">
        <v>1.8</v>
      </c>
      <c r="C38">
        <v>3.1</v>
      </c>
      <c r="D38" t="s">
        <v>31</v>
      </c>
      <c r="E38" t="s">
        <v>32</v>
      </c>
    </row>
    <row r="39" spans="1:5" x14ac:dyDescent="0.3">
      <c r="A39">
        <v>140</v>
      </c>
      <c r="B39">
        <v>500</v>
      </c>
      <c r="C39">
        <v>950</v>
      </c>
      <c r="D39" t="s">
        <v>33</v>
      </c>
      <c r="E39" t="s">
        <v>32</v>
      </c>
    </row>
    <row r="40" spans="1:5" x14ac:dyDescent="0.3">
      <c r="A40">
        <v>406</v>
      </c>
      <c r="B40">
        <v>30</v>
      </c>
      <c r="C40">
        <v>350</v>
      </c>
      <c r="D40" t="s">
        <v>33</v>
      </c>
      <c r="E40" t="s">
        <v>32</v>
      </c>
    </row>
    <row r="41" spans="1:5" x14ac:dyDescent="0.3">
      <c r="A41">
        <v>412</v>
      </c>
      <c r="B41">
        <v>160</v>
      </c>
      <c r="C41">
        <v>836.8</v>
      </c>
      <c r="D41" t="s">
        <v>33</v>
      </c>
      <c r="E41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35</v>
      </c>
      <c r="B1" s="2" t="s">
        <v>36</v>
      </c>
      <c r="C1" s="2" t="s">
        <v>37</v>
      </c>
    </row>
    <row r="2" spans="1:3" x14ac:dyDescent="0.3">
      <c r="A2">
        <v>50</v>
      </c>
      <c r="B2" t="s">
        <v>38</v>
      </c>
      <c r="C2">
        <v>1986</v>
      </c>
    </row>
    <row r="3" spans="1:3" x14ac:dyDescent="0.3">
      <c r="A3">
        <v>51</v>
      </c>
      <c r="B3" t="s">
        <v>39</v>
      </c>
      <c r="C3">
        <v>1959</v>
      </c>
    </row>
    <row r="4" spans="1:3" x14ac:dyDescent="0.3">
      <c r="A4">
        <v>52</v>
      </c>
      <c r="B4" t="s">
        <v>40</v>
      </c>
      <c r="C4">
        <v>1976</v>
      </c>
    </row>
    <row r="5" spans="1:3" x14ac:dyDescent="0.3">
      <c r="A5">
        <v>53</v>
      </c>
      <c r="B5" t="s">
        <v>41</v>
      </c>
      <c r="C5">
        <v>1989</v>
      </c>
    </row>
    <row r="6" spans="1:3" x14ac:dyDescent="0.3">
      <c r="A6">
        <v>54</v>
      </c>
      <c r="B6" t="s">
        <v>42</v>
      </c>
      <c r="C6">
        <v>1983</v>
      </c>
    </row>
    <row r="7" spans="1:3" x14ac:dyDescent="0.3">
      <c r="A7">
        <v>55</v>
      </c>
      <c r="B7" t="s">
        <v>43</v>
      </c>
      <c r="C7">
        <v>1981</v>
      </c>
    </row>
    <row r="8" spans="1:3" x14ac:dyDescent="0.3">
      <c r="A8">
        <v>56</v>
      </c>
      <c r="B8" t="s">
        <v>44</v>
      </c>
      <c r="C8">
        <v>1981</v>
      </c>
    </row>
    <row r="9" spans="1:3" x14ac:dyDescent="0.3">
      <c r="A9">
        <v>57</v>
      </c>
      <c r="B9" t="s">
        <v>45</v>
      </c>
      <c r="C9">
        <v>1942</v>
      </c>
    </row>
    <row r="10" spans="1:3" x14ac:dyDescent="0.3">
      <c r="A10">
        <v>58</v>
      </c>
      <c r="B10" t="s">
        <v>46</v>
      </c>
      <c r="C10">
        <v>1948</v>
      </c>
    </row>
    <row r="11" spans="1:3" x14ac:dyDescent="0.3">
      <c r="A11">
        <v>59</v>
      </c>
      <c r="B11" t="s">
        <v>47</v>
      </c>
      <c r="C11">
        <v>1965</v>
      </c>
    </row>
    <row r="12" spans="1:3" x14ac:dyDescent="0.3">
      <c r="A12">
        <v>60</v>
      </c>
      <c r="B12" t="s">
        <v>48</v>
      </c>
      <c r="C12">
        <v>1974</v>
      </c>
    </row>
    <row r="13" spans="1:3" x14ac:dyDescent="0.3">
      <c r="A13">
        <v>61</v>
      </c>
      <c r="B13" t="s">
        <v>49</v>
      </c>
      <c r="C13">
        <v>1965</v>
      </c>
    </row>
    <row r="14" spans="1:3" x14ac:dyDescent="0.3">
      <c r="A14">
        <v>62</v>
      </c>
      <c r="B14" t="s">
        <v>50</v>
      </c>
      <c r="C14">
        <v>1970</v>
      </c>
    </row>
    <row r="15" spans="1:3" x14ac:dyDescent="0.3">
      <c r="A15">
        <v>63</v>
      </c>
      <c r="B15" t="s">
        <v>51</v>
      </c>
      <c r="C15">
        <v>1979</v>
      </c>
    </row>
    <row r="16" spans="1:3" x14ac:dyDescent="0.3">
      <c r="A16">
        <v>64</v>
      </c>
      <c r="B16" t="s">
        <v>52</v>
      </c>
      <c r="C16">
        <v>1974</v>
      </c>
    </row>
    <row r="17" spans="1:3" x14ac:dyDescent="0.3">
      <c r="A17">
        <v>65</v>
      </c>
      <c r="B17" t="s">
        <v>53</v>
      </c>
      <c r="C17">
        <v>1985</v>
      </c>
    </row>
    <row r="18" spans="1:3" x14ac:dyDescent="0.3">
      <c r="A18">
        <v>66</v>
      </c>
      <c r="B18" t="s">
        <v>54</v>
      </c>
      <c r="C18">
        <v>1986</v>
      </c>
    </row>
    <row r="19" spans="1:3" x14ac:dyDescent="0.3">
      <c r="A19">
        <v>67</v>
      </c>
      <c r="B19" t="s">
        <v>55</v>
      </c>
      <c r="C19">
        <v>1958</v>
      </c>
    </row>
    <row r="20" spans="1:3" x14ac:dyDescent="0.3">
      <c r="A20">
        <v>68</v>
      </c>
      <c r="B20" t="s">
        <v>56</v>
      </c>
      <c r="C20">
        <v>1937</v>
      </c>
    </row>
    <row r="21" spans="1:3" x14ac:dyDescent="0.3">
      <c r="A21">
        <v>69</v>
      </c>
      <c r="B21" t="s">
        <v>57</v>
      </c>
      <c r="C21">
        <v>1974</v>
      </c>
    </row>
    <row r="22" spans="1:3" x14ac:dyDescent="0.3">
      <c r="A22">
        <v>70</v>
      </c>
      <c r="B22" t="s">
        <v>58</v>
      </c>
      <c r="C22">
        <v>1959</v>
      </c>
    </row>
    <row r="23" spans="1:3" x14ac:dyDescent="0.3">
      <c r="A23">
        <v>71</v>
      </c>
      <c r="B23" t="s">
        <v>59</v>
      </c>
      <c r="C23">
        <v>1969</v>
      </c>
    </row>
    <row r="24" spans="1:3" x14ac:dyDescent="0.3">
      <c r="A24">
        <v>72</v>
      </c>
      <c r="B24" t="s">
        <v>60</v>
      </c>
      <c r="C24">
        <v>1982</v>
      </c>
    </row>
    <row r="25" spans="1:3" x14ac:dyDescent="0.3">
      <c r="A25">
        <v>73</v>
      </c>
      <c r="B25" t="s">
        <v>61</v>
      </c>
      <c r="C25">
        <v>1984</v>
      </c>
    </row>
    <row r="26" spans="1:3" x14ac:dyDescent="0.3">
      <c r="A26">
        <v>74</v>
      </c>
      <c r="B26" t="s">
        <v>62</v>
      </c>
      <c r="C26">
        <v>1986</v>
      </c>
    </row>
    <row r="27" spans="1:3" x14ac:dyDescent="0.3">
      <c r="A27">
        <v>75</v>
      </c>
      <c r="B27" t="s">
        <v>63</v>
      </c>
      <c r="C27">
        <v>1968</v>
      </c>
    </row>
    <row r="28" spans="1:3" x14ac:dyDescent="0.3">
      <c r="A28">
        <v>76</v>
      </c>
      <c r="B28" t="s">
        <v>64</v>
      </c>
      <c r="C28">
        <v>1972</v>
      </c>
    </row>
    <row r="29" spans="1:3" x14ac:dyDescent="0.3">
      <c r="A29">
        <v>77</v>
      </c>
      <c r="B29" t="s">
        <v>65</v>
      </c>
      <c r="C29">
        <v>1964</v>
      </c>
    </row>
    <row r="30" spans="1:3" x14ac:dyDescent="0.3">
      <c r="A30">
        <v>78</v>
      </c>
      <c r="B30" t="s">
        <v>66</v>
      </c>
      <c r="C30">
        <v>1974</v>
      </c>
    </row>
    <row r="31" spans="1:3" x14ac:dyDescent="0.3">
      <c r="A31">
        <v>79</v>
      </c>
      <c r="B31" t="s">
        <v>67</v>
      </c>
      <c r="C31">
        <v>1975</v>
      </c>
    </row>
    <row r="32" spans="1:3" x14ac:dyDescent="0.3">
      <c r="A32">
        <v>80</v>
      </c>
      <c r="B32" t="s">
        <v>68</v>
      </c>
      <c r="C32">
        <v>1908</v>
      </c>
    </row>
    <row r="33" spans="1:3" x14ac:dyDescent="0.3">
      <c r="A33">
        <v>81</v>
      </c>
      <c r="B33" t="s">
        <v>69</v>
      </c>
      <c r="C33">
        <v>1921</v>
      </c>
    </row>
    <row r="34" spans="1:3" x14ac:dyDescent="0.3">
      <c r="A34">
        <v>82</v>
      </c>
      <c r="B34" t="s">
        <v>70</v>
      </c>
      <c r="C34">
        <v>1976</v>
      </c>
    </row>
    <row r="35" spans="1:3" x14ac:dyDescent="0.3">
      <c r="A35">
        <v>83</v>
      </c>
      <c r="B35" t="s">
        <v>71</v>
      </c>
      <c r="C35">
        <v>1978</v>
      </c>
    </row>
    <row r="36" spans="1:3" x14ac:dyDescent="0.3">
      <c r="A36">
        <v>84</v>
      </c>
      <c r="B36" t="s">
        <v>72</v>
      </c>
      <c r="C36">
        <v>1924</v>
      </c>
    </row>
    <row r="37" spans="1:3" x14ac:dyDescent="0.3">
      <c r="A37">
        <v>85</v>
      </c>
      <c r="B37" t="s">
        <v>73</v>
      </c>
      <c r="C37">
        <v>1940</v>
      </c>
    </row>
    <row r="38" spans="1:3" x14ac:dyDescent="0.3">
      <c r="A38">
        <v>86</v>
      </c>
      <c r="B38" t="s">
        <v>74</v>
      </c>
      <c r="C38">
        <v>1974</v>
      </c>
    </row>
    <row r="39" spans="1:3" x14ac:dyDescent="0.3">
      <c r="A39">
        <v>87</v>
      </c>
      <c r="B39" t="s">
        <v>75</v>
      </c>
      <c r="C39">
        <v>1979</v>
      </c>
    </row>
    <row r="40" spans="1:3" x14ac:dyDescent="0.3">
      <c r="A40">
        <v>88</v>
      </c>
      <c r="B40" t="s">
        <v>76</v>
      </c>
      <c r="C40">
        <v>1952</v>
      </c>
    </row>
    <row r="41" spans="1:3" x14ac:dyDescent="0.3">
      <c r="A41">
        <v>89</v>
      </c>
      <c r="B41" t="s">
        <v>77</v>
      </c>
      <c r="C41">
        <v>1943</v>
      </c>
    </row>
    <row r="42" spans="1:3" x14ac:dyDescent="0.3">
      <c r="A42">
        <v>90</v>
      </c>
      <c r="B42" t="s">
        <v>78</v>
      </c>
      <c r="C42">
        <v>1947</v>
      </c>
    </row>
    <row r="43" spans="1:3" x14ac:dyDescent="0.3">
      <c r="A43">
        <v>91</v>
      </c>
      <c r="B43" t="s">
        <v>79</v>
      </c>
      <c r="C43">
        <v>1967</v>
      </c>
    </row>
    <row r="44" spans="1:3" x14ac:dyDescent="0.3">
      <c r="A44">
        <v>92</v>
      </c>
      <c r="B44" t="s">
        <v>80</v>
      </c>
      <c r="C44">
        <v>1967</v>
      </c>
    </row>
    <row r="45" spans="1:3" x14ac:dyDescent="0.3">
      <c r="A45">
        <v>93</v>
      </c>
      <c r="B45" t="s">
        <v>81</v>
      </c>
      <c r="C45">
        <v>1975</v>
      </c>
    </row>
    <row r="46" spans="1:3" x14ac:dyDescent="0.3">
      <c r="A46">
        <v>94</v>
      </c>
      <c r="B46" t="s">
        <v>82</v>
      </c>
      <c r="C46">
        <v>1965</v>
      </c>
    </row>
    <row r="47" spans="1:3" x14ac:dyDescent="0.3">
      <c r="A47">
        <v>95</v>
      </c>
      <c r="B47" t="s">
        <v>83</v>
      </c>
      <c r="C47">
        <v>1981</v>
      </c>
    </row>
    <row r="48" spans="1:3" x14ac:dyDescent="0.3">
      <c r="A48">
        <v>150</v>
      </c>
      <c r="B48" t="s">
        <v>84</v>
      </c>
      <c r="C48">
        <v>1905</v>
      </c>
    </row>
    <row r="49" spans="1:3" x14ac:dyDescent="0.3">
      <c r="A49">
        <v>151</v>
      </c>
      <c r="B49" t="s">
        <v>85</v>
      </c>
      <c r="C49">
        <v>1919</v>
      </c>
    </row>
    <row r="50" spans="1:3" x14ac:dyDescent="0.3">
      <c r="A50">
        <v>152</v>
      </c>
      <c r="B50" t="s">
        <v>86</v>
      </c>
      <c r="C50">
        <v>1997</v>
      </c>
    </row>
    <row r="51" spans="1:3" x14ac:dyDescent="0.3">
      <c r="A51">
        <v>153</v>
      </c>
      <c r="B51" t="s">
        <v>87</v>
      </c>
      <c r="C51">
        <v>1929</v>
      </c>
    </row>
    <row r="52" spans="1:3" x14ac:dyDescent="0.3">
      <c r="A52">
        <v>154</v>
      </c>
      <c r="B52" t="s">
        <v>88</v>
      </c>
      <c r="C52">
        <v>1988</v>
      </c>
    </row>
    <row r="53" spans="1:3" x14ac:dyDescent="0.3">
      <c r="A53">
        <v>155</v>
      </c>
      <c r="B53" t="s">
        <v>89</v>
      </c>
      <c r="C53">
        <v>1982</v>
      </c>
    </row>
    <row r="54" spans="1:3" x14ac:dyDescent="0.3">
      <c r="A54">
        <v>156</v>
      </c>
      <c r="B54" t="s">
        <v>90</v>
      </c>
      <c r="C54">
        <v>1982</v>
      </c>
    </row>
    <row r="55" spans="1:3" x14ac:dyDescent="0.3">
      <c r="A55">
        <v>157</v>
      </c>
      <c r="B55" t="s">
        <v>91</v>
      </c>
      <c r="C55">
        <v>1982</v>
      </c>
    </row>
    <row r="56" spans="1:3" x14ac:dyDescent="0.3">
      <c r="A56">
        <v>158</v>
      </c>
      <c r="B56" t="s">
        <v>92</v>
      </c>
      <c r="C56">
        <v>1983</v>
      </c>
    </row>
    <row r="57" spans="1:3" x14ac:dyDescent="0.3">
      <c r="A57">
        <v>159</v>
      </c>
      <c r="B57" t="s">
        <v>93</v>
      </c>
      <c r="C57">
        <v>1985</v>
      </c>
    </row>
    <row r="58" spans="1:3" x14ac:dyDescent="0.3">
      <c r="A58">
        <v>160</v>
      </c>
      <c r="B58" t="s">
        <v>94</v>
      </c>
      <c r="C58">
        <v>1979</v>
      </c>
    </row>
    <row r="59" spans="1:3" x14ac:dyDescent="0.3">
      <c r="A59">
        <v>161</v>
      </c>
      <c r="B59" t="s">
        <v>95</v>
      </c>
      <c r="C59">
        <v>1984</v>
      </c>
    </row>
    <row r="60" spans="1:3" x14ac:dyDescent="0.3">
      <c r="A60">
        <v>162</v>
      </c>
      <c r="B60" t="s">
        <v>96</v>
      </c>
      <c r="C60">
        <v>1950</v>
      </c>
    </row>
    <row r="61" spans="1:3" x14ac:dyDescent="0.3">
      <c r="A61">
        <v>163</v>
      </c>
      <c r="B61" t="s">
        <v>97</v>
      </c>
      <c r="C61">
        <v>1955</v>
      </c>
    </row>
    <row r="62" spans="1:3" x14ac:dyDescent="0.3">
      <c r="A62">
        <v>164</v>
      </c>
      <c r="B62" t="s">
        <v>98</v>
      </c>
      <c r="C62">
        <v>1965</v>
      </c>
    </row>
    <row r="63" spans="1:3" x14ac:dyDescent="0.3">
      <c r="A63">
        <v>165</v>
      </c>
      <c r="B63" t="s">
        <v>99</v>
      </c>
      <c r="C63">
        <v>1967</v>
      </c>
    </row>
    <row r="64" spans="1:3" x14ac:dyDescent="0.3">
      <c r="A64">
        <v>166</v>
      </c>
      <c r="B64" t="s">
        <v>100</v>
      </c>
      <c r="C64">
        <v>1946</v>
      </c>
    </row>
    <row r="65" spans="1:3" x14ac:dyDescent="0.3">
      <c r="A65">
        <v>167</v>
      </c>
      <c r="B65" t="s">
        <v>101</v>
      </c>
      <c r="C65">
        <v>1982</v>
      </c>
    </row>
    <row r="66" spans="1:3" x14ac:dyDescent="0.3">
      <c r="A66">
        <v>168</v>
      </c>
      <c r="B66" t="s">
        <v>102</v>
      </c>
      <c r="C66">
        <v>1956</v>
      </c>
    </row>
    <row r="67" spans="1:3" x14ac:dyDescent="0.3">
      <c r="A67">
        <v>169</v>
      </c>
      <c r="B67" t="s">
        <v>103</v>
      </c>
      <c r="C67">
        <v>1985</v>
      </c>
    </row>
    <row r="68" spans="1:3" x14ac:dyDescent="0.3">
      <c r="A68">
        <v>170</v>
      </c>
      <c r="B68" t="s">
        <v>104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B2" sqref="B2:B3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35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36</v>
      </c>
    </row>
    <row r="2" spans="1:2" x14ac:dyDescent="0.3">
      <c r="A2">
        <v>1</v>
      </c>
      <c r="B2" t="s">
        <v>105</v>
      </c>
    </row>
    <row r="3" spans="1:2" x14ac:dyDescent="0.3">
      <c r="A3">
        <v>2</v>
      </c>
      <c r="B3" t="s">
        <v>106</v>
      </c>
    </row>
    <row r="4" spans="1:2" x14ac:dyDescent="0.3">
      <c r="A4">
        <v>3</v>
      </c>
      <c r="B4" t="s">
        <v>107</v>
      </c>
    </row>
    <row r="5" spans="1:2" x14ac:dyDescent="0.3">
      <c r="A5">
        <v>4</v>
      </c>
      <c r="B5" t="s">
        <v>108</v>
      </c>
    </row>
    <row r="6" spans="1:2" x14ac:dyDescent="0.3">
      <c r="A6">
        <v>5</v>
      </c>
      <c r="B6" t="s">
        <v>109</v>
      </c>
    </row>
    <row r="7" spans="1:2" x14ac:dyDescent="0.3">
      <c r="A7">
        <v>6</v>
      </c>
      <c r="B7" t="s">
        <v>110</v>
      </c>
    </row>
    <row r="8" spans="1:2" x14ac:dyDescent="0.3">
      <c r="A8">
        <v>7</v>
      </c>
      <c r="B8" t="s">
        <v>111</v>
      </c>
    </row>
    <row r="9" spans="1:2" x14ac:dyDescent="0.3">
      <c r="A9">
        <v>8</v>
      </c>
      <c r="B9" t="s">
        <v>112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543E-295C-4C59-B0F1-F8121C82D06A}">
  <dimension ref="A4:E20"/>
  <sheetViews>
    <sheetView tabSelected="1" workbookViewId="0">
      <selection activeCell="B20" sqref="B20"/>
    </sheetView>
  </sheetViews>
  <sheetFormatPr defaultRowHeight="14.4" x14ac:dyDescent="0.3"/>
  <cols>
    <col min="1" max="1" width="13.88671875" bestFit="1" customWidth="1"/>
    <col min="2" max="2" width="22.6640625" bestFit="1" customWidth="1"/>
    <col min="3" max="3" width="14.109375" customWidth="1"/>
    <col min="4" max="4" width="16.109375" customWidth="1"/>
    <col min="5" max="5" width="20.6640625" customWidth="1"/>
  </cols>
  <sheetData>
    <row r="4" spans="1:5" x14ac:dyDescent="0.3">
      <c r="A4" s="6" t="s">
        <v>174</v>
      </c>
      <c r="B4" s="6" t="s">
        <v>175</v>
      </c>
      <c r="C4" s="6" t="s">
        <v>176</v>
      </c>
      <c r="D4" s="6" t="s">
        <v>177</v>
      </c>
      <c r="E4" s="6" t="s">
        <v>178</v>
      </c>
    </row>
    <row r="5" spans="1:5" x14ac:dyDescent="0.3">
      <c r="A5" t="s">
        <v>179</v>
      </c>
      <c r="B5" s="8">
        <f>SUMIF(Movies[studio],"Marvel Studios",Movies[Revenue USD])</f>
        <v>9054.6</v>
      </c>
      <c r="C5" s="7">
        <v>8000</v>
      </c>
      <c r="D5" s="8">
        <f>B5-C5</f>
        <v>1054.6000000000004</v>
      </c>
      <c r="E5" s="5">
        <f>D5/C5</f>
        <v>0.13182500000000005</v>
      </c>
    </row>
    <row r="6" spans="1:5" x14ac:dyDescent="0.3">
      <c r="A6" t="s">
        <v>157</v>
      </c>
      <c r="B6" s="8">
        <f>SUMIF(Movies[studio],"Marvel Studios", Movies[Budget USD])</f>
        <v>1988.7</v>
      </c>
      <c r="C6" s="7">
        <v>2000</v>
      </c>
      <c r="D6" s="8">
        <f>B6-C6</f>
        <v>-11.299999999999955</v>
      </c>
      <c r="E6" s="5">
        <f>D6/C6</f>
        <v>-5.6499999999999771E-3</v>
      </c>
    </row>
    <row r="7" spans="1:5" x14ac:dyDescent="0.3">
      <c r="A7" t="s">
        <v>180</v>
      </c>
      <c r="B7" s="8">
        <f>B5-B6</f>
        <v>7065.9000000000005</v>
      </c>
      <c r="C7" s="7">
        <v>6000</v>
      </c>
      <c r="D7" s="8">
        <f>B7-C7</f>
        <v>1065.9000000000005</v>
      </c>
      <c r="E7" s="5">
        <f>D7/C7</f>
        <v>0.17765000000000009</v>
      </c>
    </row>
    <row r="8" spans="1:5" x14ac:dyDescent="0.3">
      <c r="A8" t="s">
        <v>181</v>
      </c>
      <c r="B8" s="5">
        <f>B7/B6</f>
        <v>3.5530245889274403</v>
      </c>
      <c r="C8" s="5">
        <f>C7/C6</f>
        <v>3</v>
      </c>
      <c r="D8" s="9">
        <f>B8-C8</f>
        <v>0.55302458892744033</v>
      </c>
      <c r="E8" s="5">
        <f>D8/C8</f>
        <v>0.1843415296424801</v>
      </c>
    </row>
    <row r="9" spans="1:5" x14ac:dyDescent="0.3">
      <c r="A9" t="s">
        <v>182</v>
      </c>
      <c r="B9" s="5">
        <f>B5/SUMIF(Movies[industry],"Hollywood", Movies[Revenue USD])</f>
        <v>0.48738554949698293</v>
      </c>
      <c r="C9" s="5">
        <v>0.55000000000000004</v>
      </c>
      <c r="D9" s="9">
        <f>B9-C9</f>
        <v>-6.2614450503017116E-2</v>
      </c>
      <c r="E9" s="5">
        <f>D9/C9</f>
        <v>-0.11384445546003111</v>
      </c>
    </row>
    <row r="10" spans="1:5" x14ac:dyDescent="0.3">
      <c r="E10" s="5"/>
    </row>
    <row r="15" spans="1:5" x14ac:dyDescent="0.3">
      <c r="A15" t="s">
        <v>183</v>
      </c>
      <c r="B15" s="10">
        <f>AVERAGE(Movies[imdb_rating])</f>
        <v>7.9473684210526319</v>
      </c>
    </row>
    <row r="16" spans="1:5" x14ac:dyDescent="0.3">
      <c r="A16" t="s">
        <v>184</v>
      </c>
      <c r="B16">
        <f>MEDIAN(Movies[imdb_rating])</f>
        <v>8.1</v>
      </c>
    </row>
    <row r="17" spans="1:2" x14ac:dyDescent="0.3">
      <c r="A17" t="s">
        <v>185</v>
      </c>
      <c r="B17">
        <f>MODE(Movies[imdb_rating])</f>
        <v>8.4</v>
      </c>
    </row>
    <row r="19" spans="1:2" x14ac:dyDescent="0.3">
      <c r="A19" t="s">
        <v>186</v>
      </c>
      <c r="B19" s="10">
        <f>_xlfn.VAR.P(Movies[imdb_rating])</f>
        <v>1.3577562326869845</v>
      </c>
    </row>
    <row r="20" spans="1:2" x14ac:dyDescent="0.3">
      <c r="A20" t="s">
        <v>187</v>
      </c>
      <c r="B20" s="10">
        <f>_xlfn.STDEV.P(Movies[imdb_rating])</f>
        <v>1.1652279745556164</v>
      </c>
    </row>
  </sheetData>
  <conditionalFormatting sqref="E4">
    <cfRule type="cellIs" dxfId="10" priority="5" operator="lessThan">
      <formula>-0.1</formula>
    </cfRule>
    <cfRule type="cellIs" dxfId="9" priority="6" operator="lessThan">
      <formula>-10</formula>
    </cfRule>
  </conditionalFormatting>
  <conditionalFormatting sqref="E3">
    <cfRule type="cellIs" dxfId="8" priority="4" operator="lessThan">
      <formula>-10</formula>
    </cfRule>
  </conditionalFormatting>
  <conditionalFormatting sqref="E1:E1048576">
    <cfRule type="cellIs" dxfId="7" priority="3" operator="lessThan">
      <formula>-10</formula>
    </cfRule>
  </conditionalFormatting>
  <conditionalFormatting sqref="E4:E9">
    <cfRule type="cellIs" dxfId="0" priority="2" operator="lessThan">
      <formula>-10</formula>
    </cfRule>
    <cfRule type="cellIs" dxfId="1" priority="1" operator="lessThan">
      <formula>-0.1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E49FA-0EFC-43E5-A2CE-077DE4CAF4DF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2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movies </vt:lpstr>
      <vt:lpstr>financials</vt:lpstr>
      <vt:lpstr>actors</vt:lpstr>
      <vt:lpstr>movie_actor</vt:lpstr>
      <vt:lpstr>languages</vt:lpstr>
      <vt:lpstr>Marvel Financials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Hemavarshini J.P</cp:lastModifiedBy>
  <dcterms:created xsi:type="dcterms:W3CDTF">2015-06-05T18:17:20Z</dcterms:created>
  <dcterms:modified xsi:type="dcterms:W3CDTF">2025-07-18T00:20:35Z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