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Квартплата" sheetId="1" r:id="rId1"/>
    <sheet name="Распределение фонда зарплаты" sheetId="2" r:id="rId2"/>
    <sheet name="Сдельная зарплата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/>
  <c r="I16"/>
  <c r="H16"/>
  <c r="G16"/>
  <c r="F16"/>
  <c r="E16"/>
  <c r="D16"/>
  <c r="C12" i="3" l="1"/>
  <c r="B12"/>
  <c r="D11"/>
  <c r="D10"/>
  <c r="D9"/>
  <c r="E9" s="1"/>
  <c r="F9" s="1"/>
  <c r="E8"/>
  <c r="F8" s="1"/>
  <c r="D8"/>
  <c r="D7"/>
  <c r="E17" i="2"/>
  <c r="D17"/>
  <c r="C17"/>
  <c r="B17"/>
  <c r="F16"/>
  <c r="F15"/>
  <c r="F14"/>
  <c r="F13"/>
  <c r="F12"/>
  <c r="F11"/>
  <c r="F10"/>
  <c r="F9"/>
  <c r="F8"/>
  <c r="F7"/>
  <c r="C16" i="1"/>
  <c r="B16"/>
  <c r="I15"/>
  <c r="H15"/>
  <c r="J15" s="1"/>
  <c r="G15"/>
  <c r="I14"/>
  <c r="H14"/>
  <c r="J14" s="1"/>
  <c r="G14"/>
  <c r="I13"/>
  <c r="H13"/>
  <c r="J13" s="1"/>
  <c r="G13"/>
  <c r="I12"/>
  <c r="H12"/>
  <c r="J12" s="1"/>
  <c r="G12"/>
  <c r="I11"/>
  <c r="H11"/>
  <c r="J11" s="1"/>
  <c r="G11"/>
  <c r="F17" i="2" l="1"/>
  <c r="E7" i="3"/>
  <c r="E12" s="1"/>
  <c r="E11"/>
  <c r="F11" s="1"/>
  <c r="D12"/>
  <c r="E10"/>
  <c r="F10" s="1"/>
  <c r="G16" i="2" l="1"/>
  <c r="H16" s="1"/>
  <c r="G12"/>
  <c r="H12" s="1"/>
  <c r="G8"/>
  <c r="H8" s="1"/>
  <c r="G13"/>
  <c r="H13" s="1"/>
  <c r="G9"/>
  <c r="H9" s="1"/>
  <c r="G14"/>
  <c r="H14" s="1"/>
  <c r="G10"/>
  <c r="H10" s="1"/>
  <c r="G15"/>
  <c r="H15" s="1"/>
  <c r="G11"/>
  <c r="H11" s="1"/>
  <c r="G7"/>
  <c r="F7" i="3"/>
  <c r="F12" s="1"/>
  <c r="G17" i="2" l="1"/>
  <c r="H7"/>
  <c r="H17" s="1"/>
</calcChain>
</file>

<file path=xl/sharedStrings.xml><?xml version="1.0" encoding="utf-8"?>
<sst xmlns="http://schemas.openxmlformats.org/spreadsheetml/2006/main" count="71" uniqueCount="60">
  <si>
    <t xml:space="preserve"> ТАРИФЫ</t>
  </si>
  <si>
    <t>Телефон</t>
  </si>
  <si>
    <t>отдельн.</t>
  </si>
  <si>
    <t>спаренн.</t>
  </si>
  <si>
    <t>Газ</t>
  </si>
  <si>
    <t>без колонки</t>
  </si>
  <si>
    <t>с колонкой</t>
  </si>
  <si>
    <t>Коммун. услуги</t>
  </si>
  <si>
    <t>РАСЧЕТ КВАРТПЛАТЫ</t>
  </si>
  <si>
    <t>№ квартиры</t>
  </si>
  <si>
    <t>человек</t>
  </si>
  <si>
    <t>Удобства</t>
  </si>
  <si>
    <t>Оплата</t>
  </si>
  <si>
    <t>ИТОГО</t>
  </si>
  <si>
    <t>электрическая плита</t>
  </si>
  <si>
    <t>газовая колонка</t>
  </si>
  <si>
    <t>телефон (спар./отд.)</t>
  </si>
  <si>
    <t>коммунальные услуги</t>
  </si>
  <si>
    <t>газ</t>
  </si>
  <si>
    <t>телефон</t>
  </si>
  <si>
    <t>о</t>
  </si>
  <si>
    <t>с</t>
  </si>
  <si>
    <t>ВСЕГО</t>
  </si>
  <si>
    <r>
      <t xml:space="preserve">ДОХОД СОТРУДНИКОВ ЗА </t>
    </r>
    <r>
      <rPr>
        <b/>
        <sz val="10"/>
        <color theme="1"/>
        <rFont val="Arial"/>
        <family val="2"/>
        <charset val="204"/>
      </rPr>
      <t>ОКТЯБРЬ</t>
    </r>
  </si>
  <si>
    <t>Количество рабочих дней</t>
  </si>
  <si>
    <t>Фонд заработной платы</t>
  </si>
  <si>
    <t xml:space="preserve"> Ф.И.О. работника</t>
  </si>
  <si>
    <t>Отработано дней</t>
  </si>
  <si>
    <t>Разряд</t>
  </si>
  <si>
    <t>КТУ</t>
  </si>
  <si>
    <t>Оклад</t>
  </si>
  <si>
    <t>Начислено</t>
  </si>
  <si>
    <t>Надбавка</t>
  </si>
  <si>
    <t>Новая зарплата</t>
  </si>
  <si>
    <t>Антонов Р.И.</t>
  </si>
  <si>
    <t>Борисов И.П.</t>
  </si>
  <si>
    <t>Иванов В.А.</t>
  </si>
  <si>
    <t>Крючков Н.Р.</t>
  </si>
  <si>
    <t>Новиков Л.Д.</t>
  </si>
  <si>
    <t>Огарев Н.И.</t>
  </si>
  <si>
    <t>Петров К.О.</t>
  </si>
  <si>
    <t>СидоровИ.Н.</t>
  </si>
  <si>
    <t>Тимофеев Н.Н.</t>
  </si>
  <si>
    <t>Федоров А.Н.</t>
  </si>
  <si>
    <t>Налог до 15000</t>
  </si>
  <si>
    <t>Налог от 15000</t>
  </si>
  <si>
    <t>Стоимость работы</t>
  </si>
  <si>
    <t>Стоимость детали</t>
  </si>
  <si>
    <t>СДЕЛЬНАЯ ЗАРАБОТНАЯ ПЛАТА</t>
  </si>
  <si>
    <t>Работник</t>
  </si>
  <si>
    <t>Обработано деталей</t>
  </si>
  <si>
    <t>Деталей брака</t>
  </si>
  <si>
    <t>Зарплата</t>
  </si>
  <si>
    <t>Сумма налога</t>
  </si>
  <si>
    <t>Сумма на руки</t>
  </si>
  <si>
    <t>Ковалев  И.Р.</t>
  </si>
  <si>
    <t>Сидоров И.Н.</t>
  </si>
  <si>
    <t>Федоров Г.Д</t>
  </si>
  <si>
    <r>
      <t>площадь, м</t>
    </r>
    <r>
      <rPr>
        <vertAlign val="superscript"/>
        <sz val="10"/>
        <color theme="1"/>
        <rFont val="Arial"/>
        <family val="2"/>
        <charset val="204"/>
        <scheme val="minor"/>
      </rPr>
      <t>2</t>
    </r>
  </si>
  <si>
    <t>+</t>
  </si>
</sst>
</file>

<file path=xl/styles.xml><?xml version="1.0" encoding="utf-8"?>
<styleSheet xmlns="http://schemas.openxmlformats.org/spreadsheetml/2006/main">
  <numFmts count="1">
    <numFmt numFmtId="164" formatCode="[$р.-419]#,##0.00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5" xfId="0" applyFont="1" applyBorder="1" applyAlignment="1"/>
    <xf numFmtId="164" fontId="3" fillId="0" borderId="5" xfId="0" applyNumberFormat="1" applyFont="1" applyBorder="1" applyAlignment="1"/>
    <xf numFmtId="9" fontId="3" fillId="0" borderId="5" xfId="0" applyNumberFormat="1" applyFont="1" applyBorder="1" applyAlignment="1"/>
    <xf numFmtId="0" fontId="3" fillId="0" borderId="5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textRotation="90"/>
    </xf>
    <xf numFmtId="0" fontId="3" fillId="0" borderId="5" xfId="0" applyFont="1" applyBorder="1" applyAlignment="1">
      <alignment horizont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/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164" fontId="3" fillId="0" borderId="5" xfId="0" applyNumberFormat="1" applyFont="1" applyBorder="1" applyAlignment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 wrapText="1"/>
    </xf>
    <xf numFmtId="164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/>
    <xf numFmtId="9" fontId="3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4" xfId="0" applyFont="1" applyBorder="1" applyAlignment="1"/>
    <xf numFmtId="0" fontId="2" fillId="0" borderId="6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2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Новая</a:t>
            </a:r>
            <a:r>
              <a:rPr lang="ru-RU" baseline="0"/>
              <a:t> зарплата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'Распределение фонда зарплаты'!$A$7:$A$16</c:f>
              <c:strCache>
                <c:ptCount val="10"/>
                <c:pt idx="0">
                  <c:v>Антонов Р.И.</c:v>
                </c:pt>
                <c:pt idx="1">
                  <c:v>Борисов И.П.</c:v>
                </c:pt>
                <c:pt idx="2">
                  <c:v>Иванов В.А.</c:v>
                </c:pt>
                <c:pt idx="3">
                  <c:v>Крючков Н.Р.</c:v>
                </c:pt>
                <c:pt idx="4">
                  <c:v>Новиков Л.Д.</c:v>
                </c:pt>
                <c:pt idx="5">
                  <c:v>Огарев Н.И.</c:v>
                </c:pt>
                <c:pt idx="6">
                  <c:v>Петров К.О.</c:v>
                </c:pt>
                <c:pt idx="7">
                  <c:v>СидоровИ.Н.</c:v>
                </c:pt>
                <c:pt idx="8">
                  <c:v>Тимофеев Н.Н.</c:v>
                </c:pt>
                <c:pt idx="9">
                  <c:v>Федоров А.Н.</c:v>
                </c:pt>
              </c:strCache>
            </c:strRef>
          </c:cat>
          <c:val>
            <c:numRef>
              <c:f>'Распределение фонда зарплаты'!$H$7:$H$16</c:f>
              <c:numCache>
                <c:formatCode>0.00</c:formatCode>
                <c:ptCount val="10"/>
                <c:pt idx="0">
                  <c:v>40821.442993673438</c:v>
                </c:pt>
                <c:pt idx="1">
                  <c:v>45067.303809395613</c:v>
                </c:pt>
                <c:pt idx="2">
                  <c:v>31025.373536142146</c:v>
                </c:pt>
                <c:pt idx="3">
                  <c:v>34836.451743168662</c:v>
                </c:pt>
                <c:pt idx="4">
                  <c:v>28409.94750302867</c:v>
                </c:pt>
                <c:pt idx="5">
                  <c:v>17632.92502355633</c:v>
                </c:pt>
                <c:pt idx="6">
                  <c:v>13607.147664557815</c:v>
                </c:pt>
                <c:pt idx="7">
                  <c:v>29388.208372593886</c:v>
                </c:pt>
                <c:pt idx="8">
                  <c:v>23939.965002019115</c:v>
                </c:pt>
                <c:pt idx="9">
                  <c:v>35271.234351864317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C-4153-B73C-73E728670C3D}"/>
            </c:ext>
          </c:extLst>
        </c:ser>
        <c:dLbls>
          <c:showVal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Сдельная</a:t>
            </a:r>
            <a:r>
              <a:rPr lang="ru-RU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заработная плата</a:t>
            </a:r>
            <a:endParaRPr lang="ru-RU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solidFill>
            <a:schemeClr val="bg1"/>
          </a:solidFill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'Сдельная зарплата'!$D$6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</c:v>
                </c:pt>
              </c:strCache>
            </c:strRef>
          </c:cat>
          <c:val>
            <c:numRef>
              <c:f>'Сдельная зарплата'!$D$7:$D$12</c:f>
              <c:numCache>
                <c:formatCode>General</c:formatCode>
                <c:ptCount val="6"/>
                <c:pt idx="0">
                  <c:v>14525</c:v>
                </c:pt>
                <c:pt idx="1">
                  <c:v>15875</c:v>
                </c:pt>
                <c:pt idx="2">
                  <c:v>14850</c:v>
                </c:pt>
                <c:pt idx="3">
                  <c:v>17600</c:v>
                </c:pt>
                <c:pt idx="4">
                  <c:v>13150</c:v>
                </c:pt>
                <c:pt idx="5">
                  <c:v>76000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47-42D4-B24B-CCBDBFF1C638}"/>
            </c:ext>
          </c:extLst>
        </c:ser>
        <c:ser>
          <c:idx val="1"/>
          <c:order val="1"/>
          <c:tx>
            <c:strRef>
              <c:f>'Сдельная зарплата'!$E$6</c:f>
              <c:strCache>
                <c:ptCount val="1"/>
                <c:pt idx="0">
                  <c:v>Сумма налога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</c:v>
                </c:pt>
              </c:strCache>
            </c:strRef>
          </c:cat>
          <c:val>
            <c:numRef>
              <c:f>'Сдельная зарплата'!$E$7:$E$12</c:f>
              <c:numCache>
                <c:formatCode>General</c:formatCode>
                <c:ptCount val="6"/>
                <c:pt idx="0">
                  <c:v>2905</c:v>
                </c:pt>
                <c:pt idx="1">
                  <c:v>3175</c:v>
                </c:pt>
                <c:pt idx="2">
                  <c:v>2970</c:v>
                </c:pt>
                <c:pt idx="3">
                  <c:v>3520</c:v>
                </c:pt>
                <c:pt idx="4">
                  <c:v>2630</c:v>
                </c:pt>
                <c:pt idx="5">
                  <c:v>15200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47-42D4-B24B-CCBDBFF1C638}"/>
            </c:ext>
          </c:extLst>
        </c:ser>
        <c:ser>
          <c:idx val="2"/>
          <c:order val="2"/>
          <c:tx>
            <c:strRef>
              <c:f>'Сдельная зарплата'!$F$6</c:f>
              <c:strCache>
                <c:ptCount val="1"/>
                <c:pt idx="0">
                  <c:v>Сумма на руки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</c:v>
                </c:pt>
              </c:strCache>
            </c:strRef>
          </c:cat>
          <c:val>
            <c:numRef>
              <c:f>'Сдельная зарплата'!$F$7:$F$11</c:f>
              <c:numCache>
                <c:formatCode>General</c:formatCode>
                <c:ptCount val="5"/>
                <c:pt idx="0">
                  <c:v>11620</c:v>
                </c:pt>
                <c:pt idx="1">
                  <c:v>12700</c:v>
                </c:pt>
                <c:pt idx="2">
                  <c:v>11880</c:v>
                </c:pt>
                <c:pt idx="3">
                  <c:v>14080</c:v>
                </c:pt>
                <c:pt idx="4">
                  <c:v>10520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47-42D4-B24B-CCBDBFF1C638}"/>
            </c:ext>
          </c:extLst>
        </c:ser>
        <c:dLbls/>
        <c:gapWidth val="219"/>
        <c:overlap val="-27"/>
        <c:axId val="105483648"/>
        <c:axId val="105497728"/>
      </c:barChart>
      <c:catAx>
        <c:axId val="105483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97728"/>
        <c:crosses val="autoZero"/>
        <c:auto val="1"/>
        <c:lblAlgn val="ctr"/>
        <c:lblOffset val="100"/>
      </c:catAx>
      <c:valAx>
        <c:axId val="105497728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18</xdr:row>
      <xdr:rowOff>109537</xdr:rowOff>
    </xdr:from>
    <xdr:to>
      <xdr:col>8</xdr:col>
      <xdr:colOff>333374</xdr:colOff>
      <xdr:row>32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1D459BB-6917-4181-9412-A679AE252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4</xdr:row>
      <xdr:rowOff>14287</xdr:rowOff>
    </xdr:from>
    <xdr:to>
      <xdr:col>12</xdr:col>
      <xdr:colOff>628649</xdr:colOff>
      <xdr:row>19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6E5F5F9-BF0F-425D-95F2-733BC4EC4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6"/>
  <sheetViews>
    <sheetView tabSelected="1" workbookViewId="0">
      <selection activeCell="J17" sqref="J17"/>
    </sheetView>
  </sheetViews>
  <sheetFormatPr defaultColWidth="12.5703125" defaultRowHeight="15.75" customHeight="1"/>
  <cols>
    <col min="1" max="1" width="10.85546875" customWidth="1"/>
    <col min="4" max="4" width="5.140625" customWidth="1"/>
    <col min="5" max="5" width="4.42578125" customWidth="1"/>
    <col min="6" max="6" width="7.42578125" customWidth="1"/>
    <col min="8" max="9" width="10.5703125" customWidth="1"/>
  </cols>
  <sheetData>
    <row r="1" spans="1:10">
      <c r="A1" s="30" t="s">
        <v>0</v>
      </c>
      <c r="B1" s="27"/>
      <c r="C1" s="28"/>
    </row>
    <row r="2" spans="1:10">
      <c r="A2" s="24" t="s">
        <v>1</v>
      </c>
      <c r="B2" s="1" t="s">
        <v>2</v>
      </c>
      <c r="C2" s="2">
        <v>300</v>
      </c>
    </row>
    <row r="3" spans="1:10">
      <c r="A3" s="25"/>
      <c r="B3" s="1" t="s">
        <v>3</v>
      </c>
      <c r="C3" s="2">
        <v>250</v>
      </c>
    </row>
    <row r="4" spans="1:10">
      <c r="A4" s="24" t="s">
        <v>4</v>
      </c>
      <c r="B4" s="1" t="s">
        <v>5</v>
      </c>
      <c r="C4" s="2">
        <v>70</v>
      </c>
    </row>
    <row r="5" spans="1:10">
      <c r="A5" s="25"/>
      <c r="B5" s="1" t="s">
        <v>6</v>
      </c>
      <c r="C5" s="2">
        <v>95</v>
      </c>
    </row>
    <row r="6" spans="1:10">
      <c r="A6" s="31" t="s">
        <v>7</v>
      </c>
      <c r="B6" s="1" t="s">
        <v>5</v>
      </c>
      <c r="C6" s="2">
        <v>50</v>
      </c>
    </row>
    <row r="7" spans="1:10">
      <c r="A7" s="25"/>
      <c r="B7" s="1" t="s">
        <v>6</v>
      </c>
      <c r="C7" s="3">
        <v>-0.1</v>
      </c>
    </row>
    <row r="8" spans="1:10" ht="12.75">
      <c r="A8" s="32" t="s">
        <v>8</v>
      </c>
      <c r="B8" s="33"/>
      <c r="C8" s="33"/>
      <c r="D8" s="33"/>
      <c r="E8" s="33"/>
      <c r="F8" s="33"/>
      <c r="G8" s="33"/>
      <c r="H8" s="33"/>
      <c r="I8" s="33"/>
      <c r="J8" s="33"/>
    </row>
    <row r="9" spans="1:10" ht="12.75">
      <c r="A9" s="38" t="s">
        <v>9</v>
      </c>
      <c r="B9" s="40" t="s">
        <v>58</v>
      </c>
      <c r="C9" s="41" t="s">
        <v>10</v>
      </c>
      <c r="D9" s="26" t="s">
        <v>11</v>
      </c>
      <c r="E9" s="27"/>
      <c r="F9" s="28"/>
      <c r="G9" s="26" t="s">
        <v>12</v>
      </c>
      <c r="H9" s="27"/>
      <c r="I9" s="28"/>
      <c r="J9" s="29" t="s">
        <v>13</v>
      </c>
    </row>
    <row r="10" spans="1:10" ht="107.25" customHeight="1">
      <c r="A10" s="39"/>
      <c r="B10" s="37"/>
      <c r="C10" s="42"/>
      <c r="D10" s="4" t="s">
        <v>14</v>
      </c>
      <c r="E10" s="5" t="s">
        <v>15</v>
      </c>
      <c r="F10" s="6" t="s">
        <v>16</v>
      </c>
      <c r="G10" s="7" t="s">
        <v>17</v>
      </c>
      <c r="H10" s="7" t="s">
        <v>18</v>
      </c>
      <c r="I10" s="7" t="s">
        <v>19</v>
      </c>
      <c r="J10" s="25"/>
    </row>
    <row r="11" spans="1:10" ht="12.75">
      <c r="A11" s="8">
        <v>1</v>
      </c>
      <c r="B11" s="8">
        <v>100</v>
      </c>
      <c r="C11" s="8">
        <v>7</v>
      </c>
      <c r="D11" s="9"/>
      <c r="E11" s="9" t="s">
        <v>59</v>
      </c>
      <c r="F11" s="8" t="s">
        <v>20</v>
      </c>
      <c r="G11" s="10">
        <f t="shared" ref="G11:G15" si="0">B11*$C$6*IF(E11="*",1+$C$7,1)</f>
        <v>5000</v>
      </c>
      <c r="H11" s="10">
        <f t="shared" ref="H11:H15" si="1">IF(D11&lt;&gt;"*",1,0)*C11*IF(E11="*",$C$5,$C$4)</f>
        <v>490</v>
      </c>
      <c r="I11" s="11">
        <f t="shared" ref="I11:I15" si="2">IF(F11="о",$C$2,IF(F11="с",$C$3,0))</f>
        <v>300</v>
      </c>
      <c r="J11" s="10">
        <f t="shared" ref="J11:J15" si="3">SUM(G11:I11)</f>
        <v>5790</v>
      </c>
    </row>
    <row r="12" spans="1:10">
      <c r="A12" s="8">
        <v>2</v>
      </c>
      <c r="B12" s="8">
        <v>60</v>
      </c>
      <c r="C12" s="8">
        <v>3</v>
      </c>
      <c r="D12" s="9" t="s">
        <v>59</v>
      </c>
      <c r="E12" s="9"/>
      <c r="F12" s="8" t="s">
        <v>21</v>
      </c>
      <c r="G12" s="10">
        <f t="shared" si="0"/>
        <v>3000</v>
      </c>
      <c r="H12" s="10">
        <f t="shared" si="1"/>
        <v>210</v>
      </c>
      <c r="I12" s="11">
        <f t="shared" si="2"/>
        <v>250</v>
      </c>
      <c r="J12" s="10">
        <f t="shared" si="3"/>
        <v>3460</v>
      </c>
    </row>
    <row r="13" spans="1:10">
      <c r="A13" s="8">
        <v>3</v>
      </c>
      <c r="B13" s="8">
        <v>70</v>
      </c>
      <c r="C13" s="8">
        <v>4</v>
      </c>
      <c r="D13" s="9"/>
      <c r="E13" s="9" t="s">
        <v>59</v>
      </c>
      <c r="F13" s="9"/>
      <c r="G13" s="10">
        <f t="shared" si="0"/>
        <v>3500</v>
      </c>
      <c r="H13" s="10">
        <f t="shared" si="1"/>
        <v>280</v>
      </c>
      <c r="I13" s="10">
        <f t="shared" si="2"/>
        <v>0</v>
      </c>
      <c r="J13" s="10">
        <f t="shared" si="3"/>
        <v>3780</v>
      </c>
    </row>
    <row r="14" spans="1:10">
      <c r="A14" s="8">
        <v>4</v>
      </c>
      <c r="B14" s="8">
        <v>80</v>
      </c>
      <c r="C14" s="8">
        <v>3</v>
      </c>
      <c r="D14" s="9" t="s">
        <v>59</v>
      </c>
      <c r="E14" s="9"/>
      <c r="F14" s="8" t="s">
        <v>20</v>
      </c>
      <c r="G14" s="10">
        <f t="shared" si="0"/>
        <v>4000</v>
      </c>
      <c r="H14" s="10">
        <f t="shared" si="1"/>
        <v>210</v>
      </c>
      <c r="I14" s="11">
        <f t="shared" si="2"/>
        <v>300</v>
      </c>
      <c r="J14" s="10">
        <f t="shared" si="3"/>
        <v>4510</v>
      </c>
    </row>
    <row r="15" spans="1:10">
      <c r="A15" s="8">
        <v>5</v>
      </c>
      <c r="B15" s="8">
        <v>90</v>
      </c>
      <c r="C15" s="8">
        <v>8</v>
      </c>
      <c r="D15" s="10"/>
      <c r="E15" s="9" t="s">
        <v>59</v>
      </c>
      <c r="F15" s="10"/>
      <c r="G15" s="10">
        <f t="shared" si="0"/>
        <v>4500</v>
      </c>
      <c r="H15" s="10">
        <f t="shared" si="1"/>
        <v>560</v>
      </c>
      <c r="I15" s="10">
        <f t="shared" si="2"/>
        <v>0</v>
      </c>
      <c r="J15" s="10">
        <f t="shared" si="3"/>
        <v>5060</v>
      </c>
    </row>
    <row r="16" spans="1:10">
      <c r="A16" s="12" t="s">
        <v>22</v>
      </c>
      <c r="B16" s="10">
        <f t="shared" ref="B16:C16" si="4">SUM(B11:B15)</f>
        <v>400</v>
      </c>
      <c r="C16" s="10">
        <f t="shared" si="4"/>
        <v>25</v>
      </c>
      <c r="D16" s="10">
        <f>COUNTIF(D11:D15,"+")</f>
        <v>2</v>
      </c>
      <c r="E16" s="10">
        <f>COUNTIF(E11:E15,"+")</f>
        <v>3</v>
      </c>
      <c r="F16" s="10">
        <f>COUNTA(F11:F15)</f>
        <v>3</v>
      </c>
      <c r="G16" s="10">
        <f>SUM(G11:G15)</f>
        <v>20000</v>
      </c>
      <c r="H16" s="10">
        <f>SUM(H11:H15)</f>
        <v>1750</v>
      </c>
      <c r="I16" s="11">
        <f>SUM(I11:I15)</f>
        <v>850</v>
      </c>
      <c r="J16" s="10">
        <f>SUM(J11:J15)</f>
        <v>22600</v>
      </c>
    </row>
  </sheetData>
  <mergeCells count="11">
    <mergeCell ref="C9:C10"/>
    <mergeCell ref="D9:F9"/>
    <mergeCell ref="G9:I9"/>
    <mergeCell ref="J9:J10"/>
    <mergeCell ref="A1:C1"/>
    <mergeCell ref="A2:A3"/>
    <mergeCell ref="A4:A5"/>
    <mergeCell ref="A6:A7"/>
    <mergeCell ref="A8:J8"/>
    <mergeCell ref="A9:A10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7"/>
  <sheetViews>
    <sheetView workbookViewId="0">
      <selection activeCell="J18" sqref="J18"/>
    </sheetView>
  </sheetViews>
  <sheetFormatPr defaultColWidth="12.5703125" defaultRowHeight="15.75" customHeight="1"/>
  <cols>
    <col min="1" max="1" width="15.42578125" customWidth="1"/>
  </cols>
  <sheetData>
    <row r="1" spans="1:8" ht="12.75">
      <c r="A1" s="34" t="s">
        <v>23</v>
      </c>
      <c r="B1" s="33"/>
      <c r="C1" s="33"/>
      <c r="D1" s="33"/>
      <c r="E1" s="33"/>
      <c r="F1" s="33"/>
    </row>
    <row r="3" spans="1:8" ht="12.75">
      <c r="A3" s="35" t="s">
        <v>24</v>
      </c>
      <c r="B3" s="28"/>
      <c r="C3" s="13">
        <v>23</v>
      </c>
    </row>
    <row r="5" spans="1:8" ht="12.75">
      <c r="A5" s="36" t="s">
        <v>25</v>
      </c>
      <c r="B5" s="28"/>
      <c r="C5" s="14">
        <v>300000</v>
      </c>
    </row>
    <row r="6" spans="1:8" ht="63.75" customHeight="1">
      <c r="A6" s="15" t="s">
        <v>26</v>
      </c>
      <c r="B6" s="16" t="s">
        <v>27</v>
      </c>
      <c r="C6" s="17" t="s">
        <v>28</v>
      </c>
      <c r="D6" s="17" t="s">
        <v>29</v>
      </c>
      <c r="E6" s="17" t="s">
        <v>30</v>
      </c>
      <c r="F6" s="17" t="s">
        <v>31</v>
      </c>
      <c r="G6" s="17" t="s">
        <v>32</v>
      </c>
      <c r="H6" s="18" t="s">
        <v>33</v>
      </c>
    </row>
    <row r="7" spans="1:8" ht="12.75">
      <c r="A7" s="1" t="s">
        <v>34</v>
      </c>
      <c r="B7" s="8">
        <v>20</v>
      </c>
      <c r="C7" s="8">
        <v>5</v>
      </c>
      <c r="D7" s="8">
        <v>90</v>
      </c>
      <c r="E7" s="19">
        <v>30000</v>
      </c>
      <c r="F7" s="20">
        <f t="shared" ref="F7:F16" si="0">E7*B7/$C$3</f>
        <v>26086.956521739132</v>
      </c>
      <c r="G7" s="20">
        <f t="shared" ref="G7:G16" si="1">($C$5-$F$17)/$D$17*D7</f>
        <v>14734.48647193431</v>
      </c>
      <c r="H7" s="20">
        <f t="shared" ref="H7:H16" si="2">F7+G7</f>
        <v>40821.442993673438</v>
      </c>
    </row>
    <row r="8" spans="1:8" ht="12.75">
      <c r="A8" s="1" t="s">
        <v>35</v>
      </c>
      <c r="B8" s="8">
        <v>22</v>
      </c>
      <c r="C8" s="8">
        <v>5</v>
      </c>
      <c r="D8" s="8">
        <v>100</v>
      </c>
      <c r="E8" s="19">
        <v>30000</v>
      </c>
      <c r="F8" s="20">
        <f t="shared" si="0"/>
        <v>28695.652173913044</v>
      </c>
      <c r="G8" s="20">
        <f t="shared" si="1"/>
        <v>16371.651635482567</v>
      </c>
      <c r="H8" s="20">
        <f t="shared" si="2"/>
        <v>45067.303809395613</v>
      </c>
    </row>
    <row r="9" spans="1:8" ht="12.75">
      <c r="A9" s="1" t="s">
        <v>36</v>
      </c>
      <c r="B9" s="8">
        <v>18</v>
      </c>
      <c r="C9" s="8">
        <v>4</v>
      </c>
      <c r="D9" s="8">
        <v>70</v>
      </c>
      <c r="E9" s="19">
        <v>25000</v>
      </c>
      <c r="F9" s="20">
        <f t="shared" si="0"/>
        <v>19565.217391304348</v>
      </c>
      <c r="G9" s="20">
        <f t="shared" si="1"/>
        <v>11460.156144837798</v>
      </c>
      <c r="H9" s="20">
        <f t="shared" si="2"/>
        <v>31025.373536142146</v>
      </c>
    </row>
    <row r="10" spans="1:8" ht="12.75">
      <c r="A10" s="1" t="s">
        <v>37</v>
      </c>
      <c r="B10" s="8">
        <v>20</v>
      </c>
      <c r="C10" s="8">
        <v>4</v>
      </c>
      <c r="D10" s="8">
        <v>80</v>
      </c>
      <c r="E10" s="19">
        <v>25000</v>
      </c>
      <c r="F10" s="20">
        <f t="shared" si="0"/>
        <v>21739.130434782608</v>
      </c>
      <c r="G10" s="20">
        <f t="shared" si="1"/>
        <v>13097.321308386054</v>
      </c>
      <c r="H10" s="20">
        <f t="shared" si="2"/>
        <v>34836.451743168662</v>
      </c>
    </row>
    <row r="11" spans="1:8" ht="12.75">
      <c r="A11" s="1" t="s">
        <v>38</v>
      </c>
      <c r="B11" s="8">
        <v>19</v>
      </c>
      <c r="C11" s="8">
        <v>3</v>
      </c>
      <c r="D11" s="8">
        <v>60</v>
      </c>
      <c r="E11" s="19">
        <v>22500</v>
      </c>
      <c r="F11" s="20">
        <f t="shared" si="0"/>
        <v>18586.956521739132</v>
      </c>
      <c r="G11" s="20">
        <f t="shared" si="1"/>
        <v>9822.9909812895403</v>
      </c>
      <c r="H11" s="20">
        <f t="shared" si="2"/>
        <v>28409.94750302867</v>
      </c>
    </row>
    <row r="12" spans="1:8" ht="12.75">
      <c r="A12" s="1" t="s">
        <v>39</v>
      </c>
      <c r="B12" s="8">
        <v>12</v>
      </c>
      <c r="C12" s="8">
        <v>3</v>
      </c>
      <c r="D12" s="8">
        <v>36</v>
      </c>
      <c r="E12" s="19">
        <v>22500</v>
      </c>
      <c r="F12" s="20">
        <f t="shared" si="0"/>
        <v>11739.130434782608</v>
      </c>
      <c r="G12" s="20">
        <f t="shared" si="1"/>
        <v>5893.7945887737242</v>
      </c>
      <c r="H12" s="20">
        <f t="shared" si="2"/>
        <v>17632.92502355633</v>
      </c>
    </row>
    <row r="13" spans="1:8" ht="12.75">
      <c r="A13" s="1" t="s">
        <v>40</v>
      </c>
      <c r="B13" s="8">
        <v>10</v>
      </c>
      <c r="C13" s="8">
        <v>2</v>
      </c>
      <c r="D13" s="8">
        <v>30</v>
      </c>
      <c r="E13" s="19">
        <v>20000</v>
      </c>
      <c r="F13" s="20">
        <f t="shared" si="0"/>
        <v>8695.652173913044</v>
      </c>
      <c r="G13" s="20">
        <f t="shared" si="1"/>
        <v>4911.4954906447701</v>
      </c>
      <c r="H13" s="20">
        <f t="shared" si="2"/>
        <v>13607.147664557815</v>
      </c>
    </row>
    <row r="14" spans="1:8" ht="12.75">
      <c r="A14" s="1" t="s">
        <v>41</v>
      </c>
      <c r="B14" s="8">
        <v>20</v>
      </c>
      <c r="C14" s="8">
        <v>3</v>
      </c>
      <c r="D14" s="8">
        <v>60</v>
      </c>
      <c r="E14" s="19">
        <v>22500</v>
      </c>
      <c r="F14" s="20">
        <f t="shared" si="0"/>
        <v>19565.217391304348</v>
      </c>
      <c r="G14" s="20">
        <f t="shared" si="1"/>
        <v>9822.9909812895403</v>
      </c>
      <c r="H14" s="20">
        <f t="shared" si="2"/>
        <v>29388.208372593886</v>
      </c>
    </row>
    <row r="15" spans="1:8" ht="12.75">
      <c r="A15" s="1" t="s">
        <v>42</v>
      </c>
      <c r="B15" s="8">
        <v>20</v>
      </c>
      <c r="C15" s="8">
        <v>2</v>
      </c>
      <c r="D15" s="8">
        <v>40</v>
      </c>
      <c r="E15" s="19">
        <v>20000</v>
      </c>
      <c r="F15" s="20">
        <f t="shared" si="0"/>
        <v>17391.304347826088</v>
      </c>
      <c r="G15" s="20">
        <f t="shared" si="1"/>
        <v>6548.6606541930269</v>
      </c>
      <c r="H15" s="20">
        <f t="shared" si="2"/>
        <v>23939.965002019115</v>
      </c>
    </row>
    <row r="16" spans="1:8" ht="12.75">
      <c r="A16" s="1" t="s">
        <v>43</v>
      </c>
      <c r="B16" s="8">
        <v>20</v>
      </c>
      <c r="C16" s="8">
        <v>4</v>
      </c>
      <c r="D16" s="8">
        <v>80</v>
      </c>
      <c r="E16" s="19">
        <v>25500</v>
      </c>
      <c r="F16" s="20">
        <f t="shared" si="0"/>
        <v>22173.91304347826</v>
      </c>
      <c r="G16" s="20">
        <f t="shared" si="1"/>
        <v>13097.321308386054</v>
      </c>
      <c r="H16" s="20">
        <f t="shared" si="2"/>
        <v>35271.234351864317</v>
      </c>
    </row>
    <row r="17" spans="1:8" ht="12.75">
      <c r="A17" s="12" t="s">
        <v>22</v>
      </c>
      <c r="B17" s="10">
        <f t="shared" ref="B17:H17" si="3">SUM(B7:B16)</f>
        <v>181</v>
      </c>
      <c r="C17" s="10">
        <f t="shared" si="3"/>
        <v>35</v>
      </c>
      <c r="D17" s="10">
        <f t="shared" si="3"/>
        <v>646</v>
      </c>
      <c r="E17" s="11">
        <f t="shared" si="3"/>
        <v>243000</v>
      </c>
      <c r="F17" s="20">
        <f t="shared" si="3"/>
        <v>194239.13043478262</v>
      </c>
      <c r="G17" s="20">
        <f t="shared" si="3"/>
        <v>105760.86956521738</v>
      </c>
      <c r="H17" s="20">
        <f t="shared" si="3"/>
        <v>300000</v>
      </c>
    </row>
  </sheetData>
  <mergeCells count="3">
    <mergeCell ref="A1:F1"/>
    <mergeCell ref="A3:B3"/>
    <mergeCell ref="A5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2"/>
  <sheetViews>
    <sheetView workbookViewId="0">
      <selection activeCell="A7" activeCellId="1" sqref="D6:F12 A7:A11"/>
    </sheetView>
  </sheetViews>
  <sheetFormatPr defaultColWidth="12.5703125" defaultRowHeight="15.75" customHeight="1"/>
  <sheetData>
    <row r="1" spans="1:6" ht="12.75">
      <c r="A1" s="30" t="s">
        <v>44</v>
      </c>
      <c r="B1" s="28"/>
      <c r="C1" s="21">
        <v>0.13</v>
      </c>
      <c r="D1" s="30" t="s">
        <v>45</v>
      </c>
      <c r="E1" s="28"/>
      <c r="F1" s="3">
        <v>0.2</v>
      </c>
    </row>
    <row r="2" spans="1:6" ht="12.75">
      <c r="A2" s="36" t="s">
        <v>46</v>
      </c>
      <c r="B2" s="28"/>
      <c r="C2" s="19">
        <v>125</v>
      </c>
    </row>
    <row r="3" spans="1:6" ht="12.75">
      <c r="A3" s="36" t="s">
        <v>47</v>
      </c>
      <c r="B3" s="28"/>
      <c r="C3" s="19">
        <v>200</v>
      </c>
    </row>
    <row r="5" spans="1:6" ht="12.75">
      <c r="A5" s="32" t="s">
        <v>48</v>
      </c>
      <c r="B5" s="33"/>
      <c r="C5" s="33"/>
      <c r="D5" s="33"/>
      <c r="E5" s="33"/>
      <c r="F5" s="33"/>
    </row>
    <row r="6" spans="1:6" ht="60.75" customHeight="1">
      <c r="A6" s="22" t="s">
        <v>49</v>
      </c>
      <c r="B6" s="23" t="s">
        <v>50</v>
      </c>
      <c r="C6" s="23" t="s">
        <v>51</v>
      </c>
      <c r="D6" s="23" t="s">
        <v>52</v>
      </c>
      <c r="E6" s="23" t="s">
        <v>53</v>
      </c>
      <c r="F6" s="23" t="s">
        <v>54</v>
      </c>
    </row>
    <row r="7" spans="1:6" ht="12.75">
      <c r="A7" s="1" t="s">
        <v>36</v>
      </c>
      <c r="B7" s="1">
        <v>145</v>
      </c>
      <c r="C7" s="1">
        <v>18</v>
      </c>
      <c r="D7" s="1">
        <f t="shared" ref="D7:D11" si="0">B7*$C$2-C7*$C$3</f>
        <v>14525</v>
      </c>
      <c r="E7" s="10">
        <f t="shared" ref="E7:E11" si="1">D7*IF(D7&gt;=5000,$F$1,$C$1)</f>
        <v>2905</v>
      </c>
      <c r="F7" s="10">
        <f t="shared" ref="F7:F11" si="2">D7-E7</f>
        <v>11620</v>
      </c>
    </row>
    <row r="8" spans="1:6" ht="12.75">
      <c r="A8" s="1" t="s">
        <v>55</v>
      </c>
      <c r="B8" s="1">
        <v>135</v>
      </c>
      <c r="C8" s="1">
        <v>5</v>
      </c>
      <c r="D8" s="1">
        <f t="shared" si="0"/>
        <v>15875</v>
      </c>
      <c r="E8" s="10">
        <f t="shared" si="1"/>
        <v>3175</v>
      </c>
      <c r="F8" s="10">
        <f t="shared" si="2"/>
        <v>12700</v>
      </c>
    </row>
    <row r="9" spans="1:6" ht="12.75">
      <c r="A9" s="1" t="s">
        <v>40</v>
      </c>
      <c r="B9" s="1">
        <v>130</v>
      </c>
      <c r="C9" s="1">
        <v>7</v>
      </c>
      <c r="D9" s="1">
        <f t="shared" si="0"/>
        <v>14850</v>
      </c>
      <c r="E9" s="10">
        <f t="shared" si="1"/>
        <v>2970</v>
      </c>
      <c r="F9" s="10">
        <f t="shared" si="2"/>
        <v>11880</v>
      </c>
    </row>
    <row r="10" spans="1:6" ht="12.75">
      <c r="A10" s="1" t="s">
        <v>56</v>
      </c>
      <c r="B10" s="1">
        <v>160</v>
      </c>
      <c r="C10" s="1">
        <v>12</v>
      </c>
      <c r="D10" s="1">
        <f t="shared" si="0"/>
        <v>17600</v>
      </c>
      <c r="E10" s="10">
        <f t="shared" si="1"/>
        <v>3520</v>
      </c>
      <c r="F10" s="10">
        <f t="shared" si="2"/>
        <v>14080</v>
      </c>
    </row>
    <row r="11" spans="1:6" ht="12.75">
      <c r="A11" s="1" t="s">
        <v>57</v>
      </c>
      <c r="B11" s="1">
        <v>110</v>
      </c>
      <c r="C11" s="1">
        <v>3</v>
      </c>
      <c r="D11" s="1">
        <f t="shared" si="0"/>
        <v>13150</v>
      </c>
      <c r="E11" s="10">
        <f t="shared" si="1"/>
        <v>2630</v>
      </c>
      <c r="F11" s="10">
        <f t="shared" si="2"/>
        <v>10520</v>
      </c>
    </row>
    <row r="12" spans="1:6" ht="12.75">
      <c r="A12" s="12" t="s">
        <v>22</v>
      </c>
      <c r="B12" s="10">
        <f t="shared" ref="B12:F12" si="3">SUM(B7:B11)</f>
        <v>680</v>
      </c>
      <c r="C12" s="10">
        <f t="shared" si="3"/>
        <v>45</v>
      </c>
      <c r="D12" s="10">
        <f t="shared" si="3"/>
        <v>76000</v>
      </c>
      <c r="E12" s="10">
        <f t="shared" si="3"/>
        <v>15200</v>
      </c>
      <c r="F12" s="10">
        <f t="shared" si="3"/>
        <v>60800</v>
      </c>
    </row>
  </sheetData>
  <mergeCells count="5">
    <mergeCell ref="A1:B1"/>
    <mergeCell ref="D1:E1"/>
    <mergeCell ref="A2:B2"/>
    <mergeCell ref="A3:B3"/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Квартплата</vt:lpstr>
      <vt:lpstr>Распределение фонда зарплаты</vt:lpstr>
      <vt:lpstr>Сдельная зарплата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2025-10-10T13:10:36Z</dcterms:modified>
</cp:coreProperties>
</file>