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27C56028-D63F-494F-A6EC-97F6EAEB203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Ведомость переоценки" sheetId="1" r:id="rId1"/>
    <sheet name="Отчетная ведомость" sheetId="2" r:id="rId2"/>
    <sheet name="Ведомость зарплаты" sheetId="3" r:id="rId3"/>
  </sheets>
  <externalReferences>
    <externalReference r:id="rId4"/>
  </externalReferences>
  <definedNames>
    <definedName name="_xlchart.v1.0" hidden="1">'Ведомость зарплаты'!$B$5:$B$19</definedName>
    <definedName name="_xlchart.v1.1" hidden="1">'Ведомость зарплаты'!$K$5:$K$19</definedName>
    <definedName name="_xlnm._FilterDatabase" localSheetId="2" hidden="1">'Ведомость зарплаты'!$E$5:$E$20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H15" i="3" s="1"/>
  <c r="G18" i="3"/>
  <c r="F6" i="3"/>
  <c r="F7" i="3"/>
  <c r="F8" i="3"/>
  <c r="F9" i="3"/>
  <c r="F10" i="3"/>
  <c r="G10" i="3" s="1"/>
  <c r="F11" i="3"/>
  <c r="F12" i="3"/>
  <c r="F13" i="3"/>
  <c r="F14" i="3"/>
  <c r="F15" i="3"/>
  <c r="F16" i="3"/>
  <c r="F17" i="3"/>
  <c r="F18" i="3"/>
  <c r="F19" i="3"/>
  <c r="F5" i="3"/>
  <c r="G5" i="3" s="1"/>
  <c r="H5" i="3" s="1"/>
  <c r="D6" i="3"/>
  <c r="D7" i="3"/>
  <c r="D8" i="3"/>
  <c r="D9" i="3"/>
  <c r="D10" i="3"/>
  <c r="D11" i="3"/>
  <c r="D12" i="3"/>
  <c r="D13" i="3"/>
  <c r="D14" i="3"/>
  <c r="G14" i="3" s="1"/>
  <c r="D15" i="3"/>
  <c r="D16" i="3"/>
  <c r="G16" i="3" s="1"/>
  <c r="D17" i="3"/>
  <c r="D18" i="3"/>
  <c r="H18" i="3" s="1"/>
  <c r="D19" i="3"/>
  <c r="D5" i="3"/>
  <c r="H15" i="2"/>
  <c r="H6" i="2"/>
  <c r="H7" i="2"/>
  <c r="H8" i="2"/>
  <c r="H9" i="2"/>
  <c r="H10" i="2"/>
  <c r="H11" i="2"/>
  <c r="H12" i="2"/>
  <c r="H13" i="2"/>
  <c r="H14" i="2"/>
  <c r="H5" i="2"/>
  <c r="C15" i="2"/>
  <c r="D15" i="2"/>
  <c r="E15" i="2"/>
  <c r="F15" i="2"/>
  <c r="G15" i="2"/>
  <c r="B15" i="2"/>
  <c r="G6" i="2"/>
  <c r="G7" i="2"/>
  <c r="G8" i="2"/>
  <c r="G9" i="2"/>
  <c r="G10" i="2"/>
  <c r="G11" i="2"/>
  <c r="G12" i="2"/>
  <c r="G13" i="2"/>
  <c r="G14" i="2"/>
  <c r="G5" i="2"/>
  <c r="F6" i="2"/>
  <c r="F7" i="2"/>
  <c r="F8" i="2"/>
  <c r="F9" i="2"/>
  <c r="F10" i="2"/>
  <c r="F11" i="2"/>
  <c r="F12" i="2"/>
  <c r="F13" i="2"/>
  <c r="F14" i="2"/>
  <c r="F5" i="2"/>
  <c r="E14" i="2"/>
  <c r="E13" i="2"/>
  <c r="E12" i="2"/>
  <c r="E11" i="2"/>
  <c r="E10" i="2"/>
  <c r="E9" i="2"/>
  <c r="E8" i="2"/>
  <c r="E7" i="2"/>
  <c r="E6" i="2"/>
  <c r="E5" i="2"/>
  <c r="C13" i="1"/>
  <c r="B13" i="1"/>
  <c r="F12" i="1"/>
  <c r="E12" i="1"/>
  <c r="D12" i="1"/>
  <c r="G12" i="1" s="1"/>
  <c r="E11" i="1"/>
  <c r="F11" i="1" s="1"/>
  <c r="D11" i="1"/>
  <c r="G11" i="1" s="1"/>
  <c r="F10" i="1"/>
  <c r="E10" i="1"/>
  <c r="D10" i="1"/>
  <c r="G10" i="1" s="1"/>
  <c r="E9" i="1"/>
  <c r="F9" i="1" s="1"/>
  <c r="D9" i="1"/>
  <c r="G9" i="1" s="1"/>
  <c r="F8" i="1"/>
  <c r="E8" i="1"/>
  <c r="D8" i="1"/>
  <c r="G8" i="1" s="1"/>
  <c r="E7" i="1"/>
  <c r="F7" i="1" s="1"/>
  <c r="D7" i="1"/>
  <c r="G7" i="1" s="1"/>
  <c r="F6" i="1"/>
  <c r="E6" i="1"/>
  <c r="D6" i="1"/>
  <c r="G6" i="1" s="1"/>
  <c r="E5" i="1"/>
  <c r="E13" i="1" s="1"/>
  <c r="D5" i="1"/>
  <c r="G5" i="1" s="1"/>
  <c r="G13" i="1" s="1"/>
  <c r="G7" i="3" l="1"/>
  <c r="H7" i="3" s="1"/>
  <c r="G12" i="3"/>
  <c r="H12" i="3" s="1"/>
  <c r="H10" i="3"/>
  <c r="I10" i="3" s="1"/>
  <c r="I5" i="3"/>
  <c r="J5" i="3" s="1"/>
  <c r="K5" i="3" s="1"/>
  <c r="G13" i="3"/>
  <c r="H13" i="3" s="1"/>
  <c r="I15" i="3"/>
  <c r="J15" i="3" s="1"/>
  <c r="K15" i="3" s="1"/>
  <c r="I18" i="3"/>
  <c r="J18" i="3"/>
  <c r="K18" i="3" s="1"/>
  <c r="G19" i="3"/>
  <c r="H19" i="3" s="1"/>
  <c r="G11" i="3"/>
  <c r="H11" i="3" s="1"/>
  <c r="H16" i="3"/>
  <c r="G17" i="3"/>
  <c r="H17" i="3" s="1"/>
  <c r="G8" i="3"/>
  <c r="H8" i="3" s="1"/>
  <c r="H14" i="3"/>
  <c r="G9" i="3"/>
  <c r="H9" i="3" s="1"/>
  <c r="I9" i="3" s="1"/>
  <c r="G6" i="3"/>
  <c r="H6" i="3" s="1"/>
  <c r="I6" i="3" s="1"/>
  <c r="J6" i="3" s="1"/>
  <c r="K6" i="3" s="1"/>
  <c r="F5" i="1"/>
  <c r="F13" i="1" s="1"/>
  <c r="D13" i="1"/>
  <c r="J10" i="3" l="1"/>
  <c r="K10" i="3" s="1"/>
  <c r="I11" i="3"/>
  <c r="J11" i="3" s="1"/>
  <c r="K11" i="3" s="1"/>
  <c r="I19" i="3"/>
  <c r="J19" i="3" s="1"/>
  <c r="K19" i="3" s="1"/>
  <c r="I8" i="3"/>
  <c r="J8" i="3" s="1"/>
  <c r="K8" i="3" s="1"/>
  <c r="I17" i="3"/>
  <c r="J17" i="3"/>
  <c r="K17" i="3" s="1"/>
  <c r="I13" i="3"/>
  <c r="J13" i="3" s="1"/>
  <c r="K13" i="3" s="1"/>
  <c r="K16" i="3"/>
  <c r="I16" i="3"/>
  <c r="J16" i="3"/>
  <c r="I12" i="3"/>
  <c r="J12" i="3" s="1"/>
  <c r="K12" i="3" s="1"/>
  <c r="I14" i="3"/>
  <c r="J14" i="3"/>
  <c r="K14" i="3" s="1"/>
  <c r="J9" i="3"/>
  <c r="K9" i="3" s="1"/>
  <c r="I7" i="3"/>
  <c r="J7" i="3" s="1"/>
  <c r="K7" i="3" s="1"/>
  <c r="K20" i="3" l="1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<sst xmlns="http://schemas.openxmlformats.org/spreadsheetml/2006/main" count="80" uniqueCount="67">
  <si>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</si>
  <si>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 объекта</t>
  </si>
  <si>
    <t>Балансовая стоимость (БС), млн.руб</t>
  </si>
  <si>
    <t>Износ объекта (ИО), млн.руб.</t>
  </si>
  <si>
    <t>Остаточная стоимость (ОС), млн.руб.</t>
  </si>
  <si>
    <t>k</t>
  </si>
  <si>
    <t>Восстановительная полная стоимость (ВПС), млн.руб.</t>
  </si>
  <si>
    <t>Восстановительная остаточная стоимость (ВОС), млн.руб.</t>
  </si>
  <si>
    <t>Отдел менеджмента и маркетинга</t>
  </si>
  <si>
    <t>Отдел транспортировок</t>
  </si>
  <si>
    <t>Сборочный цех</t>
  </si>
  <si>
    <t>Отделочный цех</t>
  </si>
  <si>
    <t>Склад №1</t>
  </si>
  <si>
    <t>Склад №2</t>
  </si>
  <si>
    <t>Склад №3</t>
  </si>
  <si>
    <t>Склад №4</t>
  </si>
  <si>
    <t>Итого</t>
  </si>
  <si>
    <t>Клуб</t>
  </si>
  <si>
    <t>Январь</t>
  </si>
  <si>
    <t>Февраль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</si>
  <si>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</si>
  <si>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</si>
  <si>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</si>
  <si>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</si>
  <si>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</si>
  <si>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</si>
  <si>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</si>
  <si>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</si>
  <si>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</si>
  <si>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</si>
  <si>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</si>
  <si>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</si>
  <si>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</si>
  <si>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</si>
  <si>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</si>
  <si>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>РАСЧЕТ ЗАРАБОТНОЙ ПЛАТЫ СОТРУДНИКОВ</t>
  </si>
  <si>
    <t>НАУЧНО-ПРОЕКТНОГО ОТДЕЛА</t>
  </si>
  <si>
    <t>№ п/п</t>
  </si>
  <si>
    <t>Фамилия И.О.</t>
  </si>
  <si>
    <t>Должность</t>
  </si>
  <si>
    <t>Тарифная ставка</t>
  </si>
  <si>
    <t>Стаж</t>
  </si>
  <si>
    <t>Надбавка за стаж</t>
  </si>
  <si>
    <t>Процент налога</t>
  </si>
  <si>
    <t>Сумма налога</t>
  </si>
  <si>
    <t>Выплата</t>
  </si>
  <si>
    <t>ИТОГО К ВЫДАЧЕ</t>
  </si>
  <si>
    <t>Антонов Р.И.</t>
  </si>
  <si>
    <t>Борисов И.П.</t>
  </si>
  <si>
    <t>Вольская О.А.</t>
  </si>
  <si>
    <t>Иванов В.А.</t>
  </si>
  <si>
    <t>Комаров.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</si>
  <si>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</si>
  <si>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</si>
  <si>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</si>
  <si>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</si>
  <si>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</si>
  <si>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</si>
  <si>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</si>
  <si>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</si>
  <si>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</si>
  <si>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</si>
  <si>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</si>
  <si>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инженер</t>
  </si>
  <si>
    <t>ст.н.сотрудник</t>
  </si>
  <si>
    <t>зав.лабораторией</t>
  </si>
  <si>
    <t>мл.н.сотрудник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</si>
</sst>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#,##0.00\ &quot;₽&quot;"/>
    <numFmt numFmtId="167" formatCode="#,###.00&quot; тыс.руб.&quot;"/>
    <numFmt numFmtId="170" formatCode="#,##0\ &quot;₽&quot;"/>
  </numFmts>
  <fonts count="11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quotePrefix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167" fontId="6" fillId="0" borderId="1" xfId="0" applyNumberFormat="1" applyFont="1" applyBorder="1"/>
    <xf numFmtId="10" fontId="6" fillId="0" borderId="1" xfId="1" applyNumberFormat="1" applyFont="1" applyBorder="1"/>
    <xf numFmtId="2" fontId="6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9" fontId="10" fillId="0" borderId="1" xfId="0" applyNumberFormat="1" applyFont="1" applyBorder="1"/>
    <xf numFmtId="170" fontId="10" fillId="0" borderId="1" xfId="0" applyNumberFormat="1" applyFont="1" applyBorder="1"/>
  </cellXfs>
  <cellStyles count="2">
    <cellStyle name="Обычный" xfId="0" builtinId="0"/>
    <cellStyle name="Процентный" xfId="1" builtinId="5"/>
  </cellStyles>
  <dxfs count="4">
    <dxf>
      <font>
        <color rgb="FFFF0000"/>
      </font>
    </dxf>
    <dxf>
      <font>
        <color rgb="FF6600FF"/>
      </font>
    </dxf>
    <dxf>
      <font>
        <color rgb="FF66FFCC"/>
      </font>
    </dxf>
    <dxf>
      <font>
        <color rgb="FF00FF99"/>
      </font>
    </dxf>
  </dxfs>
  <tableStyles count="0" defaultTableStyle="TableStyleMedium9" defaultPivotStyle="PivotStyleLight16"/>
  <colors>
    <mruColors>
      <color rgb="FF660066"/>
      <color rgb="FF800080"/>
      <color rgb="FF6600FF"/>
      <color rgb="FF00FF99"/>
      <color rgb="FF66FFCC"/>
      <color rgb="FFFF9FAD"/>
      <color rgb="FFD797A9"/>
      <color rgb="FFCCCCFF"/>
      <color rgb="FF29008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Оценка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основных средств производства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825265234634513"/>
          <c:y val="3.97632444476751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77744448694462"/>
          <c:y val="0.1302787708639484"/>
          <c:w val="0.81636897308396916"/>
          <c:h val="0.66665888112300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'[1]Ведомость переоценки'!$B$4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cat>
            <c:strRef>
              <c:f>'[1]Ведомость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'[1]Ведомость переоценки'!$B$7:$B$12</c:f>
              <c:numCache>
                <c:formatCode>General</c:formatCode>
                <c:ptCount val="6"/>
                <c:pt idx="0">
                  <c:v>643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D-4115-849E-EBC67493C218}"/>
            </c:ext>
          </c:extLst>
        </c:ser>
        <c:ser>
          <c:idx val="1"/>
          <c:order val="1"/>
          <c:tx>
            <c:strRef>
              <c:f>'[1]Ведомость переоценки'!$C$4</c:f>
              <c:strCache>
                <c:ptCount val="1"/>
                <c:pt idx="0">
                  <c:v>Износ объекта (ИО), млн.руб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cat>
            <c:strRef>
              <c:f>'[1]Ведомость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'[1]Ведомость переоценки'!$C$7:$C$12</c:f>
              <c:numCache>
                <c:formatCode>General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D-4115-849E-EBC67493C218}"/>
            </c:ext>
          </c:extLst>
        </c:ser>
        <c:ser>
          <c:idx val="2"/>
          <c:order val="2"/>
          <c:tx>
            <c:strRef>
              <c:f>'[1]Ведомость переоценки'!$D$4</c:f>
              <c:strCache>
                <c:ptCount val="1"/>
                <c:pt idx="0">
                  <c:v>Остаточная стоимость (ОС), млн.руб.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cat>
            <c:strRef>
              <c:f>'[1]Ведомость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 1</c:v>
                </c:pt>
                <c:pt idx="3">
                  <c:v>Склад № 2</c:v>
                </c:pt>
                <c:pt idx="4">
                  <c:v>Склад № 3</c:v>
                </c:pt>
                <c:pt idx="5">
                  <c:v>Склад № 4</c:v>
                </c:pt>
              </c:strCache>
            </c:strRef>
          </c:cat>
          <c:val>
            <c:numRef>
              <c:f>'[1]Ведомость переоценки'!$D$7:$D$12</c:f>
              <c:numCache>
                <c:formatCode>General</c:formatCode>
                <c:ptCount val="6"/>
                <c:pt idx="0">
                  <c:v>444.1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D-4115-849E-EBC67493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3296"/>
        <c:axId val="17625088"/>
      </c:barChart>
      <c:catAx>
        <c:axId val="1762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7625088"/>
        <c:crosses val="autoZero"/>
        <c:auto val="1"/>
        <c:lblAlgn val="ctr"/>
        <c:lblOffset val="100"/>
        <c:noMultiLvlLbl val="0"/>
      </c:catAx>
      <c:valAx>
        <c:axId val="17625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млн.руб</a:t>
                </a:r>
              </a:p>
            </c:rich>
          </c:tx>
          <c:layout>
            <c:manualLayout>
              <c:xMode val="edge"/>
              <c:yMode val="edge"/>
              <c:x val="2.7214945745173434E-2"/>
              <c:y val="0.374918657995205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23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1545668673122217E-2"/>
          <c:y val="0.88353475645762136"/>
          <c:w val="0.87531689247679823"/>
          <c:h val="9.0719612118460025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Данные</a:t>
            </a:r>
            <a:r>
              <a:rPr lang="ru-RU" sz="105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 работе компьютерных клубов</a:t>
            </a:r>
            <a:endParaRPr lang="ru-RU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2307561785013"/>
          <c:y val="0.20152777777777778"/>
          <c:w val="0.74807692307692297"/>
          <c:h val="0.52590223097112865"/>
        </c:manualLayout>
      </c:layout>
      <c:pie3DChart>
        <c:varyColors val="1"/>
        <c:ser>
          <c:idx val="0"/>
          <c:order val="0"/>
          <c:explosion val="32"/>
          <c:dPt>
            <c:idx val="0"/>
            <c:bubble3D val="0"/>
            <c:spPr>
              <a:solidFill>
                <a:srgbClr val="99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014-4093-93A8-26F0839E109D}"/>
              </c:ext>
            </c:extLst>
          </c:dPt>
          <c:dPt>
            <c:idx val="1"/>
            <c:bubble3D val="0"/>
            <c:spPr>
              <a:solidFill>
                <a:srgbClr val="AA3869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8014-4093-93A8-26F0839E109D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014-4093-93A8-26F0839E109D}"/>
              </c:ext>
            </c:extLst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8014-4093-93A8-26F0839E109D}"/>
              </c:ext>
            </c:extLst>
          </c:dPt>
          <c:dPt>
            <c:idx val="4"/>
            <c:bubble3D val="0"/>
            <c:spPr>
              <a:solidFill>
                <a:srgbClr val="881A69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014-4093-93A8-26F0839E109D}"/>
              </c:ext>
            </c:extLst>
          </c:dPt>
          <c:dPt>
            <c:idx val="5"/>
            <c:bubble3D val="0"/>
            <c:spPr>
              <a:solidFill>
                <a:srgbClr val="FF9FAD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014-4093-93A8-26F0839E109D}"/>
              </c:ext>
            </c:extLst>
          </c:dPt>
          <c:dPt>
            <c:idx val="6"/>
            <c:bubble3D val="0"/>
            <c:spPr>
              <a:solidFill>
                <a:srgbClr val="66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014-4093-93A8-26F0839E109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8014-4093-93A8-26F0839E109D}"/>
              </c:ext>
            </c:extLst>
          </c:dPt>
          <c:dPt>
            <c:idx val="8"/>
            <c:bubble3D val="0"/>
            <c:spPr>
              <a:solidFill>
                <a:srgbClr val="29008E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014-4093-93A8-26F0839E109D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8014-4093-93A8-26F0839E109D}"/>
              </c:ext>
            </c:extLst>
          </c:dPt>
          <c:dLbls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9218"/>
                        <a:gd name="adj2" fmla="val 8239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8014-4093-93A8-26F0839E109D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7141"/>
                        <a:gd name="adj2" fmla="val -10879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8014-4093-93A8-26F0839E109D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312"/>
                        <a:gd name="adj2" fmla="val -7036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014-4093-93A8-26F0839E109D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3585"/>
                        <a:gd name="adj2" fmla="val -6919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014-4093-93A8-26F0839E109D}"/>
                </c:ext>
              </c:extLst>
            </c:dLbl>
            <c:dLbl>
              <c:idx val="6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 w="0"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309"/>
                        <a:gd name="adj2" fmla="val -8023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8014-4093-93A8-26F0839E109D}"/>
                </c:ext>
              </c:extLst>
            </c:dLbl>
            <c:dLbl>
              <c:idx val="7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46"/>
                        <a:gd name="adj2" fmla="val -8507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8014-4093-93A8-26F0839E109D}"/>
                </c:ext>
              </c:extLst>
            </c:dLbl>
            <c:dLbl>
              <c:idx val="8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72000" rIns="108000" bIns="3600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407"/>
                        <a:gd name="adj2" fmla="val 569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8014-4093-93A8-26F0839E109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72000" rIns="108000" bIns="3600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'Отчетная ведомость'!$A$5:$A$14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ведомость'!$H$5:$H$14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4-4093-93A8-26F0839E109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393902685241285E-2"/>
          <c:y val="0.83680446194225722"/>
          <c:w val="0.94096096655466566"/>
          <c:h val="0.11689924176144649"/>
        </c:manualLayout>
      </c:layout>
      <c:overlay val="0"/>
      <c:spPr>
        <a:noFill/>
        <a:ln w="9525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9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Сравнительная диаграмма заработной платы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0066"/>
            </a:solidFill>
            <a:ln w="25400">
              <a:solidFill>
                <a:srgbClr val="66006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'Ведомость зарплаты'!$B$5:$B$19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Комаров.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Степаненко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'Ведомость зарплаты'!$K$5:$K$19</c:f>
              <c:numCache>
                <c:formatCode>#\ ##0\ "₽"</c:formatCode>
                <c:ptCount val="15"/>
                <c:pt idx="0">
                  <c:v>15858.04</c:v>
                </c:pt>
                <c:pt idx="1">
                  <c:v>28514.25</c:v>
                </c:pt>
                <c:pt idx="2">
                  <c:v>26303.95</c:v>
                </c:pt>
                <c:pt idx="3">
                  <c:v>15858.04</c:v>
                </c:pt>
                <c:pt idx="4">
                  <c:v>32818.5</c:v>
                </c:pt>
                <c:pt idx="5">
                  <c:v>29714.85</c:v>
                </c:pt>
                <c:pt idx="6">
                  <c:v>26830.799999999999</c:v>
                </c:pt>
                <c:pt idx="7">
                  <c:v>25160.3</c:v>
                </c:pt>
                <c:pt idx="8">
                  <c:v>32130</c:v>
                </c:pt>
                <c:pt idx="9">
                  <c:v>31556.25</c:v>
                </c:pt>
                <c:pt idx="10">
                  <c:v>28514.25</c:v>
                </c:pt>
                <c:pt idx="11">
                  <c:v>17299.68</c:v>
                </c:pt>
                <c:pt idx="12">
                  <c:v>29714.85</c:v>
                </c:pt>
                <c:pt idx="13">
                  <c:v>25160.3</c:v>
                </c:pt>
                <c:pt idx="14">
                  <c:v>30281.25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518-9D2F-B3B0BCAF1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515167"/>
        <c:axId val="2086526399"/>
      </c:barChart>
      <c:catAx>
        <c:axId val="208651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86526399"/>
        <c:crosses val="autoZero"/>
        <c:auto val="1"/>
        <c:lblAlgn val="ctr"/>
        <c:lblOffset val="100"/>
        <c:noMultiLvlLbl val="0"/>
      </c:catAx>
      <c:valAx>
        <c:axId val="20865263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\ &quot;₽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0865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101600" sx="1000" sy="1000" algn="ctr" rotWithShape="0">
        <a:srgbClr val="000000"/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498927</xdr:colOff>
      <xdr:row>3</xdr:row>
      <xdr:rowOff>12273</xdr:rowOff>
    </xdr:from>
    <xdr:to>
      <xdr:col>17</xdr:col>
      <xdr:colOff>163286</xdr:colOff>
      <xdr:row>14</xdr:row>
      <xdr:rowOff>154215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3F8C714-7F34-465C-8773-81482E80B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977045</xdr:colOff>
      <xdr:row>17</xdr:row>
      <xdr:rowOff>178011</xdr:rowOff>
    </xdr:from>
    <xdr:to>
      <xdr:col>5</xdr:col>
      <xdr:colOff>884731</xdr:colOff>
      <xdr:row>35</xdr:row>
      <xdr:rowOff>45890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6CD03-31FE-4EF8-8CC1-EDDE4881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530678</xdr:colOff>
      <xdr:row>3</xdr:row>
      <xdr:rowOff>72571</xdr:rowOff>
    </xdr:from>
    <xdr:to>
      <xdr:col>20</xdr:col>
      <xdr:colOff>580572</xdr:colOff>
      <xdr:row>19</xdr:row>
      <xdr:rowOff>117929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E3A83D-D96F-446B-9C01-B19D87485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58;%206%20&#1087;&#1088;&#1072;&#1082;&#1090;&#1080;&#1095;&#1077;&#1089;&#1082;&#1072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домость переоценки"/>
      <sheetName val="Отчетная ведомость"/>
      <sheetName val="Лист3"/>
    </sheetNames>
    <sheetDataSet>
      <sheetData sheetId="0">
        <row r="4">
          <cell r="B4" t="str">
            <v>Балансовая стоимость (БС), млн.руб.</v>
          </cell>
          <cell r="C4" t="str">
            <v>Износ объекта (ИО), млн.руб</v>
          </cell>
          <cell r="D4" t="str">
            <v>Остаточная стоимость (ОС), млн.руб.</v>
          </cell>
        </row>
        <row r="7">
          <cell r="A7" t="str">
            <v>Сборочный цех</v>
          </cell>
          <cell r="B7">
            <v>643</v>
          </cell>
          <cell r="C7">
            <v>198.9</v>
          </cell>
          <cell r="D7">
            <v>444.1</v>
          </cell>
        </row>
        <row r="8">
          <cell r="A8" t="str">
            <v>Отделочный цех</v>
          </cell>
          <cell r="B8">
            <v>821.6</v>
          </cell>
          <cell r="C8">
            <v>401.2</v>
          </cell>
          <cell r="D8">
            <v>420.40000000000003</v>
          </cell>
        </row>
        <row r="9">
          <cell r="A9" t="str">
            <v>Склад № 1</v>
          </cell>
          <cell r="B9">
            <v>598.4</v>
          </cell>
          <cell r="C9">
            <v>131.5</v>
          </cell>
          <cell r="D9">
            <v>466.9</v>
          </cell>
        </row>
        <row r="10">
          <cell r="A10" t="str">
            <v>Склад № 2</v>
          </cell>
          <cell r="B10">
            <v>610</v>
          </cell>
          <cell r="C10">
            <v>345.6</v>
          </cell>
          <cell r="D10">
            <v>264.39999999999998</v>
          </cell>
        </row>
        <row r="11">
          <cell r="A11" t="str">
            <v>Склад № 3</v>
          </cell>
          <cell r="B11">
            <v>756.3</v>
          </cell>
          <cell r="C11">
            <v>159.6</v>
          </cell>
          <cell r="D11">
            <v>596.69999999999993</v>
          </cell>
        </row>
        <row r="12">
          <cell r="A12" t="str">
            <v>Склад № 4</v>
          </cell>
          <cell r="B12">
            <v>614.29999999999995</v>
          </cell>
          <cell r="C12">
            <v>148.69999999999999</v>
          </cell>
          <cell r="D12">
            <v>465.59999999999997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70" zoomScaleNormal="70" workbookViewId="0">
      <selection activeCell="E27" sqref="E27"/>
    </sheetView>
  </sheetViews>
  <sheetFormatPr defaultRowHeight="14.5" x14ac:dyDescent="0.35"/>
  <cols>
    <col min="1" max="1" width="15.7265625" customWidth="1"/>
    <col min="2" max="2" width="12.453125" customWidth="1"/>
    <col min="3" max="3" width="15" customWidth="1"/>
    <col min="4" max="4" width="12" customWidth="1"/>
    <col min="5" max="5" width="6.26953125" customWidth="1"/>
    <col min="6" max="6" width="15.26953125" customWidth="1"/>
    <col min="7" max="7" width="18" customWidth="1"/>
    <col min="8" max="8" width="15.7265625" customWidth="1"/>
  </cols>
  <sheetData>
    <row r="1" spans="1:7" x14ac:dyDescent="0.35">
      <c r="A1" s="7" t="s">
        <v>0</v>
      </c>
      <c r="B1" s="7"/>
      <c r="C1" s="7"/>
      <c r="D1" s="7"/>
      <c r="E1" s="7"/>
      <c r="F1" s="7"/>
      <c r="G1" s="7"/>
    </row>
    <row r="2" spans="1:7" x14ac:dyDescent="0.35">
      <c r="A2" s="7"/>
      <c r="B2" s="7"/>
      <c r="C2" s="7"/>
      <c r="D2" s="7"/>
      <c r="E2" s="7"/>
      <c r="F2" s="7"/>
      <c r="G2" s="7"/>
    </row>
    <row r="3" spans="1:7" x14ac:dyDescent="0.35">
      <c r="A3" s="1"/>
      <c r="B3" s="1"/>
      <c r="C3" s="1"/>
      <c r="D3" s="1"/>
      <c r="E3" s="1"/>
      <c r="F3" s="1"/>
      <c r="G3" s="1"/>
    </row>
    <row r="4" spans="1:7" ht="35.25" customHeight="1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ht="29.25" customHeight="1" x14ac:dyDescent="0.35">
      <c r="A5" s="4" t="s">
        <v>8</v>
      </c>
      <c r="B5" s="6">
        <v>19087.8</v>
      </c>
      <c r="C5" s="6">
        <v>568.79999999999995</v>
      </c>
      <c r="D5" s="6">
        <f>B5-C5</f>
        <v>18519</v>
      </c>
      <c r="E5" s="5">
        <f>IF(B5&lt;=700,3.3,IF(B5&lt;1000,4.2,IF(B5&gt;=1000,5.1,)))</f>
        <v>5.0999999999999996</v>
      </c>
      <c r="F5" s="5">
        <f>B5*E5</f>
        <v>97347.779999999984</v>
      </c>
      <c r="G5" s="5">
        <f>D5*E5</f>
        <v>94446.9</v>
      </c>
    </row>
    <row r="6" spans="1:7" ht="24.75" customHeight="1" x14ac:dyDescent="0.35">
      <c r="A6" s="4" t="s">
        <v>9</v>
      </c>
      <c r="B6" s="6">
        <v>407.2</v>
      </c>
      <c r="C6" s="6">
        <v>203.1</v>
      </c>
      <c r="D6" s="6">
        <f t="shared" ref="D6:D12" si="0">B6-C6</f>
        <v>204.1</v>
      </c>
      <c r="E6" s="5">
        <f t="shared" ref="E6:E12" si="1">IF(B6&lt;=700,3.3,IF(B6&lt;1000,4.2,IF(B6&gt;=1000,5.1,)))</f>
        <v>3.3</v>
      </c>
      <c r="F6" s="5">
        <f t="shared" ref="F6:F12" si="2">B6*E6</f>
        <v>1343.76</v>
      </c>
      <c r="G6" s="5">
        <f t="shared" ref="G6:G12" si="3">D6*E6</f>
        <v>673.53</v>
      </c>
    </row>
    <row r="7" spans="1:7" x14ac:dyDescent="0.35">
      <c r="A7" s="3" t="s">
        <v>10</v>
      </c>
      <c r="B7" s="6">
        <v>673</v>
      </c>
      <c r="C7" s="6">
        <v>198.9</v>
      </c>
      <c r="D7" s="6">
        <f t="shared" si="0"/>
        <v>474.1</v>
      </c>
      <c r="E7" s="5">
        <f t="shared" si="1"/>
        <v>3.3</v>
      </c>
      <c r="F7" s="5">
        <f t="shared" si="2"/>
        <v>2220.9</v>
      </c>
      <c r="G7" s="5">
        <f t="shared" si="3"/>
        <v>1564.53</v>
      </c>
    </row>
    <row r="8" spans="1:7" x14ac:dyDescent="0.35">
      <c r="A8" s="3" t="s">
        <v>11</v>
      </c>
      <c r="B8" s="6">
        <v>821.6</v>
      </c>
      <c r="C8" s="6">
        <v>401.2</v>
      </c>
      <c r="D8" s="6">
        <f t="shared" si="0"/>
        <v>420.40000000000003</v>
      </c>
      <c r="E8" s="5">
        <f t="shared" si="1"/>
        <v>4.2</v>
      </c>
      <c r="F8" s="5">
        <f t="shared" si="2"/>
        <v>3450.7200000000003</v>
      </c>
      <c r="G8" s="5">
        <f t="shared" si="3"/>
        <v>1765.6800000000003</v>
      </c>
    </row>
    <row r="9" spans="1:7" x14ac:dyDescent="0.35">
      <c r="A9" s="3" t="s">
        <v>12</v>
      </c>
      <c r="B9" s="6">
        <v>598.4</v>
      </c>
      <c r="C9" s="6">
        <v>131.5</v>
      </c>
      <c r="D9" s="6">
        <f t="shared" si="0"/>
        <v>466.9</v>
      </c>
      <c r="E9" s="5">
        <f t="shared" si="1"/>
        <v>3.3</v>
      </c>
      <c r="F9" s="5">
        <f t="shared" si="2"/>
        <v>1974.7199999999998</v>
      </c>
      <c r="G9" s="5">
        <f t="shared" si="3"/>
        <v>1540.7699999999998</v>
      </c>
    </row>
    <row r="10" spans="1:7" x14ac:dyDescent="0.35">
      <c r="A10" s="3" t="s">
        <v>13</v>
      </c>
      <c r="B10" s="6">
        <v>610</v>
      </c>
      <c r="C10" s="6">
        <v>345.6</v>
      </c>
      <c r="D10" s="6">
        <f t="shared" si="0"/>
        <v>264.39999999999998</v>
      </c>
      <c r="E10" s="5">
        <f t="shared" si="1"/>
        <v>3.3</v>
      </c>
      <c r="F10" s="5">
        <f t="shared" si="2"/>
        <v>2013</v>
      </c>
      <c r="G10" s="5">
        <f t="shared" si="3"/>
        <v>872.51999999999987</v>
      </c>
    </row>
    <row r="11" spans="1:7" x14ac:dyDescent="0.35">
      <c r="A11" s="3" t="s">
        <v>14</v>
      </c>
      <c r="B11" s="6">
        <v>756.3</v>
      </c>
      <c r="C11" s="6">
        <v>159.6</v>
      </c>
      <c r="D11" s="6">
        <f t="shared" si="0"/>
        <v>596.69999999999993</v>
      </c>
      <c r="E11" s="5">
        <f t="shared" si="1"/>
        <v>4.2</v>
      </c>
      <c r="F11" s="5">
        <f t="shared" si="2"/>
        <v>3176.46</v>
      </c>
      <c r="G11" s="5">
        <f t="shared" si="3"/>
        <v>2506.14</v>
      </c>
    </row>
    <row r="12" spans="1:7" x14ac:dyDescent="0.35">
      <c r="A12" s="3" t="s">
        <v>15</v>
      </c>
      <c r="B12" s="6">
        <v>614.29999999999995</v>
      </c>
      <c r="C12" s="6">
        <v>148.69999999999999</v>
      </c>
      <c r="D12" s="6">
        <f t="shared" si="0"/>
        <v>465.59999999999997</v>
      </c>
      <c r="E12" s="5">
        <f t="shared" si="1"/>
        <v>3.3</v>
      </c>
      <c r="F12" s="5">
        <f t="shared" si="2"/>
        <v>2027.1899999999998</v>
      </c>
      <c r="G12" s="5">
        <f t="shared" si="3"/>
        <v>1536.4799999999998</v>
      </c>
    </row>
    <row r="13" spans="1:7" x14ac:dyDescent="0.35">
      <c r="A13" s="3" t="s">
        <v>16</v>
      </c>
      <c r="B13" s="6">
        <f t="shared" ref="B13:G13" si="4">SUM(B5:B12)</f>
        <v>23568.6</v>
      </c>
      <c r="C13" s="6">
        <f t="shared" si="4"/>
        <v>2157.3999999999996</v>
      </c>
      <c r="D13" s="6">
        <f t="shared" si="4"/>
        <v>21411.200000000001</v>
      </c>
      <c r="E13" s="6">
        <f t="shared" si="4"/>
        <v>30</v>
      </c>
      <c r="F13" s="6">
        <f t="shared" si="4"/>
        <v>113554.52999999998</v>
      </c>
      <c r="G13" s="6">
        <f t="shared" si="4"/>
        <v>104906.54999999999</v>
      </c>
    </row>
  </sheetData>
  <mergeCells count="1">
    <mergeCell ref="A1:G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opLeftCell="A4" zoomScale="70" zoomScaleNormal="70" workbookViewId="0">
      <selection activeCell="I28" sqref="I28"/>
    </sheetView>
  </sheetViews>
  <sheetFormatPr defaultRowHeight="14.5" x14ac:dyDescent="0.35"/>
  <cols>
    <col min="1" max="1" width="12.7265625" customWidth="1"/>
    <col min="2" max="2" width="20.6328125" customWidth="1"/>
    <col min="3" max="3" width="19.6328125" customWidth="1"/>
    <col min="4" max="4" width="20.1796875" customWidth="1"/>
    <col min="5" max="5" width="25.54296875" customWidth="1"/>
    <col min="6" max="6" width="12.7265625" customWidth="1"/>
    <col min="7" max="7" width="21.08984375" customWidth="1"/>
    <col min="8" max="8" width="14.6328125" customWidth="1"/>
  </cols>
  <sheetData>
    <row r="1" spans="1:9" ht="26.25" customHeight="1" x14ac:dyDescent="0.35"/>
    <row r="4" spans="1:9" ht="28" x14ac:dyDescent="0.35">
      <c r="A4" s="8" t="s">
        <v>17</v>
      </c>
      <c r="B4" s="8" t="s">
        <v>18</v>
      </c>
      <c r="C4" s="8" t="s">
        <v>19</v>
      </c>
      <c r="D4" s="8" t="s">
        <v>20</v>
      </c>
      <c r="E4" s="9" t="s">
        <v>21</v>
      </c>
      <c r="F4" s="8" t="s">
        <v>22</v>
      </c>
      <c r="G4" s="13" t="s">
        <v>23</v>
      </c>
      <c r="H4" s="9" t="s">
        <v>24</v>
      </c>
      <c r="I4" s="14"/>
    </row>
    <row r="5" spans="1:9" x14ac:dyDescent="0.35">
      <c r="A5" s="10" t="s">
        <v>25</v>
      </c>
      <c r="B5" s="15">
        <v>345000</v>
      </c>
      <c r="C5" s="15">
        <v>543000</v>
      </c>
      <c r="D5" s="15">
        <v>423000</v>
      </c>
      <c r="E5" s="15">
        <f>SUM(B5:D5)</f>
        <v>1311000</v>
      </c>
      <c r="F5" s="12">
        <f>RANK(E5,$E$5:$E$14)</f>
        <v>10</v>
      </c>
      <c r="G5" s="15">
        <f>AVERAGE(B5:D5)</f>
        <v>437000</v>
      </c>
      <c r="H5" s="16">
        <f>(E5/$E$15)*100%</f>
        <v>6.4406779661016947E-2</v>
      </c>
    </row>
    <row r="6" spans="1:9" x14ac:dyDescent="0.35">
      <c r="A6" s="10" t="s">
        <v>26</v>
      </c>
      <c r="B6" s="15">
        <v>657000</v>
      </c>
      <c r="C6" s="15">
        <v>234000</v>
      </c>
      <c r="D6" s="15">
        <v>453000</v>
      </c>
      <c r="E6" s="15">
        <f t="shared" ref="E6:E14" si="0">SUM(B6:D6)</f>
        <v>1344000</v>
      </c>
      <c r="F6" s="12">
        <f t="shared" ref="F6:F14" si="1">RANK(E6,$E$5:$E$14)</f>
        <v>9</v>
      </c>
      <c r="G6" s="15">
        <f t="shared" ref="G6:G14" si="2">AVERAGE(B6:D6)</f>
        <v>448000</v>
      </c>
      <c r="H6" s="16">
        <f t="shared" ref="H6:H14" si="3">(E6/$E$15)*100%</f>
        <v>6.6028002947678702E-2</v>
      </c>
    </row>
    <row r="7" spans="1:9" x14ac:dyDescent="0.35">
      <c r="A7" s="10" t="s">
        <v>27</v>
      </c>
      <c r="B7" s="15">
        <v>765000</v>
      </c>
      <c r="C7" s="15">
        <v>904000</v>
      </c>
      <c r="D7" s="15">
        <v>856000</v>
      </c>
      <c r="E7" s="15">
        <f t="shared" si="0"/>
        <v>2525000</v>
      </c>
      <c r="F7" s="12">
        <f t="shared" si="1"/>
        <v>3</v>
      </c>
      <c r="G7" s="15">
        <f t="shared" si="2"/>
        <v>841666.66666666663</v>
      </c>
      <c r="H7" s="16">
        <f t="shared" si="3"/>
        <v>0.12404814541881602</v>
      </c>
    </row>
    <row r="8" spans="1:9" x14ac:dyDescent="0.35">
      <c r="A8" s="10" t="s">
        <v>28</v>
      </c>
      <c r="B8" s="15">
        <v>798000</v>
      </c>
      <c r="C8" s="15">
        <v>735000</v>
      </c>
      <c r="D8" s="15">
        <v>654000</v>
      </c>
      <c r="E8" s="15">
        <f t="shared" si="0"/>
        <v>2187000</v>
      </c>
      <c r="F8" s="12">
        <f t="shared" si="1"/>
        <v>5</v>
      </c>
      <c r="G8" s="15">
        <f t="shared" si="2"/>
        <v>729000</v>
      </c>
      <c r="H8" s="16">
        <f t="shared" si="3"/>
        <v>0.10744288872512896</v>
      </c>
    </row>
    <row r="9" spans="1:9" x14ac:dyDescent="0.35">
      <c r="A9" s="10" t="s">
        <v>29</v>
      </c>
      <c r="B9" s="15">
        <v>879000</v>
      </c>
      <c r="C9" s="15">
        <v>984000</v>
      </c>
      <c r="D9" s="15">
        <v>971000</v>
      </c>
      <c r="E9" s="15">
        <f t="shared" si="0"/>
        <v>2834000</v>
      </c>
      <c r="F9" s="12">
        <f t="shared" si="1"/>
        <v>1</v>
      </c>
      <c r="G9" s="15">
        <f t="shared" si="2"/>
        <v>944666.66666666663</v>
      </c>
      <c r="H9" s="16">
        <f t="shared" si="3"/>
        <v>0.13922869073937608</v>
      </c>
    </row>
    <row r="10" spans="1:9" x14ac:dyDescent="0.35">
      <c r="A10" s="10" t="s">
        <v>30</v>
      </c>
      <c r="B10" s="15">
        <v>375000</v>
      </c>
      <c r="C10" s="15">
        <v>594000</v>
      </c>
      <c r="D10" s="15">
        <v>512000</v>
      </c>
      <c r="E10" s="15">
        <f t="shared" si="0"/>
        <v>1481000</v>
      </c>
      <c r="F10" s="12">
        <f t="shared" si="1"/>
        <v>8</v>
      </c>
      <c r="G10" s="15">
        <f t="shared" si="2"/>
        <v>493666.66666666669</v>
      </c>
      <c r="H10" s="16">
        <f t="shared" si="3"/>
        <v>7.2758535986244169E-2</v>
      </c>
    </row>
    <row r="11" spans="1:9" x14ac:dyDescent="0.35">
      <c r="A11" s="10" t="s">
        <v>31</v>
      </c>
      <c r="B11" s="15">
        <v>912000</v>
      </c>
      <c r="C11" s="15">
        <v>634000</v>
      </c>
      <c r="D11" s="15">
        <v>879000</v>
      </c>
      <c r="E11" s="15">
        <f t="shared" si="0"/>
        <v>2425000</v>
      </c>
      <c r="F11" s="12">
        <f t="shared" si="1"/>
        <v>4</v>
      </c>
      <c r="G11" s="15">
        <f t="shared" si="2"/>
        <v>808333.33333333337</v>
      </c>
      <c r="H11" s="16">
        <f t="shared" si="3"/>
        <v>0.11913534758044707</v>
      </c>
    </row>
    <row r="12" spans="1:9" x14ac:dyDescent="0.35">
      <c r="A12" s="10" t="s">
        <v>32</v>
      </c>
      <c r="B12" s="15">
        <v>467000</v>
      </c>
      <c r="C12" s="15">
        <v>593000</v>
      </c>
      <c r="D12" s="15">
        <v>598000</v>
      </c>
      <c r="E12" s="15">
        <f t="shared" si="0"/>
        <v>1658000</v>
      </c>
      <c r="F12" s="12">
        <f t="shared" si="1"/>
        <v>7</v>
      </c>
      <c r="G12" s="15">
        <f t="shared" si="2"/>
        <v>552666.66666666663</v>
      </c>
      <c r="H12" s="16">
        <f t="shared" si="3"/>
        <v>8.1454188160157204E-2</v>
      </c>
    </row>
    <row r="13" spans="1:9" x14ac:dyDescent="0.35">
      <c r="A13" s="10" t="s">
        <v>33</v>
      </c>
      <c r="B13" s="15">
        <v>1003000</v>
      </c>
      <c r="C13" s="15">
        <v>945000</v>
      </c>
      <c r="D13" s="15">
        <v>877000</v>
      </c>
      <c r="E13" s="15">
        <f t="shared" si="0"/>
        <v>2825000</v>
      </c>
      <c r="F13" s="12">
        <f t="shared" si="1"/>
        <v>2</v>
      </c>
      <c r="G13" s="15">
        <f t="shared" si="2"/>
        <v>941666.66666666663</v>
      </c>
      <c r="H13" s="16">
        <f t="shared" si="3"/>
        <v>0.13878653893392287</v>
      </c>
    </row>
    <row r="14" spans="1:9" x14ac:dyDescent="0.35">
      <c r="A14" s="10" t="s">
        <v>34</v>
      </c>
      <c r="B14" s="15">
        <v>545000</v>
      </c>
      <c r="C14" s="15">
        <v>567000</v>
      </c>
      <c r="D14" s="15">
        <v>653000</v>
      </c>
      <c r="E14" s="15">
        <f t="shared" si="0"/>
        <v>1765000</v>
      </c>
      <c r="F14" s="12">
        <f t="shared" si="1"/>
        <v>6</v>
      </c>
      <c r="G14" s="15">
        <f t="shared" si="2"/>
        <v>588333.33333333337</v>
      </c>
      <c r="H14" s="16">
        <f t="shared" si="3"/>
        <v>8.6710881847211985E-2</v>
      </c>
    </row>
    <row r="15" spans="1:9" x14ac:dyDescent="0.35">
      <c r="A15" s="10" t="s">
        <v>16</v>
      </c>
      <c r="B15" s="15">
        <f>SUM(B5:B14)</f>
        <v>6746000</v>
      </c>
      <c r="C15" s="15">
        <f t="shared" ref="C15:H15" si="4">SUM(C5:C14)</f>
        <v>6733000</v>
      </c>
      <c r="D15" s="15">
        <f t="shared" si="4"/>
        <v>6876000</v>
      </c>
      <c r="E15" s="15">
        <f t="shared" si="4"/>
        <v>20355000</v>
      </c>
      <c r="F15" s="11">
        <f t="shared" si="4"/>
        <v>55</v>
      </c>
      <c r="G15" s="15">
        <f t="shared" si="4"/>
        <v>6785000</v>
      </c>
      <c r="H15" s="17">
        <f t="shared" si="4"/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tabSelected="1" zoomScale="70" zoomScaleNormal="70" workbookViewId="0">
      <selection activeCell="E7" sqref="E7"/>
    </sheetView>
  </sheetViews>
  <sheetFormatPr defaultRowHeight="14.5" x14ac:dyDescent="0.35"/>
  <cols>
    <col min="1" max="1" width="4.7265625" customWidth="1"/>
    <col min="2" max="2" width="12.81640625" customWidth="1"/>
    <col min="3" max="3" width="13.90625" customWidth="1"/>
    <col min="4" max="4" width="11.90625" customWidth="1"/>
    <col min="6" max="6" width="7.08984375" customWidth="1"/>
    <col min="7" max="7" width="9.36328125" customWidth="1"/>
    <col min="8" max="8" width="9.453125" bestFit="1" customWidth="1"/>
    <col min="9" max="9" width="9.6328125" customWidth="1"/>
    <col min="11" max="11" width="9.81640625" customWidth="1"/>
  </cols>
  <sheetData>
    <row r="1" spans="1:11" x14ac:dyDescent="0.35">
      <c r="A1" s="20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5">
      <c r="A2" s="20" t="s">
        <v>36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28" customHeight="1" x14ac:dyDescent="0.35">
      <c r="A4" s="23" t="s">
        <v>37</v>
      </c>
      <c r="B4" s="22" t="s">
        <v>38</v>
      </c>
      <c r="C4" s="22" t="s">
        <v>39</v>
      </c>
      <c r="D4" s="23" t="s">
        <v>40</v>
      </c>
      <c r="E4" s="22" t="s">
        <v>41</v>
      </c>
      <c r="F4" s="22" t="s">
        <v>5</v>
      </c>
      <c r="G4" s="23" t="s">
        <v>42</v>
      </c>
      <c r="H4" s="22" t="s">
        <v>16</v>
      </c>
      <c r="I4" s="23" t="s">
        <v>43</v>
      </c>
      <c r="J4" s="23" t="s">
        <v>44</v>
      </c>
      <c r="K4" s="22" t="s">
        <v>45</v>
      </c>
    </row>
    <row r="5" spans="1:11" x14ac:dyDescent="0.35">
      <c r="A5" s="28">
        <v>1</v>
      </c>
      <c r="B5" s="29" t="s">
        <v>47</v>
      </c>
      <c r="C5" s="21" t="s">
        <v>62</v>
      </c>
      <c r="D5" s="31">
        <f>IF(C5="лаборант", 15670, IF(C5="инженер", 28500, IF(C5="мл.н.сотрудник", 25700, IF(C5="ст.н.сотрудник", 29700, IF(C5="зав.лабораторией", 31500, 0)))))</f>
        <v>15670</v>
      </c>
      <c r="E5" s="27">
        <v>2</v>
      </c>
      <c r="F5" s="21">
        <f>IF(E5&lt;=5, 0.1, IF(E5&lt;=7, 0.15, IF(E5&lt;=10, 0.2, IF(E5&lt;=15, 0.25, 0.3))))</f>
        <v>0.1</v>
      </c>
      <c r="G5" s="31">
        <f>D5*F5</f>
        <v>1567</v>
      </c>
      <c r="H5" s="31">
        <f>D5+G5</f>
        <v>17237</v>
      </c>
      <c r="I5" s="30">
        <f>IF(H5&lt;=20000, 8%, IF(H5&lt;=30000, 11%, IF(H5&lt;=35000, 13%, 15%)))</f>
        <v>0.08</v>
      </c>
      <c r="J5" s="31">
        <f>H5*I5</f>
        <v>1378.96</v>
      </c>
      <c r="K5" s="31">
        <f>H5-J5</f>
        <v>15858.04</v>
      </c>
    </row>
    <row r="6" spans="1:11" x14ac:dyDescent="0.35">
      <c r="A6" s="28">
        <v>2</v>
      </c>
      <c r="B6" s="21" t="s">
        <v>48</v>
      </c>
      <c r="C6" s="21" t="s">
        <v>63</v>
      </c>
      <c r="D6" s="31">
        <f t="shared" ref="D6:D19" si="0">IF(C6="лаборант", 15670, IF(C6="инженер", 28500, IF(C6="мл.н.сотрудник", 25700, IF(C6="ст.н.сотрудник", 29700, IF(C6="зав.лабораторией", 31500, 0)))))</f>
        <v>28500</v>
      </c>
      <c r="E6" s="27">
        <v>6</v>
      </c>
      <c r="F6" s="21">
        <f t="shared" ref="F6:F19" si="1">IF(E6&lt;=5, 0.1, IF(E6&lt;=7, 0.15, IF(E6&lt;=10, 0.2, IF(E6&lt;=15, 0.25, 0.3))))</f>
        <v>0.15</v>
      </c>
      <c r="G6" s="31">
        <f t="shared" ref="G6:G19" si="2">D6*F6</f>
        <v>4275</v>
      </c>
      <c r="H6" s="31">
        <f t="shared" ref="H6:H19" si="3">D6+G6</f>
        <v>32775</v>
      </c>
      <c r="I6" s="30">
        <f t="shared" ref="I6:I19" si="4">IF(H6&lt;=20000, 8%, IF(H6&lt;=30000, 11%, IF(H6&lt;=35000, 13%, 15%)))</f>
        <v>0.13</v>
      </c>
      <c r="J6" s="31">
        <f t="shared" ref="J6:J19" si="5">H6*I6</f>
        <v>4260.75</v>
      </c>
      <c r="K6" s="31">
        <f t="shared" ref="K6:K19" si="6">H6-J6</f>
        <v>28514.25</v>
      </c>
    </row>
    <row r="7" spans="1:11" x14ac:dyDescent="0.35">
      <c r="A7" s="28">
        <v>3</v>
      </c>
      <c r="B7" s="21" t="s">
        <v>49</v>
      </c>
      <c r="C7" s="21" t="s">
        <v>66</v>
      </c>
      <c r="D7" s="31">
        <f t="shared" si="0"/>
        <v>25700</v>
      </c>
      <c r="E7" s="27">
        <v>7</v>
      </c>
      <c r="F7" s="21">
        <f t="shared" si="1"/>
        <v>0.15</v>
      </c>
      <c r="G7" s="31">
        <f t="shared" si="2"/>
        <v>3855</v>
      </c>
      <c r="H7" s="31">
        <f t="shared" si="3"/>
        <v>29555</v>
      </c>
      <c r="I7" s="30">
        <f t="shared" si="4"/>
        <v>0.11</v>
      </c>
      <c r="J7" s="31">
        <f t="shared" si="5"/>
        <v>3251.05</v>
      </c>
      <c r="K7" s="31">
        <f t="shared" si="6"/>
        <v>26303.95</v>
      </c>
    </row>
    <row r="8" spans="1:11" x14ac:dyDescent="0.35">
      <c r="A8" s="28">
        <v>4</v>
      </c>
      <c r="B8" s="21" t="s">
        <v>50</v>
      </c>
      <c r="C8" s="21" t="s">
        <v>62</v>
      </c>
      <c r="D8" s="31">
        <f t="shared" si="0"/>
        <v>15670</v>
      </c>
      <c r="E8" s="27">
        <v>4</v>
      </c>
      <c r="F8" s="21">
        <f t="shared" si="1"/>
        <v>0.1</v>
      </c>
      <c r="G8" s="31">
        <f t="shared" si="2"/>
        <v>1567</v>
      </c>
      <c r="H8" s="31">
        <f t="shared" si="3"/>
        <v>17237</v>
      </c>
      <c r="I8" s="30">
        <f t="shared" si="4"/>
        <v>0.08</v>
      </c>
      <c r="J8" s="31">
        <f t="shared" si="5"/>
        <v>1378.96</v>
      </c>
      <c r="K8" s="31">
        <f t="shared" si="6"/>
        <v>15858.04</v>
      </c>
    </row>
    <row r="9" spans="1:11" x14ac:dyDescent="0.35">
      <c r="A9" s="28">
        <v>5</v>
      </c>
      <c r="B9" s="21" t="s">
        <v>51</v>
      </c>
      <c r="C9" s="21" t="s">
        <v>64</v>
      </c>
      <c r="D9" s="31">
        <f t="shared" si="0"/>
        <v>29700</v>
      </c>
      <c r="E9" s="27">
        <v>16</v>
      </c>
      <c r="F9" s="21">
        <f t="shared" si="1"/>
        <v>0.3</v>
      </c>
      <c r="G9" s="31">
        <f t="shared" si="2"/>
        <v>8910</v>
      </c>
      <c r="H9" s="31">
        <f t="shared" si="3"/>
        <v>38610</v>
      </c>
      <c r="I9" s="30">
        <f t="shared" si="4"/>
        <v>0.15</v>
      </c>
      <c r="J9" s="31">
        <f t="shared" si="5"/>
        <v>5791.5</v>
      </c>
      <c r="K9" s="31">
        <f t="shared" si="6"/>
        <v>32818.5</v>
      </c>
    </row>
    <row r="10" spans="1:11" x14ac:dyDescent="0.35">
      <c r="A10" s="28">
        <v>6</v>
      </c>
      <c r="B10" s="21" t="s">
        <v>52</v>
      </c>
      <c r="C10" s="21" t="s">
        <v>64</v>
      </c>
      <c r="D10" s="31">
        <f t="shared" si="0"/>
        <v>29700</v>
      </c>
      <c r="E10" s="27">
        <v>7</v>
      </c>
      <c r="F10" s="21">
        <f t="shared" si="1"/>
        <v>0.15</v>
      </c>
      <c r="G10" s="31">
        <f t="shared" si="2"/>
        <v>4455</v>
      </c>
      <c r="H10" s="31">
        <f t="shared" si="3"/>
        <v>34155</v>
      </c>
      <c r="I10" s="30">
        <f t="shared" si="4"/>
        <v>0.13</v>
      </c>
      <c r="J10" s="31">
        <f t="shared" si="5"/>
        <v>4440.1500000000005</v>
      </c>
      <c r="K10" s="31">
        <f t="shared" si="6"/>
        <v>29714.85</v>
      </c>
    </row>
    <row r="11" spans="1:11" x14ac:dyDescent="0.35">
      <c r="A11" s="28">
        <v>7</v>
      </c>
      <c r="B11" s="21" t="s">
        <v>53</v>
      </c>
      <c r="C11" s="21" t="s">
        <v>66</v>
      </c>
      <c r="D11" s="31">
        <f t="shared" si="0"/>
        <v>25700</v>
      </c>
      <c r="E11" s="27">
        <v>8</v>
      </c>
      <c r="F11" s="21">
        <f t="shared" si="1"/>
        <v>0.2</v>
      </c>
      <c r="G11" s="31">
        <f t="shared" si="2"/>
        <v>5140</v>
      </c>
      <c r="H11" s="31">
        <f t="shared" si="3"/>
        <v>30840</v>
      </c>
      <c r="I11" s="30">
        <f t="shared" si="4"/>
        <v>0.13</v>
      </c>
      <c r="J11" s="31">
        <f t="shared" si="5"/>
        <v>4009.2000000000003</v>
      </c>
      <c r="K11" s="31">
        <f t="shared" si="6"/>
        <v>26830.799999999999</v>
      </c>
    </row>
    <row r="12" spans="1:11" x14ac:dyDescent="0.35">
      <c r="A12" s="28">
        <v>8</v>
      </c>
      <c r="B12" s="21" t="s">
        <v>54</v>
      </c>
      <c r="C12" s="21" t="s">
        <v>66</v>
      </c>
      <c r="D12" s="31">
        <f t="shared" si="0"/>
        <v>25700</v>
      </c>
      <c r="E12" s="27">
        <v>3</v>
      </c>
      <c r="F12" s="21">
        <f t="shared" si="1"/>
        <v>0.1</v>
      </c>
      <c r="G12" s="31">
        <f t="shared" si="2"/>
        <v>2570</v>
      </c>
      <c r="H12" s="31">
        <f t="shared" si="3"/>
        <v>28270</v>
      </c>
      <c r="I12" s="30">
        <f t="shared" si="4"/>
        <v>0.11</v>
      </c>
      <c r="J12" s="31">
        <f t="shared" si="5"/>
        <v>3109.7</v>
      </c>
      <c r="K12" s="31">
        <f t="shared" si="6"/>
        <v>25160.3</v>
      </c>
    </row>
    <row r="13" spans="1:11" x14ac:dyDescent="0.35">
      <c r="A13" s="28">
        <v>9</v>
      </c>
      <c r="B13" s="21" t="s">
        <v>55</v>
      </c>
      <c r="C13" s="21" t="s">
        <v>65</v>
      </c>
      <c r="D13" s="31">
        <f t="shared" si="0"/>
        <v>31500</v>
      </c>
      <c r="E13" s="27">
        <v>10</v>
      </c>
      <c r="F13" s="21">
        <f t="shared" si="1"/>
        <v>0.2</v>
      </c>
      <c r="G13" s="31">
        <f t="shared" si="2"/>
        <v>6300</v>
      </c>
      <c r="H13" s="31">
        <f t="shared" si="3"/>
        <v>37800</v>
      </c>
      <c r="I13" s="30">
        <f t="shared" si="4"/>
        <v>0.15</v>
      </c>
      <c r="J13" s="31">
        <f t="shared" si="5"/>
        <v>5670</v>
      </c>
      <c r="K13" s="31">
        <f t="shared" si="6"/>
        <v>32130</v>
      </c>
    </row>
    <row r="14" spans="1:11" x14ac:dyDescent="0.35">
      <c r="A14" s="28">
        <v>10</v>
      </c>
      <c r="B14" s="21" t="s">
        <v>56</v>
      </c>
      <c r="C14" s="21" t="s">
        <v>64</v>
      </c>
      <c r="D14" s="31">
        <f t="shared" si="0"/>
        <v>29700</v>
      </c>
      <c r="E14" s="27">
        <v>12</v>
      </c>
      <c r="F14" s="21">
        <f t="shared" si="1"/>
        <v>0.25</v>
      </c>
      <c r="G14" s="31">
        <f t="shared" si="2"/>
        <v>7425</v>
      </c>
      <c r="H14" s="31">
        <f t="shared" si="3"/>
        <v>37125</v>
      </c>
      <c r="I14" s="30">
        <f t="shared" si="4"/>
        <v>0.15</v>
      </c>
      <c r="J14" s="31">
        <f t="shared" si="5"/>
        <v>5568.75</v>
      </c>
      <c r="K14" s="31">
        <f t="shared" si="6"/>
        <v>31556.25</v>
      </c>
    </row>
    <row r="15" spans="1:11" x14ac:dyDescent="0.35">
      <c r="A15" s="28">
        <v>11</v>
      </c>
      <c r="B15" s="21" t="s">
        <v>57</v>
      </c>
      <c r="C15" s="21" t="s">
        <v>63</v>
      </c>
      <c r="D15" s="31">
        <f t="shared" si="0"/>
        <v>28500</v>
      </c>
      <c r="E15" s="27">
        <v>6</v>
      </c>
      <c r="F15" s="21">
        <f t="shared" si="1"/>
        <v>0.15</v>
      </c>
      <c r="G15" s="31">
        <f t="shared" si="2"/>
        <v>4275</v>
      </c>
      <c r="H15" s="31">
        <f t="shared" si="3"/>
        <v>32775</v>
      </c>
      <c r="I15" s="30">
        <f t="shared" si="4"/>
        <v>0.13</v>
      </c>
      <c r="J15" s="31">
        <f t="shared" si="5"/>
        <v>4260.75</v>
      </c>
      <c r="K15" s="31">
        <f t="shared" si="6"/>
        <v>28514.25</v>
      </c>
    </row>
    <row r="16" spans="1:11" x14ac:dyDescent="0.35">
      <c r="A16" s="28">
        <v>12</v>
      </c>
      <c r="B16" s="21" t="s">
        <v>58</v>
      </c>
      <c r="C16" s="21" t="s">
        <v>62</v>
      </c>
      <c r="D16" s="31">
        <f t="shared" si="0"/>
        <v>15670</v>
      </c>
      <c r="E16" s="27">
        <v>8</v>
      </c>
      <c r="F16" s="21">
        <f t="shared" si="1"/>
        <v>0.2</v>
      </c>
      <c r="G16" s="31">
        <f t="shared" si="2"/>
        <v>3134</v>
      </c>
      <c r="H16" s="31">
        <f t="shared" si="3"/>
        <v>18804</v>
      </c>
      <c r="I16" s="30">
        <f t="shared" si="4"/>
        <v>0.08</v>
      </c>
      <c r="J16" s="31">
        <f t="shared" si="5"/>
        <v>1504.32</v>
      </c>
      <c r="K16" s="31">
        <f t="shared" si="6"/>
        <v>17299.68</v>
      </c>
    </row>
    <row r="17" spans="1:11" x14ac:dyDescent="0.35">
      <c r="A17" s="28">
        <v>13</v>
      </c>
      <c r="B17" s="21" t="s">
        <v>59</v>
      </c>
      <c r="C17" s="21" t="s">
        <v>64</v>
      </c>
      <c r="D17" s="31">
        <f t="shared" si="0"/>
        <v>29700</v>
      </c>
      <c r="E17" s="27">
        <v>7</v>
      </c>
      <c r="F17" s="21">
        <f t="shared" si="1"/>
        <v>0.15</v>
      </c>
      <c r="G17" s="31">
        <f t="shared" si="2"/>
        <v>4455</v>
      </c>
      <c r="H17" s="31">
        <f t="shared" si="3"/>
        <v>34155</v>
      </c>
      <c r="I17" s="30">
        <f t="shared" si="4"/>
        <v>0.13</v>
      </c>
      <c r="J17" s="31">
        <f t="shared" si="5"/>
        <v>4440.1500000000005</v>
      </c>
      <c r="K17" s="31">
        <f t="shared" si="6"/>
        <v>29714.85</v>
      </c>
    </row>
    <row r="18" spans="1:11" x14ac:dyDescent="0.35">
      <c r="A18" s="28">
        <v>14</v>
      </c>
      <c r="B18" s="21" t="s">
        <v>60</v>
      </c>
      <c r="C18" s="21" t="s">
        <v>66</v>
      </c>
      <c r="D18" s="31">
        <f t="shared" si="0"/>
        <v>25700</v>
      </c>
      <c r="E18" s="27">
        <v>2</v>
      </c>
      <c r="F18" s="21">
        <f t="shared" si="1"/>
        <v>0.1</v>
      </c>
      <c r="G18" s="31">
        <f t="shared" si="2"/>
        <v>2570</v>
      </c>
      <c r="H18" s="31">
        <f t="shared" si="3"/>
        <v>28270</v>
      </c>
      <c r="I18" s="30">
        <f t="shared" si="4"/>
        <v>0.11</v>
      </c>
      <c r="J18" s="31">
        <f t="shared" si="5"/>
        <v>3109.7</v>
      </c>
      <c r="K18" s="31">
        <f t="shared" si="6"/>
        <v>25160.3</v>
      </c>
    </row>
    <row r="19" spans="1:11" x14ac:dyDescent="0.35">
      <c r="A19" s="28">
        <v>15</v>
      </c>
      <c r="B19" s="21" t="s">
        <v>61</v>
      </c>
      <c r="C19" s="21" t="s">
        <v>63</v>
      </c>
      <c r="D19" s="31">
        <f t="shared" si="0"/>
        <v>28500</v>
      </c>
      <c r="E19" s="27">
        <v>14</v>
      </c>
      <c r="F19" s="21">
        <f t="shared" si="1"/>
        <v>0.25</v>
      </c>
      <c r="G19" s="31">
        <f t="shared" si="2"/>
        <v>7125</v>
      </c>
      <c r="H19" s="31">
        <f t="shared" si="3"/>
        <v>35625</v>
      </c>
      <c r="I19" s="30">
        <f t="shared" si="4"/>
        <v>0.15</v>
      </c>
      <c r="J19" s="31">
        <f t="shared" si="5"/>
        <v>5343.75</v>
      </c>
      <c r="K19" s="31">
        <f t="shared" si="6"/>
        <v>30281.25</v>
      </c>
    </row>
    <row r="20" spans="1:11" x14ac:dyDescent="0.35">
      <c r="A20" s="24" t="s">
        <v>46</v>
      </c>
      <c r="B20" s="25"/>
      <c r="C20" s="25"/>
      <c r="D20" s="25"/>
      <c r="E20" s="25"/>
      <c r="F20" s="25"/>
      <c r="G20" s="25"/>
      <c r="H20" s="25"/>
      <c r="I20" s="25"/>
      <c r="J20" s="26"/>
      <c r="K20" s="31">
        <f>SUM(K5:K19)</f>
        <v>395715.30999999994</v>
      </c>
    </row>
  </sheetData>
  <mergeCells count="3">
    <mergeCell ref="A1:K1"/>
    <mergeCell ref="A2:K2"/>
    <mergeCell ref="A20:J20"/>
  </mergeCells>
  <conditionalFormatting sqref="E5:E19">
    <cfRule type="cellIs" dxfId="1" priority="4" operator="lessThanOrEqual">
      <formula>5</formula>
    </cfRule>
    <cfRule type="cellIs" dxfId="2" priority="3" operator="between">
      <formula>5</formula>
      <formula>10</formula>
    </cfRule>
    <cfRule type="cellIs" dxfId="3" priority="2" operator="between">
      <formula>5</formula>
      <formula>10</formula>
    </cfRule>
    <cfRule type="cellIs" dxfId="0" priority="1" operator="between">
      <formula>10</formula>
      <formula>15</formula>
    </cfRule>
  </conditionalFormatting>
  <dataValidations xWindow="387" yWindow="528" count="2">
    <dataValidation type="whole" operator="greaterThanOrEqual" allowBlank="1" showInputMessage="1" showErrorMessage="1" errorTitle="ERROR666" error="стаж не может быть отрицательным бро...." sqref="E5:E19" xr:uid="{C59C4567-4611-48A2-B35F-2C3C8951DCD7}">
      <formula1>0</formula1>
    </dataValidation>
    <dataValidation allowBlank="1" showInputMessage="1" showErrorMessage="1" promptTitle="ЭЙ!" prompt="будьте внимательны при вводе тарифной ставки." sqref="D5:D19" xr:uid="{4F24F6FF-44A3-42AB-8DC7-2D3D397A6852}"/>
  </dataValidation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Ведомость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2025-10-13T20:42:18Z</dcterms:modified>
</cp:coreProperties>
</file>