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E:\HELMo\POO 2nd sess\Java\"/>
    </mc:Choice>
  </mc:AlternateContent>
  <xr:revisionPtr revIDLastSave="0" documentId="13_ncr:1_{A1980FA3-86AB-4825-B8E0-7E233FD69684}" xr6:coauthVersionLast="47" xr6:coauthVersionMax="47" xr10:uidLastSave="{00000000-0000-0000-0000-000000000000}"/>
  <bookViews>
    <workbookView xWindow="-120" yWindow="-120" windowWidth="29040" windowHeight="15720" activeTab="2" xr2:uid="{00000000-000D-0000-FFFF-FFFF00000000}"/>
  </bookViews>
  <sheets>
    <sheet name="Global" sheetId="7" r:id="rId1"/>
    <sheet name="Java" sheetId="1" r:id="rId2"/>
    <sheet name="C#" sheetId="2" r:id="rId3"/>
    <sheet name="Défense" sheetId="4" r:id="rId4"/>
  </sheets>
  <definedNames>
    <definedName name="DPArchitectural">Java!$K$26:$K$34</definedName>
    <definedName name="FonctionnalitésOptJava">Java!$K$73:$K$75</definedName>
    <definedName name="NbInfractionsSOLID">Java!$M$35</definedName>
    <definedName name="PrérequisJava">Java!$K$7:$K$11</definedName>
    <definedName name="PrérequisJavaComplets">Java!$K$7:$K$23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H11" i="7"/>
  <c r="J11" i="7" s="1"/>
  <c r="N64" i="1"/>
  <c r="H15" i="7" s="1"/>
  <c r="N44" i="2"/>
  <c r="F14" i="7" s="1"/>
  <c r="N33" i="2"/>
  <c r="H12" i="7" s="1"/>
  <c r="D11" i="7"/>
  <c r="F11" i="7" s="1"/>
  <c r="D15" i="7"/>
  <c r="F15" i="7" s="1"/>
  <c r="N5" i="1"/>
  <c r="H9" i="7" s="1"/>
  <c r="N19" i="2"/>
  <c r="L10" i="7" s="1"/>
  <c r="H10" i="7"/>
  <c r="I6" i="4"/>
  <c r="D6" i="4"/>
  <c r="N71" i="1"/>
  <c r="N56" i="2"/>
  <c r="N24" i="1"/>
  <c r="N57" i="1"/>
  <c r="P3" i="1" s="1"/>
  <c r="B18" i="7"/>
  <c r="N41" i="1"/>
  <c r="L13" i="7" s="1"/>
  <c r="Q3" i="1"/>
  <c r="N3" i="1"/>
  <c r="N5" i="2"/>
  <c r="J8" i="7" s="1"/>
  <c r="P3" i="2" l="1"/>
  <c r="D13" i="7"/>
  <c r="F13" i="7" s="1"/>
  <c r="H13" i="7"/>
  <c r="A20" i="7" s="1"/>
  <c r="J13" i="7"/>
  <c r="O3" i="1"/>
  <c r="B88" i="1" s="1"/>
  <c r="D9" i="7"/>
  <c r="J14" i="7"/>
  <c r="L12" i="7"/>
  <c r="H14" i="7"/>
  <c r="N3" i="2"/>
  <c r="L14" i="7"/>
  <c r="D8" i="7"/>
  <c r="F8" i="7"/>
  <c r="L8" i="7"/>
  <c r="H8" i="7"/>
  <c r="O3" i="2"/>
  <c r="B73" i="2" s="1"/>
  <c r="L11" i="7"/>
  <c r="D12" i="7"/>
  <c r="D10" i="7"/>
  <c r="F12" i="7"/>
  <c r="F10" i="7"/>
  <c r="J12" i="7"/>
  <c r="J10" i="7"/>
  <c r="D14" i="7"/>
  <c r="J15" i="7"/>
  <c r="L15" i="7"/>
  <c r="F9" i="7"/>
  <c r="J9" i="7"/>
  <c r="L9" i="7"/>
  <c r="D16" i="7" l="1"/>
  <c r="A21" i="7"/>
  <c r="H16" i="7"/>
  <c r="F16" i="7"/>
  <c r="L16" i="7"/>
  <c r="J16" i="7"/>
  <c r="B1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Christiane Mathy</author>
  </authors>
  <commentList>
    <comment ref="D7" authorId="0" shapeId="0" xr:uid="{00000000-0006-0000-0000-000001000000}">
      <text>
        <r>
          <rPr>
            <b/>
            <sz val="9"/>
            <color indexed="81"/>
            <rFont val="Tahoma"/>
            <family val="2"/>
          </rPr>
          <t>Christiane Mathy:</t>
        </r>
        <r>
          <rPr>
            <sz val="9"/>
            <color indexed="81"/>
            <rFont val="Tahoma"/>
            <family val="2"/>
          </rPr>
          <t xml:space="preserve">
1 = observé
0 = non observé
</t>
        </r>
      </text>
    </comment>
    <comment ref="F7" authorId="0" shapeId="0" xr:uid="{00000000-0006-0000-0000-000002000000}">
      <text>
        <r>
          <rPr>
            <b/>
            <sz val="9"/>
            <color indexed="81"/>
            <rFont val="Tahoma"/>
            <family val="2"/>
          </rPr>
          <t>Christiane Mathy:</t>
        </r>
        <r>
          <rPr>
            <sz val="9"/>
            <color indexed="81"/>
            <rFont val="Tahoma"/>
            <family val="2"/>
          </rPr>
          <t xml:space="preserve">
1 = observé
0 = non observé</t>
        </r>
      </text>
    </comment>
    <comment ref="H7" authorId="0" shapeId="0" xr:uid="{00000000-0006-0000-0000-000003000000}">
      <text>
        <r>
          <rPr>
            <b/>
            <sz val="9"/>
            <color indexed="81"/>
            <rFont val="Tahoma"/>
            <family val="2"/>
          </rPr>
          <t>Christiane Mathy:</t>
        </r>
        <r>
          <rPr>
            <sz val="9"/>
            <color indexed="81"/>
            <rFont val="Tahoma"/>
            <family val="2"/>
          </rPr>
          <t xml:space="preserve">
1 = observé
0 = non observé</t>
        </r>
      </text>
    </comment>
    <comment ref="J7" authorId="0" shapeId="0" xr:uid="{00000000-0006-0000-0000-000004000000}">
      <text>
        <r>
          <rPr>
            <b/>
            <sz val="9"/>
            <color indexed="81"/>
            <rFont val="Tahoma"/>
            <family val="2"/>
          </rPr>
          <t>Christiane Mathy:</t>
        </r>
        <r>
          <rPr>
            <sz val="9"/>
            <color indexed="81"/>
            <rFont val="Tahoma"/>
            <family val="2"/>
          </rPr>
          <t xml:space="preserve">
1 = observé
0 = non observé</t>
        </r>
      </text>
    </comment>
    <comment ref="L7" authorId="0" shapeId="0" xr:uid="{00000000-0006-0000-0000-000005000000}">
      <text>
        <r>
          <rPr>
            <b/>
            <sz val="9"/>
            <color indexed="81"/>
            <rFont val="Tahoma"/>
            <family val="2"/>
          </rPr>
          <t>Christiane Mathy:</t>
        </r>
        <r>
          <rPr>
            <sz val="9"/>
            <color indexed="81"/>
            <rFont val="Tahoma"/>
            <family val="2"/>
          </rPr>
          <t xml:space="preserve">
1 = observé
0 = non observé</t>
        </r>
      </text>
    </comment>
  </commentList>
</comments>
</file>

<file path=xl/sharedStrings.xml><?xml version="1.0" encoding="utf-8"?>
<sst xmlns="http://schemas.openxmlformats.org/spreadsheetml/2006/main" count="430" uniqueCount="307">
  <si>
    <t>Grille d'évaluation de l'UE11 - B2 - Programmation orientée objets</t>
  </si>
  <si>
    <t>Nom et prénom :</t>
  </si>
  <si>
    <t>Benoit Brisfer</t>
  </si>
  <si>
    <t xml:space="preserve">Prérequis: respect des échéances et consignes (versions correctes des logiciels, librairies, plugins etc. + présence de toutes les fonctionnalités non optionnelles) </t>
  </si>
  <si>
    <t>Dans le cas contraire, le ou les acquis ne peuvent être évalués, ce qui entraîne une cote d'échec à l'UE</t>
  </si>
  <si>
    <t>Tous les acquis d'apprentissage sont évalués via le dépôt de 2 projets, l'un en C#, l'autre en Java, leur auto-évaluation et leur défense orale.</t>
  </si>
  <si>
    <t>Un projet sans autoévaluation ne peut être défendu.</t>
  </si>
  <si>
    <t>Acquis d'apprentissage</t>
  </si>
  <si>
    <t>Objets de l'évaluation</t>
  </si>
  <si>
    <t>Erreurs graves</t>
  </si>
  <si>
    <t>0 1</t>
  </si>
  <si>
    <t>Niveau insuffisant</t>
  </si>
  <si>
    <t>Niveau minimum</t>
  </si>
  <si>
    <t>Attentes dépassées</t>
  </si>
  <si>
    <t>0
1</t>
  </si>
  <si>
    <t>Attentes largement dépassées</t>
  </si>
  <si>
    <t>0. Prérequis</t>
  </si>
  <si>
    <t>Projet C#</t>
  </si>
  <si>
    <t>Moins de la moitié des préalables rencontrés</t>
  </si>
  <si>
    <t>Version non conforme de l'EDI, du langage, d'une librairie, d'un plugin, ou au -1 préalable manquant</t>
  </si>
  <si>
    <t xml:space="preserve">Présence de toutes les fonctionnalités obligatoires </t>
  </si>
  <si>
    <t>Présence d'au moins une fonctionnalité optionnelle</t>
  </si>
  <si>
    <t>Présence d'au moins 2 fonctionnalités optionnelles</t>
  </si>
  <si>
    <t>Projet Java</t>
  </si>
  <si>
    <r>
      <t xml:space="preserve">1. </t>
    </r>
    <r>
      <rPr>
        <u/>
        <sz val="11"/>
        <rFont val="Corbel"/>
        <family val="2"/>
      </rPr>
      <t>Concevoir</t>
    </r>
    <r>
      <rPr>
        <sz val="11"/>
        <rFont val="Corbel"/>
        <family val="2"/>
      </rPr>
      <t> une architecture Orientée Objet découlant d’une analyse fonctionnelle existante respectueuse des principes de la POO, en s’aidant d’un ou plusieurs motifs de conception =&gt; respect du MV*, DP, principes SOLID</t>
    </r>
  </si>
  <si>
    <t>Projet C# + auto-évaluation et défense</t>
  </si>
  <si>
    <t>MV* violé au moins deux fois et/ou Principes SOLID violés au moins 4 fois</t>
  </si>
  <si>
    <t>MV* violé au moins une fois et/ou Principes SOLID violés au moins 2 fois</t>
  </si>
  <si>
    <t>MV* annoncé correctement implémenté. Respect global des principes SOLID</t>
  </si>
  <si>
    <t>Éléments précédents +
Mise en œuvre d'un DP supplémentaire au niveau des classes métier</t>
  </si>
  <si>
    <t>Approche orientée composant et/ou
mise en œuvre adéquate de plusieurs DP au niveau des classes métier</t>
  </si>
  <si>
    <t>Projet Java + auto-évaluation et défense</t>
  </si>
  <si>
    <r>
      <t xml:space="preserve">2. </t>
    </r>
    <r>
      <rPr>
        <u/>
        <sz val="11"/>
        <rFont val="Corbel"/>
        <family val="2"/>
      </rPr>
      <t>Implémenter</t>
    </r>
    <r>
      <rPr>
        <sz val="11"/>
        <rFont val="Corbel"/>
        <family val="2"/>
      </rPr>
      <t xml:space="preserve"> une architecture Orientée Objet en Java ou en C#, en s’aidant de la bibliothèque de base du langage et de dépendances tierces </t>
    </r>
  </si>
  <si>
    <t xml:space="preserve">Lacunes graves et/ou fréquentes détectées dans les principes fondamentaux (Déméter, Cohésion, encapsulation, petites méthodes,cc) </t>
  </si>
  <si>
    <t>Lacunes nombreuses détectées dans les principes fondamentaux (Déméter, Cohésion, encapsulation, petites méthodes,cc) à au moins 2 endroits</t>
  </si>
  <si>
    <t>Lacunes superficielles détectées dans les principes fondamentaux (Déméter, Cohésion, encapsulation, petites méthodes,cc) 
+ Utilisation des mécanismes spécifiques au langages</t>
  </si>
  <si>
    <t>Lacunes rares détectées dans les principes fondamentaux (Déméter, Cohésion, encapsulation, petites méthodes,cc) 
+ Utilisation des mécanismes spécifiques au langages</t>
  </si>
  <si>
    <t>Aucune lacune détectée
+
Utilisation généralisées des spécificités du langage</t>
  </si>
  <si>
    <r>
      <t xml:space="preserve">3. </t>
    </r>
    <r>
      <rPr>
        <u/>
        <sz val="11"/>
        <rFont val="Corbel"/>
        <family val="2"/>
      </rPr>
      <t>Tester</t>
    </r>
    <r>
      <rPr>
        <sz val="11"/>
        <rFont val="Corbel"/>
        <family val="2"/>
      </rPr>
      <t> semi-automatiquement et en isolation des morceaux d’implémentation à l’aide d’une bibliothèque de type xUnit </t>
    </r>
  </si>
  <si>
    <t>Lacunes graves ou trop fréquentes détectées dans les seuils de réussite.</t>
  </si>
  <si>
    <t>Lacunes détectées dans les seuils de réussites</t>
  </si>
  <si>
    <t>Seuils de réussite atteint</t>
  </si>
  <si>
    <t>Plusieurs degrés de maitrise observés</t>
  </si>
  <si>
    <t>Au moins la moitié des degrés de maitrise observés.</t>
  </si>
  <si>
    <r>
      <t xml:space="preserve">4. </t>
    </r>
    <r>
      <rPr>
        <u/>
        <sz val="11"/>
        <rFont val="Corbel"/>
        <family val="2"/>
      </rPr>
      <t>Documenter</t>
    </r>
    <r>
      <rPr>
        <sz val="11"/>
        <rFont val="Corbel"/>
        <family val="2"/>
      </rPr>
      <t xml:space="preserve"> ses choix de conception, d’implémentation en se conformant aux bonnes pratiques de l’environnement de développement </t>
    </r>
  </si>
  <si>
    <t>Les classes métier et méthodes publiques ne sont pas ou peu documentées ET/OU absence de justification d'au moins 2 éléments requis(collections, plans de tests ou CTT)</t>
  </si>
  <si>
    <t>Les classes métier et méthodes publiques sont majoritairment documentées mais javadoc peu qualitative (traduction pure et simple de la signature de méthode par exemple, sans élément supplémentaire) ET/OU absence de justification ou justification erronée d'au moins 1 élément requis</t>
  </si>
  <si>
    <t>Javadoc du domaine majoritaire et qualitative + choix de collections pertinents et correctement argumentés, tant pour le type que l'implémentation, pour au- 3 collections métier + au -1 évaluation de CTT correcte et justifiée adéquatement + 1 plan de test</t>
  </si>
  <si>
    <t>Javadoc du domaine majoritaire et qualitative+ Choix de collections pertinents et correctement argumentés, tant pour le type que l'implémentation, pour toutes les collections OU toutes évaluations de CTT correctes et justifiées adéquatement</t>
  </si>
  <si>
    <t>Javadoc du domaine majoritaire et qualitative + Choix de collections pertinents et correctement argumentés, tant pour le type que l'implémentation, pour toutes les collections ET toutes évaluations de CTT correctes et justifiées adéquatement OU 2 plans de test</t>
  </si>
  <si>
    <t>Pour établir la note de l'UE</t>
  </si>
  <si>
    <t>1. Si un indicateur de cette colonne est observé pour le prérequis ou l'acquis 1 ou 2, ou si +d'1 indicateur est observé pour  d'autres acquis, échec grave à l'UE.  Sinon passer à la colonne suivante</t>
  </si>
  <si>
    <t>2. Sinon, si un indicateur de la colonne est observé pour le prérequis ou l'acquis 1 ou 2, ou si +d'1 indicateur est observé pour d'autres acquis, échec à l'UE.                              Sinon passer à la colonne suivante.</t>
  </si>
  <si>
    <t>3. Sinon, si tous les indicateurs de la colonne sont observés sauf éventuellement 1 hors prérequis, UE réussie avec minimum 10 (voir colonnes suivantes)</t>
  </si>
  <si>
    <t>4. Si les conditions de la colonne 3 sont remplies,  1/2 point supplémentaire par élément observé ci-dessus  (sans dépasser 20 au total)</t>
  </si>
  <si>
    <t>5. Si les conditions de la colonne 3 sont remplies, 1 point supplémentaire par élément observé ci-dessus (sans dépasser 20 au total)</t>
  </si>
  <si>
    <t>Note de l'UE/20</t>
  </si>
  <si>
    <t>Bonus /Pénalités (grilles et défenses)</t>
  </si>
  <si>
    <t>Epreuves à représenter si échec:</t>
  </si>
  <si>
    <t>POO : Java</t>
  </si>
  <si>
    <t>Acquis évalués :</t>
  </si>
  <si>
    <t>Nom et prénom</t>
  </si>
  <si>
    <t>Statut (Acquis=1, Non-acquis=0)</t>
  </si>
  <si>
    <t>Préalable</t>
  </si>
  <si>
    <t>Observé
(oui=1, non = 0)</t>
  </si>
  <si>
    <t>Itérations concernées</t>
  </si>
  <si>
    <t>Total préalable</t>
  </si>
  <si>
    <t>Tous ces éléments sont à observer pour que le travail soit évaluable</t>
  </si>
  <si>
    <t>Une archive .zip est déposée sur Moodle.</t>
  </si>
  <si>
    <t>it 1 à 3</t>
  </si>
  <si>
    <t xml:space="preserve">L'archive comporte un projet eclipse ou IJ mentionnant le nom et le prénom </t>
  </si>
  <si>
    <t>C'est un projet Gradle qui déclare le dépendances requises (junit, openjfx…)</t>
  </si>
  <si>
    <t xml:space="preserve">Les versions de Gradle, Java, l'EDI et les dépendances sont conformes à celles demandées </t>
  </si>
  <si>
    <t>Aucune erreur de compilation</t>
  </si>
  <si>
    <t>US-Java-1: tests d'acceptations tous jouables</t>
  </si>
  <si>
    <t>it 1</t>
  </si>
  <si>
    <t>US-Java-2: tests d'acceptations tous jouables</t>
  </si>
  <si>
    <t>US-Java-3: tests d'acceptations tous jouables</t>
  </si>
  <si>
    <t>US-Java-4: tests d'acceptations partiellement implémentés</t>
  </si>
  <si>
    <t>it1</t>
  </si>
  <si>
    <t>US-Java-5: tests d'acceptations partiellement implémentés</t>
  </si>
  <si>
    <t>US-Java-4: tests d'acceptations tous jouables</t>
  </si>
  <si>
    <t>it 3</t>
  </si>
  <si>
    <t>US-Java-5: tests d'acceptations tous jouables</t>
  </si>
  <si>
    <t>US-Java-6: tests d'acceptations tous jouables</t>
  </si>
  <si>
    <t>US-Java-7: facultatif - Donne droit à 0,25 point de bonus</t>
  </si>
  <si>
    <t>US-Java-8: tests d'acceptations tous jouables</t>
  </si>
  <si>
    <t>US-Java-9: facultatif - Donne droit à 0,25 point de bonus</t>
  </si>
  <si>
    <t>US-Java-10: tests d'acceptations tous jouables</t>
  </si>
  <si>
    <t xml:space="preserve">Acquis 1 : Concevoir une architecture Orientée Objet découlant d’une analyse fonctionnelle existante respectueuse des principes de la POO, en s’aidant d’un ou plusieurs motifs de conception </t>
  </si>
  <si>
    <t>Observé</t>
  </si>
  <si>
    <t>Total Acquis 1</t>
  </si>
  <si>
    <t>Seuil de réussite (tous sont à valider pour obtenir l'acquis)</t>
  </si>
  <si>
    <t>Les 3 couches M, V et W sont clairement identifiables (par le nom du package où se trouve 
une classe, ou par le nom de la classe elle-même, par exemple)</t>
  </si>
  <si>
    <t>it 2 à 3</t>
  </si>
  <si>
    <t>Le modèle ne connait ni W ni la vue. Tout type M est complétement indépendant de W et de V (Pour l'itération 1, M est surtout indépendant de V).</t>
  </si>
  <si>
    <t xml:space="preserve">W connait au moins une classe du modèle, idéalement par le biais d'une interface pour diminuer les dépendances entre couches MVW </t>
  </si>
  <si>
    <t xml:space="preserve"> W est un attribut des classes manipulant JavaFX. Celles-ci font appel à ses méthodes en lui fournissant tous les paramètres requis, afin que W soit complètement indépendant de la structure interne des interfaces graphiques (il ne doit manipuler aucun composant visuel de JavaFX, même en lecture) </t>
  </si>
  <si>
    <t xml:space="preserve">La couche W ou la couche vue ne contiennent aucun traitement (processus métier). Le contrôleur ou le présentateur peut néanmoins contenir la logique applicative (enchaînement des écrans par exemple, via des appels aux méthodes adéquates de la vue). La couche vue peut néanmoins contenir une classe rassemblant des traitements liés exclusivement à l'affichage sous la forme voulue, et/ou un "modèle de vue" présentant une abstraction du modèle à usage de la vue. </t>
  </si>
  <si>
    <t>Toute modification passe par le "chemin" suivant: événement dans l'interface graphique -&gt; appel à une méthode de la vue -&gt; appel de méthode(s) de W -&gt; appel de méthode(s) d'objets métier (modèles) pour modifier l'état des objets métier ou renvoyer un résultat. Si résultat, celui-ci est transmis à la vue par le contrôleur ou le présentateur, qui peut appeler une méthode de la vue dans ce but, ou modélisé par un nouvel objet modèle de vue.</t>
  </si>
  <si>
    <t>La vue n’instancie aucun objet du modèle. Elle ne modifie jamais directement des objets du modèle, toute modification passe par W. Dans le meilleur des cas, les types de V sont indépendants de M. Dans le pire des cas, V ne fait que consulter l'état d'objets M.</t>
  </si>
  <si>
    <t>La vue n’instancie pas W</t>
  </si>
  <si>
    <t>Les classes faisant partie de la couche Modèle et de la couche W n'effectuent aucun dialogue avec l'utilisateur (pas de System.out.print, ni de lecture au clavier ou d'utilisation d'une boîte de dialogue par exemple)</t>
  </si>
  <si>
    <t>Principes SOLID globalement respectés (si ce n'est pas le cas, indiquer le nombre de violations en colonne M)</t>
  </si>
  <si>
    <t>SRP - Aucune classe divine, chaque classe a une seule raison de changer</t>
  </si>
  <si>
    <t>[OCP] - On peut ajouter un algorithme de planification différent, sans devoir modifier les classes faisant appel à l'algorithme</t>
  </si>
  <si>
    <t xml:space="preserve">Liskov Substitution Principle - </t>
  </si>
  <si>
    <t>ISP - Pas de "fat interface"</t>
  </si>
  <si>
    <t>DI - Dependency Injection Principle - Aucun type W ne crée ses dépendances : il les reçoit dans son constructeur ou comme paramètre.</t>
  </si>
  <si>
    <t>Acquis 2 : Implémenter une architecture Orientée Objet en Java ou en C#, en s’aidant de la bibliothèque de base du langage et de dépendances tierces</t>
  </si>
  <si>
    <t>Total Acquis 2</t>
  </si>
  <si>
    <t>Le projet est bien structuré (présence des répertoires src et tests, organisés en paquetages et sous-paquetages pertinents)</t>
  </si>
  <si>
    <t>Des éléments existants (bibliothèques de base du langage comme les collections ou dépendance tierce utilisée) sont correctement utilisés et pas reprogrammés</t>
  </si>
  <si>
    <t>Des méthodes de fabrique sont utilisées pour construire les objets en validant leurs paramètres</t>
  </si>
  <si>
    <t>Seules les méthodes effectivement utilisées par d'autres clients sont publiques, les autres sont privées (éventuellement protected)</t>
  </si>
  <si>
    <t>[SLAP] PMD relève au plus 2 méthodes trop longues (max 10 lignes, mieux 5) et/ou trop complexes (cc max de 5, mieux max 2)</t>
  </si>
  <si>
    <t>[Cohésion] PMD relève au plus 2 classes comportant 5 attributs ou plus (sauf JavaFX)</t>
  </si>
  <si>
    <t>[masquage] PMD relève au plus 2 attributs d'accès autres que private</t>
  </si>
  <si>
    <t>[masquage] PMD relève au plus 2 infractions à la loi de Déméter non justifiables</t>
  </si>
  <si>
    <t>[masquage] Les lois de Déméter, Tell Don't Ask, … sont globalement respectées</t>
  </si>
  <si>
    <t>[RDD]Les noms des interfaces/classes/méthodes indiquent clairement ce qu'ils représentent/réalisent et respectent les conventions du langage</t>
  </si>
  <si>
    <t>[polymorphisme] les objets d'une "couche" collaborent avec ceux des autres couches à travers des interfaces</t>
  </si>
  <si>
    <t>[polymorphisme]Chaque interface décrit un petit nombre de comportements</t>
  </si>
  <si>
    <t xml:space="preserve">[polymorphisme] Si héritage: pertinent, syntaxiquement correct. Si composition: pertinente, bien mise en place. </t>
  </si>
  <si>
    <t xml:space="preserve">[polymorphisme] Les collections sont mémorisées par des variables de type interfaces (ex: List&lt;T&gt;, Set&lt;T&gt;, 2 fautes tolérées) </t>
  </si>
  <si>
    <t xml:space="preserve">Acquis 3 : Tester semi-automatiquement et en isolation des morceaux d’implémentation à l’aide d’une bibliothèque de type xUnit </t>
  </si>
  <si>
    <t>Total Acquis 3</t>
  </si>
  <si>
    <t>A chaque classe métier du dossier src doit correspondre une classe de test dans un dossier séparé tests, avec des arborescences/hiérarchies de package identiques</t>
  </si>
  <si>
    <t>Cet acquis n'est pas évalué par l'AA de Java mais peut néanmoins rapporter 0,25 points de bonus si 4 éléments sur 5 sont observés sur l'itération 3 + 0,25 points de bonus badge, soit 0,5 points de bonus en tout sur la cote totale de l'UE</t>
  </si>
  <si>
    <t>Tous les tests unitaires réussissent et il y en a minimum 25.</t>
  </si>
  <si>
    <t>Les classes métier sont globalement couvertes à au moins 80% , et chaque classe à au moins 80%</t>
  </si>
  <si>
    <t>Certaines classes du domaine sont testées en isolation (utilisation de mocks)</t>
  </si>
  <si>
    <t>Les noms des méthodes de test indiquent clairement ce qu'elles testent</t>
  </si>
  <si>
    <t xml:space="preserve">Acquis 4 : Documenter ses choix de conception, d’implémentation en se conformant aux bonnes pratiques de l’environnement de développement </t>
  </si>
  <si>
    <t>Total Acquis 4</t>
  </si>
  <si>
    <t>Les types et les méthodes publics des couches M et W sont documentés par de la javadoc inspirée par les énoncés (cf. PMD, 5 fautes tolérées)</t>
  </si>
  <si>
    <t>Les choix d'implémentation sont correctement documentés dans le code pour au moins 3 collections reprises au point précédent</t>
  </si>
  <si>
    <t>Degré de maitrise</t>
  </si>
  <si>
    <t>Total degré de mait.</t>
  </si>
  <si>
    <t>Vérifiés SI tous les critères de seuil de réussite ont été observés pour affiner la cote</t>
  </si>
  <si>
    <t>Fonctionnalité optionnelle: on peut visualiser le diagramme de PERT de manière graphique</t>
  </si>
  <si>
    <t>Fonctionnalité optionnelle: la détection des tâches critiques affiche aussi les chemins critiques</t>
  </si>
  <si>
    <t>Fonctionnalité optionnelle: le directeur de site peut sauver/restaurer sa session de travail</t>
  </si>
  <si>
    <t>Mise en place adéquate et pertinente d'un DP au niveau des classes métier</t>
  </si>
  <si>
    <t>Mise en place adéquate et pertinente d'au moins 2 DP au niveau des classes métier</t>
  </si>
  <si>
    <t>PMD ne rélève aucun problème de méthode trop complexe et/ou trop longue</t>
  </si>
  <si>
    <t>Les classes métier couvertes globalement à 100% par les classes de tests.</t>
  </si>
  <si>
    <t>Les classes métier ET W sont couvertes à 80% par les classes de tests.</t>
  </si>
  <si>
    <t>Des tests paramétrés sont utilisés quand c'est possible/pertinent</t>
  </si>
  <si>
    <t>Certaines classes du domaine sont testées en isolation (utilisation de mock)</t>
  </si>
  <si>
    <r>
      <t xml:space="preserve">Un plan de tests est prévu pour le </t>
    </r>
    <r>
      <rPr>
        <u/>
        <sz val="11"/>
        <color theme="1"/>
        <rFont val="Calibri"/>
        <family val="2"/>
        <scheme val="minor"/>
      </rPr>
      <t>calcul de fin au plus tôt d'une tâche</t>
    </r>
    <r>
      <rPr>
        <sz val="11"/>
        <color theme="1"/>
        <rFont val="Calibri"/>
        <family val="2"/>
        <scheme val="minor"/>
      </rPr>
      <t>. Il est documenté et présente un échantillon des cas distingués par l'algorithme, les cas d'erreur reconnues et traitées, les cas limites, des cas normaux, des combinaisons de ces cas, soit au au moins 6 tests en tout.</t>
    </r>
  </si>
  <si>
    <t>Les choix de collection sont correctement documentés dans le code pour toutes les collections (tâches d'un montage, les étapes d'un planning, les collections utiles pour la méthode PERT)</t>
  </si>
  <si>
    <t>Les choix d'implémentation sont correctement documentés dans le code pour toutes les collections</t>
  </si>
  <si>
    <t xml:space="preserve">Statut </t>
  </si>
  <si>
    <t>POO : C#</t>
  </si>
  <si>
    <t>Tous ces éléments sont à observer pour que le travail soit évaluable.</t>
  </si>
  <si>
    <t>Remarques</t>
  </si>
  <si>
    <t>La solution est disponible sur le Gitlab de l'étudiant, selon la convention de nommage donnée</t>
  </si>
  <si>
    <t>La solution vise la plateforme .NET 5 et est compatible avec Visual Studio 2019 (pas .NET Framework)</t>
  </si>
  <si>
    <t>Visual Studio peut construire la solution. Au besoin, VS résout les dépendances tierces manquantes.</t>
  </si>
  <si>
    <t>US-1: au moins 4 des 5 tests d'acceptation réussissent</t>
  </si>
  <si>
    <t>US-2: les 3 tests d'acceptation réussissent</t>
  </si>
  <si>
    <t>US-3: les 3 tests d'acceptation réussissent</t>
  </si>
  <si>
    <t>US-6: tests d'acceptations tous jouables</t>
  </si>
  <si>
    <t>it 2</t>
  </si>
  <si>
    <t>US-7: tests d'acceptations tous jouables</t>
  </si>
  <si>
    <t>US-9: tests d'acceptations tous jouables</t>
  </si>
  <si>
    <t>US-10: tests d'acceptations tous jouables</t>
  </si>
  <si>
    <t>Tout type M est complétement indépendant de W et de V (Pour l'itération 1, M est surtout indépendant de V).</t>
  </si>
  <si>
    <t>Tout type W est complétement indépendant d'une version concrète de V.</t>
  </si>
  <si>
    <t>Tout type W se limite à mettre à jour le modèle métier, à mettre à jour les données à présenter et à mettre à jour sa vue.
En particulier, W ne contient aucun traitement métier.</t>
  </si>
  <si>
    <t>Toute modification passe par le chemin [événement de la GUI -&gt; appel à une méthode de la vue -&gt; appel de méthode de W -&gt; appel de méthode de M -&gt; Mis à jour de V]</t>
  </si>
  <si>
    <t>Dans le meilleur des cas, les types de V sont indépendants de M. Dans le pire des cas, V ne fait que consulter l'état d'objets M.</t>
  </si>
  <si>
    <t>Toutes les classes de M et W comptent jusque 5 champs ou propriétés auto-implémentées (2 fautes tolérées)</t>
  </si>
  <si>
    <t>Les principes TDA et Loi de Déméter sont respectés, notamment entre W et M.</t>
  </si>
  <si>
    <t>Les dépendances entre M et W ne présentent pas de chemins cycliques (contre exemple : A -&gt; B, B-&gt;C et C-&gt;A).</t>
  </si>
  <si>
    <t>Aucun type W ne crée ses dépendances : il les reçoit dans son constructeur ou comme paramètre. (1 faute tolérée)</t>
  </si>
  <si>
    <t>Tout type W reçoit ses dépéndances sous forme d'abstractions (interface, classe abstraite ou délégué) (1 faute tolérée)</t>
  </si>
  <si>
    <t>Les interfaces définies ont une bonne cohésion interne : leurs membres sont modifiés pour la même raison.</t>
  </si>
  <si>
    <t>La solution compte les 4 projets cités par l'énoncé et respecte les dépendances définies par l'énoncé</t>
  </si>
  <si>
    <t>Les espaces de noms concordent avec les dossiers des projets.</t>
  </si>
  <si>
    <t>Tous les champs des types sont privés (visibilité par défaut dans les classes, struct et record) (1 faute tolérée)</t>
  </si>
  <si>
    <r>
      <t xml:space="preserve">Les accesseurs et mutateurs sont définis sous forme de propriétés, </t>
    </r>
    <r>
      <rPr>
        <b/>
        <sz val="11"/>
        <color theme="1"/>
        <rFont val="Calibri"/>
        <family val="2"/>
        <scheme val="minor"/>
      </rPr>
      <t>pas de méthode GetXXX et SetXXX</t>
    </r>
    <r>
      <rPr>
        <sz val="11"/>
        <color theme="1"/>
        <rFont val="Calibri"/>
        <family val="2"/>
        <scheme val="minor"/>
      </rPr>
      <t xml:space="preserve"> (2 fautes tolérées)</t>
    </r>
  </si>
  <si>
    <t>Aucun membre n'est trop long (max 10 lignes de code exécutable) ou trop complexe (cc max de 5)(2 fautes tolérées)</t>
  </si>
  <si>
    <t>Le code respecte les conventions d'écriture C# les plus courantes (en particulier celles portant sur les noms des types et des espaces de noms) (2 fautes tolérées)</t>
  </si>
  <si>
    <t>Le code met correctement en œuvre au moins 1 spécificité du C# parmi les suivantes : struct, record, indexeur, surcharge d'opérateur, event</t>
  </si>
  <si>
    <t>Les variables sont de type abstrait (interface, classe abstraite, délégué), en particulier les collections (2 fautes tolérées)</t>
  </si>
  <si>
    <t>À chaque classe testée correspond une classe de test. La structure du projet de test reflète celle du projet testé (espace de noms et dossiers identiques)</t>
  </si>
  <si>
    <t>Les classes M sont globalement couvertes à au moins 80%</t>
  </si>
  <si>
    <t>Les classes W sont globalement couvertes à au moins 80%</t>
  </si>
  <si>
    <t>Les noms des méthodes de test indiquent le comportement testé (par coups de sonde)(2 fautes tolérées)</t>
  </si>
  <si>
    <t>Les test respectent globalement le motif Given-When-Then ou Given-Expect (par coups de sonde).</t>
  </si>
  <si>
    <t>Au moins une classe W est testée à l'aide de Mocks.</t>
  </si>
  <si>
    <t>Cette acquis n'est pas évaluée par l'AA de C#</t>
  </si>
  <si>
    <t>Fonctionnalité optionnelle it-1 : mot de passe caché (+0,5) ou Us-C#-4 (+1)</t>
  </si>
  <si>
    <t>Fonctionnalité optionnelle it-2 : gestion des commentaires</t>
  </si>
  <si>
    <t>Fonctionnnalité optionnelle it-3 :</t>
  </si>
  <si>
    <t>Utilisation adéquate et pertinente d'un DP vu au cours théorique dans M</t>
  </si>
  <si>
    <t>Utilisation adéquate et pertinente de plusieurs DPs vu au cours théorique dans M</t>
  </si>
  <si>
    <t>Aucun membre n'est trop long ou trop complexe.</t>
  </si>
  <si>
    <t>Les classes M couvertes globalement à plus de 90% par les classes de tests.</t>
  </si>
  <si>
    <t>Les classes W sont couvertes globalement à plus de 90% par les classes de tests.</t>
  </si>
  <si>
    <t>Plusieurs classes W sont testées à l'aide de Mocks.</t>
  </si>
  <si>
    <t>Des classes de M sont testées à l'aide de Mocks.</t>
  </si>
  <si>
    <t>Le code utilise plus de 2 spécificités du C# à bon escient.</t>
  </si>
  <si>
    <t>Les Vues sont découpées en contrôles utilisateurs</t>
  </si>
  <si>
    <t>Les Vues utilisent le mécanisme de DataBinding</t>
  </si>
  <si>
    <t>Les Vues utilisent des collections observables</t>
  </si>
  <si>
    <t>Auto-évaluations et défenses orales</t>
  </si>
  <si>
    <t>Conséquence</t>
  </si>
  <si>
    <t>Java</t>
  </si>
  <si>
    <t>Auto-évaluation de qualité (oui/non)</t>
  </si>
  <si>
    <t>oui</t>
  </si>
  <si>
    <t>C#</t>
  </si>
  <si>
    <t>Bonus ou pénalités suite à l'oral(-2 à +2)</t>
  </si>
  <si>
    <t>L'étudiant répond de façon satisfaisante aux questions, ce qui lui permet de valider certains acquis manquants</t>
  </si>
  <si>
    <t xml:space="preserve">Questions posées: </t>
  </si>
  <si>
    <t>it4</t>
  </si>
  <si>
    <t>it 2 à 4</t>
  </si>
  <si>
    <t>it 1 à 4</t>
  </si>
  <si>
    <r>
      <t>Un plan de tests est prévu pour l’</t>
    </r>
    <r>
      <rPr>
        <u/>
        <sz val="11"/>
        <color theme="1"/>
        <rFont val="Calibri"/>
        <family val="2"/>
        <scheme val="minor"/>
      </rPr>
      <t>algorithme calculant le nombre de jours de retard d’un montage</t>
    </r>
    <r>
      <rPr>
        <sz val="11"/>
        <color theme="1"/>
        <rFont val="Calibri"/>
        <family val="2"/>
        <scheme val="minor"/>
      </rPr>
      <t xml:space="preserve"> (US-Java-10). Il est documenté et présente un échantillon des cas éventuellement distingués par l'algorithme, les cas d'erreur reconnues et traitées, les cas limites, des cas normaux, des combinaisons de ces cas, soit au au moins 5 tests en tout.</t>
    </r>
  </si>
  <si>
    <r>
      <t xml:space="preserve">La CTT de la méthode permettant de </t>
    </r>
    <r>
      <rPr>
        <u/>
        <sz val="11"/>
        <color theme="1"/>
        <rFont val="Calibri"/>
        <family val="2"/>
        <scheme val="minor"/>
      </rPr>
      <t>calculer le nombre de jours de retard d'un montage</t>
    </r>
    <r>
      <rPr>
        <sz val="11"/>
        <color theme="1"/>
        <rFont val="Calibri"/>
        <family val="2"/>
        <scheme val="minor"/>
      </rPr>
      <t xml:space="preserve"> est correctement évaluée à l'endroit prévu dans la documentation</t>
    </r>
  </si>
  <si>
    <r>
      <t xml:space="preserve">La CTT du </t>
    </r>
    <r>
      <rPr>
        <u/>
        <sz val="11"/>
        <color theme="1"/>
        <rFont val="Calibri"/>
        <family val="2"/>
        <scheme val="minor"/>
      </rPr>
      <t>calcul de fin au plus tôt d'une tâche</t>
    </r>
    <r>
      <rPr>
        <sz val="11"/>
        <color theme="1"/>
        <rFont val="Calibri"/>
        <family val="2"/>
        <scheme val="minor"/>
      </rPr>
      <t xml:space="preserve"> est correctement évaluée, à l'endroit prévu dans la documentation</t>
    </r>
  </si>
  <si>
    <t>Les choix de collection sont correctement documentés dans le code pour au moins 3 collections utilisées pour les US 1 à 10</t>
  </si>
  <si>
    <t>US-4: tous les tests d'acceptation réussissent</t>
  </si>
  <si>
    <t>US-8: tests d'acceptations tous jouables</t>
  </si>
  <si>
    <t>Oui, explication CTT commentée dans la classe domains.PlanningProgress ligne 43</t>
  </si>
  <si>
    <t>Oui, chacune des implémentations de collection est justifié par les avantages des CTT des méthodes d'ajout, suppression, accès etc.</t>
  </si>
  <si>
    <t>Couches M et W sont bien toutes commentées avec explication, pas simplement de la traduction</t>
  </si>
  <si>
    <t>Hendricé Rémy</t>
  </si>
  <si>
    <t xml:space="preserve">Oui couche M dans le package domains, W dans le package controllers et V dans les sous packages view des packages cli (Console) et gui (JavaFx) </t>
  </si>
  <si>
    <t>Aucune référence de vue ou de controller dans les classes métiers</t>
  </si>
  <si>
    <t>Les controleurs sont créés par la classe main/app ou par le controlleur principal (donc W), mais jamais par V</t>
  </si>
  <si>
    <t>Non, pour l'app CLI, seul la classe Console s'occupe des interactions avec l'utilisateur et pour JavaFx, ce sont les vues qui s'en occupent, le modèle et les controlleurs ne connaissent pas les vues</t>
  </si>
  <si>
    <t>Oui, il y  a un plan de tests commenté dans la classe PlanningProgressTest  du répertoire de tests comportant 5 tests (montage vide, montage en retard fini, montage dans les temps fini, montage en retard en cours et montage en cours dans les temps</t>
  </si>
  <si>
    <t>Oui, les choix des collections sont documentés au début des classes domains.Planning (HashMap), domains.algo.PertLevelCalculator (ArrayList de HashSet), domains.algo.PertGraph (HashMap)</t>
  </si>
  <si>
    <t>Oui, projet IntelliJ nommé IntelliJ_Hendrice_Remy_Plan2Track</t>
  </si>
  <si>
    <t>Oui, déposé en temps et en heure</t>
  </si>
  <si>
    <t>Si, grosse interface ManagePlanning qui fournit les "sous"-controleurs</t>
  </si>
  <si>
    <t>Aucune, l'app javafx et l'app cli se lancent sans soucis</t>
  </si>
  <si>
    <t>Oui, Gradle 7.1 , Adopt open jdk java 11, Intellij des ressources informatiques, java fx 17</t>
  </si>
  <si>
    <t>Chaque vue dépend au moins d'un controleur par le biais d'une interface, la couche vue crée ses vues partielles toute seule</t>
  </si>
  <si>
    <t>Oui, aucune erreur</t>
  </si>
  <si>
    <t>Oui, le chargement du fichier json affiche le montage correct</t>
  </si>
  <si>
    <t>Oui, les retards observés correspondent</t>
  </si>
  <si>
    <t>Oui, j'obtiens également 3 jours après la date de début et 21 jours après la date de début</t>
  </si>
  <si>
    <t>Oui, j'obtiens les mêmes chemins critique</t>
  </si>
  <si>
    <t>Oui, par exemple, le ManagePlanningController intéragit avec la classe JSONPlanningRepository par le biais de l'interface PlanningRepository pour la lecture &amp; l'écriture de fichiers JSON</t>
  </si>
  <si>
    <t>Les controleurs ne manipulent pas directement les objets, ils appellent juste leurs méthodes pour modifier les données, la logique métier reste dans les classes domains</t>
  </si>
  <si>
    <t>Aucune vues ne modifie les classes métiers, des ViewModels sont utilisés par certaines vues pour consulter l'état des classes métiers. Par exemple, la JobListView obtient des JobViewModel depuis la vue EditJobsView qui a obtenu ces ViewModels depuis le EditPlanningController</t>
  </si>
  <si>
    <t>Oui, par exemple pour la création du montage, la CreatePlanningWindow envoie le nom du montage à créer au ManagePlanningController qui crée un objet Planning grace à l'objet PlanningCreator qu'il contient, puis la MainWindow vérifie si le montage a été créé, toujours par le biais du controleur, et crée les vues de modification en conséquence</t>
  </si>
  <si>
    <t>Oui, pour les classes de domains.algo par exemple, chaque classe a sa responsabilité, PertGraphBuilder constuit le graphe, PertLevelCalculator calcule les niveaux des tâches, PertTimeCalculator calcule les temps au plus tôt et au plus tard etc</t>
  </si>
  <si>
    <t>Oui, les classes Planning et Job implémente PertNetwork et PertTask, qui exposent leurs nom, la succession des tâches et leur durée, l'algorithme peut être modifié tant qu'il n'a besoin que de ces informations</t>
  </si>
  <si>
    <t>Oui, par exemple, le ManagPlanningController obtient au démarrage de l'application le Repository, le PlanningCreator, le SchedulePlanner et le ScheduleGenerator</t>
  </si>
  <si>
    <t>Oui, les ScheduleTab, SuperviseTab et EditTab étendent la classe Tab mais ne modifie pas ses comportements</t>
  </si>
  <si>
    <t>Oui, package cli pour les vues CLI et classe Main, controllers dans un package, domains pour les classes métiers avec domains,data pour celles qui se chargent de l'export/import json et domains.algo pour les classes de l'algo PERT</t>
  </si>
  <si>
    <t>Oui, package org,json utilisé pour l'écriture/lecture JSON</t>
  </si>
  <si>
    <t>Non, pas de fabrique</t>
  </si>
  <si>
    <t>Oui, toutes les méthodes publiques sont utilisées par d'autres classes</t>
  </si>
  <si>
    <t>Non, la classe JobDTO a plus que 5 atributs mais ne sert qu'à transférer les données de fichier JSON</t>
  </si>
  <si>
    <t>toutes les méthodes font moins de 10 lignes</t>
  </si>
  <si>
    <t>Oui, les interfaces de controleurs sont explicites par exemple</t>
  </si>
  <si>
    <t>Oui, avec l'interface PlanningRepository par exemple</t>
  </si>
  <si>
    <t>à part l'interface ManagePlanning qui a plusieurs méthodes de récupération de controleur</t>
  </si>
  <si>
    <t>héritage pour vues Cli (hériter des objets Console &amp; Presenter) pour l'affichage</t>
  </si>
  <si>
    <t>oui, toujours, jamais des types concrets</t>
  </si>
  <si>
    <t>Je n'ai pas su utiliser PMD mais normalement tous les attributs sont private</t>
  </si>
  <si>
    <t>Pas su utiliser PMD</t>
  </si>
  <si>
    <t>Oui, à part peut-être les accès aux objets d'une collection</t>
  </si>
  <si>
    <t>Dp Choisi : MVC 1</t>
  </si>
  <si>
    <t>Le dossier json doit rester dans le même répertoire que le répertoire du projet</t>
  </si>
  <si>
    <t>Dp choisi; MVP Passive View</t>
  </si>
  <si>
    <t>Oui, projet sur Gitlab nommé Tracker</t>
  </si>
  <si>
    <t>Oui vise bien chaque projet vise .NET5</t>
  </si>
  <si>
    <t>La solution se construit correctement</t>
  </si>
  <si>
    <t>Tous les tests passent</t>
  </si>
  <si>
    <t>Pas implémenté</t>
  </si>
  <si>
    <t>Oui, les tâches en conflits sont bien détectées</t>
  </si>
  <si>
    <t>Oui les status des tâches sont bien mis à jour</t>
  </si>
  <si>
    <t>Oui, import &amp; export des montages fonctionnent, cas dégradés sont gérés</t>
  </si>
  <si>
    <t>Oui le diagramme se met à jour après changement de tri/filtre</t>
  </si>
  <si>
    <t>Oui, projet Cli pour les vues Cli, Domains pour les classes métiers, Datas pour les classes d'export import json, projet Presentation pour les présentateurs, projet gui pour les vues avalonia</t>
  </si>
  <si>
    <t>Oui le modèle ne connait pas la vue, le projet n'a aucune référence vers les autres projets, Datas a juste une référence vers le projet Domains</t>
  </si>
  <si>
    <t>Oui, chaque presentateur intéragit avec une interface de vue, aucune référence projet vers les projets contenant les vues</t>
  </si>
  <si>
    <t>Aucun traitement métier, seules les classes métiers s'en chargent, par exemple pour le tri &amp; le filtre, le JobListPresenter demande au SortHandler &amp; FilterHandler de filtrer/trier la liste d'objets</t>
  </si>
  <si>
    <t>Non implémenté</t>
  </si>
  <si>
    <t>DP Decorateur pour les options de filtre &amp; de tri</t>
  </si>
  <si>
    <t>Oui, liste observable partagée entre le GanttPresenter et JobList presenter pour se concorder lors du tri et filtre par exemple</t>
  </si>
  <si>
    <t>La JobListView est bindée à la liste observable des tâches de l'utilisateur</t>
  </si>
  <si>
    <t>SortControls &amp; FilterControls sont dans des classes UserControl séparées de la vue les utilisant par exemple</t>
  </si>
  <si>
    <t>Oui, Cli dépend de Domains &amp; Datas (+ presentations) , Domains ne dépend de rien, Datas dépend de Domains, et Tests dépend de Domains &amp; datas</t>
  </si>
  <si>
    <t>Oui concordent tous</t>
  </si>
  <si>
    <t>Oui, à part JobDTO et PlanningDTO qui définissent des objets de transfert de données, leurs propriétés sont publiques mais immuables</t>
  </si>
  <si>
    <t>Oui , à part dans les classes Job et TimeReport, méthodes GetStatus et GetDelay car j'estime que ce sont des méthodes avec calcul nécessaire, pas des simples propriétés</t>
  </si>
  <si>
    <t>Oui, c'est respecté, seul la classe CliView a des méthodes protected mais pour que ses héritiers puissent les utiliser</t>
  </si>
  <si>
    <t>La seule fonction de + de 10 lignes est celle dans GanttView car je n'ai pas eu le temps de la factoriser</t>
  </si>
  <si>
    <t xml:space="preserve">Oui, noms d'interfaces respectés (ISomething),attributs privés commençant par _ , méthodes et propriétés en PascalCase </t>
  </si>
  <si>
    <t>Oui, les events sont utilisés  pour la gestion par présentateur</t>
  </si>
  <si>
    <t>oui, chaque collection est déclarée par un type abstrait (Icollection, Ilist etc)</t>
  </si>
  <si>
    <t>Oui, par exemple, le JobListPresenter intéragit avec la vue par IJobListView et avec des objets métiers par ISortHandler, IFilterHandler, etc</t>
  </si>
  <si>
    <t>Oui, les vues ne font que de lire les objets métiers</t>
  </si>
  <si>
    <t>Oui, ils ont tous moins de 5 attributs</t>
  </si>
  <si>
    <t>Oui, ils les obtiennent dans leur constructeur, l'objet PresenterCreator se chargent de créer les classes M et de les fournir en argument des constructeur des présentateurs</t>
  </si>
  <si>
    <t>Pas de cycle</t>
  </si>
  <si>
    <t>Oui</t>
  </si>
  <si>
    <t>A part les accès à des propriétés d'objets issus de collection oui</t>
  </si>
  <si>
    <t>Oui, par exemple, pour le Filtre, l'utilisateur clique sur le bouton Filtrer, qui envoie un évènement auquel est abonné le présentateur qui met alors à jour la liste des tâches et la vue se met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</si>
</sst>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Pénalités: &quot;0"/>
    <numFmt numFmtId="166" formatCode="&quot;Nbre d'infractions: &quot;0"/>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8"/>
      <color theme="3"/>
      <name val="Calibri Light"/>
      <family val="2"/>
      <scheme val="major"/>
    </font>
    <font>
      <sz val="10"/>
      <color theme="1"/>
      <name val="Calibri"/>
      <family val="2"/>
      <scheme val="minor"/>
    </font>
    <font>
      <sz val="11"/>
      <name val="Calibri"/>
      <family val="2"/>
      <scheme val="minor"/>
    </font>
    <font>
      <b/>
      <sz val="11"/>
      <color rgb="FFFF0000"/>
      <name val="Calibri"/>
      <family val="2"/>
      <scheme val="minor"/>
    </font>
    <font>
      <i/>
      <sz val="11"/>
      <color rgb="FFFF0000"/>
      <name val="Calibri"/>
      <family val="2"/>
      <scheme val="minor"/>
    </font>
    <font>
      <b/>
      <sz val="16"/>
      <color theme="1"/>
      <name val="Calibri"/>
      <family val="2"/>
      <scheme val="minor"/>
    </font>
    <font>
      <b/>
      <sz val="18"/>
      <color theme="3"/>
      <name val="Calibri Light"/>
      <family val="2"/>
      <scheme val="major"/>
    </font>
    <font>
      <sz val="11"/>
      <name val="Corbel"/>
      <family val="2"/>
    </font>
    <font>
      <sz val="9"/>
      <color theme="1"/>
      <name val="Calibri"/>
      <family val="2"/>
      <scheme val="minor"/>
    </font>
    <font>
      <u/>
      <sz val="11"/>
      <name val="Corbel"/>
      <family val="2"/>
    </font>
    <font>
      <b/>
      <sz val="9"/>
      <color indexed="81"/>
      <name val="Tahoma"/>
      <family val="2"/>
    </font>
    <font>
      <sz val="9"/>
      <color indexed="81"/>
      <name val="Tahoma"/>
      <family val="2"/>
    </font>
    <font>
      <u/>
      <sz val="11"/>
      <color theme="1"/>
      <name val="Calibri"/>
      <family val="2"/>
      <scheme val="minor"/>
    </font>
    <font>
      <sz val="9"/>
      <color rgb="FF000000"/>
      <name val="Calibri"/>
      <family val="2"/>
      <scheme val="minor"/>
    </font>
    <font>
      <sz val="11"/>
      <color rgb="FF000000"/>
      <name val="Calibri"/>
      <family val="2"/>
      <scheme val="minor"/>
    </font>
    <font>
      <sz val="7"/>
      <color rgb="FF444444"/>
      <name val="Calibri"/>
      <family val="2"/>
      <scheme val="minor"/>
    </font>
    <font>
      <sz val="8"/>
      <name val="Calibri"/>
      <family val="2"/>
      <scheme val="minor"/>
    </font>
    <font>
      <i/>
      <sz val="11"/>
      <name val="Calibri"/>
      <family val="2"/>
      <scheme val="minor"/>
    </font>
    <font>
      <b/>
      <i/>
      <sz val="11"/>
      <color theme="1"/>
      <name val="Calibri"/>
      <family val="2"/>
      <scheme val="minor"/>
    </font>
    <font>
      <i/>
      <strike/>
      <sz val="11"/>
      <color theme="1"/>
      <name val="Calibri"/>
      <family val="2"/>
      <scheme val="minor"/>
    </font>
  </fonts>
  <fills count="26">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4" tint="0.79998168889431442"/>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8" tint="0.59999389629810485"/>
        <bgColor indexed="64"/>
      </patternFill>
    </fill>
    <fill>
      <patternFill patternType="solid">
        <fgColor rgb="FFFFB3B3"/>
        <bgColor indexed="64"/>
      </patternFill>
    </fill>
    <fill>
      <patternFill patternType="solid">
        <fgColor rgb="FFFF6969"/>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FFA725"/>
        <bgColor indexed="64"/>
      </patternFill>
    </fill>
    <fill>
      <patternFill patternType="solid">
        <fgColor rgb="FFFF3F3F"/>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2">
    <xf numFmtId="0" fontId="0" fillId="0" borderId="0"/>
    <xf numFmtId="0" fontId="3" fillId="2" borderId="0" applyNumberFormat="0" applyBorder="0" applyAlignment="0" applyProtection="0"/>
    <xf numFmtId="0" fontId="1" fillId="3" borderId="0" applyNumberFormat="0" applyBorder="0" applyAlignment="0" applyProtection="0"/>
    <xf numFmtId="0" fontId="5" fillId="0" borderId="0" applyNumberFormat="0" applyFill="0" applyBorder="0" applyAlignment="0" applyProtection="0"/>
    <xf numFmtId="0" fontId="1" fillId="4"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1" fillId="0" borderId="0" applyNumberFormat="0" applyFill="0" applyBorder="0" applyAlignment="0" applyProtection="0"/>
  </cellStyleXfs>
  <cellXfs count="110">
    <xf numFmtId="0" fontId="0" fillId="0" borderId="0" xfId="0"/>
    <xf numFmtId="0" fontId="3" fillId="2" borderId="0" xfId="1"/>
    <xf numFmtId="0" fontId="3" fillId="8" borderId="0" xfId="8"/>
    <xf numFmtId="0" fontId="3" fillId="7" borderId="0" xfId="7"/>
    <xf numFmtId="0" fontId="3" fillId="7" borderId="0" xfId="7" quotePrefix="1"/>
    <xf numFmtId="0" fontId="3" fillId="5" borderId="0" xfId="5" applyAlignment="1">
      <alignment wrapText="1"/>
    </xf>
    <xf numFmtId="0" fontId="3" fillId="7" borderId="0" xfId="7" applyAlignment="1">
      <alignment vertical="top"/>
    </xf>
    <xf numFmtId="0" fontId="3" fillId="7" borderId="0" xfId="7" quotePrefix="1" applyAlignment="1">
      <alignment vertical="top"/>
    </xf>
    <xf numFmtId="0" fontId="4" fillId="0" borderId="0" xfId="0" applyFont="1"/>
    <xf numFmtId="0" fontId="6" fillId="0" borderId="0" xfId="0" applyFont="1"/>
    <xf numFmtId="0" fontId="0" fillId="4" borderId="0" xfId="4" applyFont="1" applyAlignment="1">
      <alignment wrapText="1"/>
    </xf>
    <xf numFmtId="0" fontId="3" fillId="0" borderId="1" xfId="8" applyFill="1" applyBorder="1"/>
    <xf numFmtId="0" fontId="1" fillId="0" borderId="1" xfId="9" applyFill="1" applyBorder="1"/>
    <xf numFmtId="0" fontId="9" fillId="0" borderId="0" xfId="0" applyFont="1"/>
    <xf numFmtId="0" fontId="2" fillId="0" borderId="0" xfId="0" applyFont="1"/>
    <xf numFmtId="0" fontId="0" fillId="0" borderId="0" xfId="0" applyAlignment="1">
      <alignment vertical="top"/>
    </xf>
    <xf numFmtId="0" fontId="5" fillId="0" borderId="0" xfId="3" applyAlignment="1"/>
    <xf numFmtId="0" fontId="5" fillId="0" borderId="0" xfId="3" applyAlignment="1">
      <alignment horizontal="centerContinuous"/>
    </xf>
    <xf numFmtId="0" fontId="10" fillId="0" borderId="0" xfId="0" applyFont="1" applyAlignment="1">
      <alignment horizontal="centerContinuous"/>
    </xf>
    <xf numFmtId="0" fontId="2" fillId="0" borderId="0" xfId="0" applyFont="1" applyAlignment="1">
      <alignment horizontal="centerContinuous"/>
    </xf>
    <xf numFmtId="0" fontId="11" fillId="0" borderId="0" xfId="3" applyFont="1" applyAlignment="1">
      <alignment horizontal="centerContinuous"/>
    </xf>
    <xf numFmtId="0" fontId="0" fillId="0" borderId="0" xfId="0" applyAlignment="1">
      <alignment wrapText="1"/>
    </xf>
    <xf numFmtId="0" fontId="2" fillId="4" borderId="0" xfId="4" applyFont="1"/>
    <xf numFmtId="0" fontId="12" fillId="0" borderId="0" xfId="0" applyFont="1" applyAlignment="1">
      <alignment horizontal="left" vertical="center" wrapText="1"/>
    </xf>
    <xf numFmtId="164" fontId="13" fillId="0" borderId="0" xfId="0" applyNumberFormat="1" applyFont="1" applyAlignment="1">
      <alignment wrapText="1"/>
    </xf>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center" wrapText="1"/>
    </xf>
    <xf numFmtId="0" fontId="0" fillId="12" borderId="0" xfId="0" applyFill="1" applyAlignment="1">
      <alignment vertical="center" wrapText="1"/>
    </xf>
    <xf numFmtId="0" fontId="12" fillId="0" borderId="0" xfId="0" applyFont="1" applyAlignment="1">
      <alignment vertical="center" wrapText="1"/>
    </xf>
    <xf numFmtId="0" fontId="2" fillId="11" borderId="0" xfId="0" applyFont="1" applyFill="1" applyAlignment="1">
      <alignment vertical="center" wrapText="1"/>
    </xf>
    <xf numFmtId="0" fontId="2" fillId="11" borderId="0" xfId="0" applyFont="1" applyFill="1" applyAlignment="1">
      <alignment horizontal="center" vertical="center" wrapText="1"/>
    </xf>
    <xf numFmtId="0" fontId="2" fillId="15" borderId="0" xfId="0" applyFont="1" applyFill="1" applyAlignment="1">
      <alignment vertical="center" wrapText="1"/>
    </xf>
    <xf numFmtId="0" fontId="2" fillId="15" borderId="0" xfId="0" applyFont="1" applyFill="1" applyAlignment="1">
      <alignment vertical="center"/>
    </xf>
    <xf numFmtId="0" fontId="2" fillId="16" borderId="0" xfId="0" applyFont="1" applyFill="1" applyAlignment="1">
      <alignment vertical="center" wrapText="1"/>
    </xf>
    <xf numFmtId="0" fontId="2" fillId="16" borderId="0" xfId="0" applyFont="1" applyFill="1" applyAlignment="1">
      <alignment vertical="center"/>
    </xf>
    <xf numFmtId="0" fontId="2" fillId="17" borderId="0" xfId="0" applyFont="1" applyFill="1" applyAlignment="1">
      <alignment vertical="center" wrapText="1"/>
    </xf>
    <xf numFmtId="0" fontId="2" fillId="17" borderId="0" xfId="0" applyFont="1" applyFill="1" applyAlignment="1">
      <alignment vertical="center"/>
    </xf>
    <xf numFmtId="0" fontId="2" fillId="18" borderId="0" xfId="0" applyFont="1" applyFill="1" applyAlignment="1">
      <alignment vertical="center" wrapText="1"/>
    </xf>
    <xf numFmtId="0" fontId="2" fillId="18" borderId="0" xfId="0" applyFont="1" applyFill="1" applyAlignment="1">
      <alignment vertical="center"/>
    </xf>
    <xf numFmtId="0" fontId="2" fillId="0" borderId="0" xfId="0" applyFont="1" applyAlignment="1">
      <alignment vertical="center"/>
    </xf>
    <xf numFmtId="0" fontId="8" fillId="0" borderId="0" xfId="0" applyFont="1"/>
    <xf numFmtId="0" fontId="11" fillId="0" borderId="0" xfId="11"/>
    <xf numFmtId="0" fontId="0" fillId="19" borderId="0" xfId="0" applyFill="1" applyAlignment="1">
      <alignment vertical="center" wrapText="1"/>
    </xf>
    <xf numFmtId="0" fontId="0" fillId="20" borderId="0" xfId="0" applyFill="1"/>
    <xf numFmtId="0" fontId="0" fillId="21" borderId="0" xfId="0" applyFill="1" applyAlignment="1">
      <alignment horizontal="left"/>
    </xf>
    <xf numFmtId="0" fontId="0" fillId="21" borderId="0" xfId="0" applyFill="1"/>
    <xf numFmtId="0" fontId="0" fillId="20" borderId="0" xfId="0" applyFill="1" applyAlignment="1">
      <alignment wrapText="1"/>
    </xf>
    <xf numFmtId="0" fontId="9" fillId="0" borderId="0" xfId="0" applyFont="1" applyAlignment="1">
      <alignment wrapText="1"/>
    </xf>
    <xf numFmtId="0" fontId="18" fillId="0" borderId="0" xfId="0" applyFont="1" applyAlignment="1">
      <alignment wrapText="1"/>
    </xf>
    <xf numFmtId="0" fontId="1" fillId="4" borderId="0" xfId="4"/>
    <xf numFmtId="0" fontId="19" fillId="0" borderId="0" xfId="0" applyFont="1"/>
    <xf numFmtId="0" fontId="20" fillId="0" borderId="0" xfId="0" applyFont="1"/>
    <xf numFmtId="0" fontId="3" fillId="2" borderId="0" xfId="1" applyAlignment="1"/>
    <xf numFmtId="0" fontId="2" fillId="0" borderId="0" xfId="0" applyFont="1" applyAlignment="1">
      <alignment wrapText="1"/>
    </xf>
    <xf numFmtId="0" fontId="0" fillId="22" borderId="0" xfId="0" applyFill="1"/>
    <xf numFmtId="0" fontId="0" fillId="23" borderId="0" xfId="0" applyFill="1"/>
    <xf numFmtId="165" fontId="0" fillId="0" borderId="0" xfId="0" applyNumberFormat="1" applyAlignment="1">
      <alignment horizontal="left"/>
    </xf>
    <xf numFmtId="166" fontId="4" fillId="0" borderId="0" xfId="0" applyNumberFormat="1" applyFont="1"/>
    <xf numFmtId="0" fontId="4" fillId="20" borderId="0" xfId="0" applyFont="1" applyFill="1"/>
    <xf numFmtId="0" fontId="4" fillId="0" borderId="0" xfId="0" applyFont="1" applyAlignment="1">
      <alignment vertical="top"/>
    </xf>
    <xf numFmtId="0" fontId="0" fillId="24" borderId="0" xfId="0" applyFill="1"/>
    <xf numFmtId="0" fontId="0" fillId="0" borderId="0" xfId="0" applyAlignment="1">
      <alignment horizontal="left" wrapText="1"/>
    </xf>
    <xf numFmtId="0" fontId="0" fillId="0" borderId="0" xfId="0" applyFill="1"/>
    <xf numFmtId="0" fontId="0" fillId="25" borderId="0" xfId="0" applyFill="1"/>
    <xf numFmtId="0" fontId="4" fillId="0" borderId="0" xfId="0" applyFont="1" applyFill="1"/>
    <xf numFmtId="0" fontId="0" fillId="0" borderId="0" xfId="0" applyAlignment="1">
      <alignment horizontal="left" wrapText="1"/>
    </xf>
    <xf numFmtId="0" fontId="13" fillId="0" borderId="0" xfId="0" applyFont="1" applyAlignment="1">
      <alignment horizontal="center" vertical="center" wrapText="1"/>
    </xf>
    <xf numFmtId="0" fontId="12" fillId="13" borderId="0" xfId="0" applyFont="1" applyFill="1" applyAlignment="1">
      <alignment horizontal="left" vertical="center" wrapText="1"/>
    </xf>
    <xf numFmtId="0" fontId="13" fillId="0" borderId="0" xfId="0" applyFont="1" applyAlignment="1">
      <alignment horizontal="left" vertical="center" wrapText="1"/>
    </xf>
    <xf numFmtId="0" fontId="2" fillId="14" borderId="0" xfId="0" applyFont="1" applyFill="1" applyAlignment="1">
      <alignment horizontal="left" vertical="center"/>
    </xf>
    <xf numFmtId="0" fontId="23" fillId="20" borderId="0" xfId="0" applyFont="1" applyFill="1" applyAlignment="1">
      <alignment horizontal="center" vertical="center" wrapText="1"/>
    </xf>
    <xf numFmtId="0" fontId="0" fillId="20" borderId="0" xfId="0" applyFill="1" applyAlignment="1">
      <alignment horizontal="left"/>
    </xf>
    <xf numFmtId="0" fontId="4" fillId="20" borderId="0" xfId="0" applyFont="1" applyFill="1" applyAlignment="1">
      <alignment wrapText="1"/>
    </xf>
    <xf numFmtId="0" fontId="0" fillId="20" borderId="0" xfId="0" applyFill="1" applyAlignment="1">
      <alignment horizontal="left" wrapText="1"/>
    </xf>
    <xf numFmtId="0" fontId="0" fillId="0" borderId="0" xfId="0" applyAlignment="1">
      <alignment wrapText="1"/>
    </xf>
    <xf numFmtId="0" fontId="4" fillId="0" borderId="0" xfId="0" applyFont="1" applyAlignment="1">
      <alignment wrapText="1"/>
    </xf>
    <xf numFmtId="0" fontId="0" fillId="0" borderId="0" xfId="0" applyAlignment="1">
      <alignment horizontal="left"/>
    </xf>
    <xf numFmtId="0" fontId="4" fillId="20" borderId="0" xfId="0" applyFont="1" applyFill="1" applyAlignment="1">
      <alignment horizontal="left" wrapText="1"/>
    </xf>
    <xf numFmtId="0" fontId="0" fillId="0" borderId="0" xfId="0" applyAlignment="1">
      <alignment horizontal="left" wrapText="1"/>
    </xf>
    <xf numFmtId="0" fontId="3" fillId="10" borderId="0" xfId="10" applyFont="1" applyAlignment="1"/>
    <xf numFmtId="0" fontId="3" fillId="3" borderId="0" xfId="2" applyFont="1" applyAlignment="1"/>
    <xf numFmtId="0" fontId="3" fillId="8" borderId="0" xfId="8" applyAlignment="1">
      <alignment horizontal="center"/>
    </xf>
    <xf numFmtId="0" fontId="0" fillId="0" borderId="0" xfId="0" applyAlignment="1"/>
    <xf numFmtId="0" fontId="3" fillId="2" borderId="0" xfId="1" applyAlignment="1">
      <alignment horizontal="left" wrapText="1"/>
    </xf>
    <xf numFmtId="0" fontId="2" fillId="0" borderId="0" xfId="0" applyFont="1" applyAlignment="1">
      <alignment wrapText="1"/>
    </xf>
    <xf numFmtId="0" fontId="4" fillId="0" borderId="0" xfId="0" applyFont="1" applyAlignment="1">
      <alignment horizontal="left" wrapText="1"/>
    </xf>
    <xf numFmtId="0" fontId="24" fillId="20" borderId="0" xfId="0" applyFont="1" applyFill="1" applyAlignment="1">
      <alignment horizontal="left" wrapText="1"/>
    </xf>
    <xf numFmtId="0" fontId="23" fillId="0" borderId="0" xfId="0" applyFont="1" applyAlignment="1">
      <alignment horizontal="left" wrapText="1"/>
    </xf>
    <xf numFmtId="0" fontId="1" fillId="4" borderId="0" xfId="4" applyAlignment="1">
      <alignment horizontal="left" wrapText="1"/>
    </xf>
    <xf numFmtId="0" fontId="22" fillId="20" borderId="0" xfId="0" applyFont="1" applyFill="1" applyAlignment="1">
      <alignment horizontal="left" wrapText="1"/>
    </xf>
    <xf numFmtId="0" fontId="2" fillId="0" borderId="0" xfId="0" applyFont="1" applyAlignment="1">
      <alignment horizontal="left"/>
    </xf>
    <xf numFmtId="0" fontId="3" fillId="5" borderId="0" xfId="5" applyAlignment="1">
      <alignment horizontal="center"/>
    </xf>
    <xf numFmtId="0" fontId="3" fillId="6" borderId="0" xfId="6" applyFont="1" applyAlignment="1">
      <alignment horizontal="left"/>
    </xf>
    <xf numFmtId="0" fontId="2" fillId="0" borderId="0" xfId="0" applyFont="1" applyAlignment="1">
      <alignment horizontal="left" wrapText="1"/>
    </xf>
    <xf numFmtId="0" fontId="0" fillId="21" borderId="0" xfId="0" applyFill="1" applyAlignment="1">
      <alignment horizontal="left"/>
    </xf>
    <xf numFmtId="0" fontId="7" fillId="0" borderId="0" xfId="0" applyFont="1" applyAlignment="1">
      <alignment horizontal="left"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4" fillId="0" borderId="3" xfId="0" applyFont="1" applyBorder="1" applyAlignment="1">
      <alignment horizontal="left" vertical="top"/>
    </xf>
    <xf numFmtId="0" fontId="4" fillId="0" borderId="0" xfId="0" applyFont="1" applyAlignment="1">
      <alignment horizontal="left" vertical="top"/>
    </xf>
    <xf numFmtId="0" fontId="4" fillId="0" borderId="6" xfId="0" applyFont="1" applyBorder="1" applyAlignment="1">
      <alignment horizontal="left" vertical="top"/>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6" fillId="0" borderId="0" xfId="0" applyFont="1" applyAlignment="1">
      <alignment horizontal="left" wrapText="1"/>
    </xf>
    <xf numFmtId="0" fontId="4" fillId="0" borderId="2"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cellXfs>
  <cellStyles count="12">
    <cellStyle name="20 % - Accent1" xfId="4" builtinId="30"/>
    <cellStyle name="20 % - Accent6" xfId="9" builtinId="50"/>
    <cellStyle name="60 % - Accent1" xfId="2" builtinId="32"/>
    <cellStyle name="60 % - Accent2" xfId="6" builtinId="36"/>
    <cellStyle name="60 % - Accent6" xfId="10" builtinId="52"/>
    <cellStyle name="Accent1" xfId="1" builtinId="29"/>
    <cellStyle name="Accent2" xfId="5" builtinId="33"/>
    <cellStyle name="Accent3" xfId="7" builtinId="37"/>
    <cellStyle name="Accent6" xfId="8" builtinId="49"/>
    <cellStyle name="Normal" xfId="0" builtinId="0"/>
    <cellStyle name="Titre" xfId="3" builtinId="15"/>
    <cellStyle name="Titre 2" xfId="11" xr:uid="{00000000-0005-0000-0000-00000B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
  <sheetViews>
    <sheetView workbookViewId="0">
      <selection activeCell="E14" sqref="E14"/>
    </sheetView>
  </sheetViews>
  <sheetFormatPr baseColWidth="10" defaultColWidth="11.42578125" defaultRowHeight="15" x14ac:dyDescent="0.25"/>
  <cols>
    <col min="1" max="1" width="34.42578125" customWidth="1"/>
    <col min="2" max="2" width="14" customWidth="1"/>
    <col min="3" max="3" width="16.42578125" customWidth="1"/>
    <col min="4" max="4" width="2.42578125" customWidth="1"/>
    <col min="5" max="5" width="17.7109375" customWidth="1"/>
    <col min="6" max="6" width="2.42578125" customWidth="1"/>
    <col min="7" max="7" width="18.42578125" customWidth="1"/>
    <col min="8" max="8" width="2.5703125" customWidth="1"/>
    <col min="9" max="9" width="20.42578125" customWidth="1"/>
    <col min="10" max="10" width="3.28515625" customWidth="1"/>
    <col min="11" max="11" width="20.42578125" customWidth="1"/>
    <col min="12" max="12" width="3.28515625" customWidth="1"/>
  </cols>
  <sheetData>
    <row r="1" spans="1:12" ht="23.25" x14ac:dyDescent="0.35">
      <c r="A1" s="42" t="s">
        <v>0</v>
      </c>
      <c r="I1" t="s">
        <v>1</v>
      </c>
      <c r="K1" t="s">
        <v>2</v>
      </c>
    </row>
    <row r="2" spans="1:12" x14ac:dyDescent="0.25">
      <c r="A2" s="41" t="s">
        <v>3</v>
      </c>
    </row>
    <row r="3" spans="1:12" x14ac:dyDescent="0.25">
      <c r="A3" t="s">
        <v>4</v>
      </c>
    </row>
    <row r="4" spans="1:12" x14ac:dyDescent="0.25">
      <c r="A4" s="14" t="s">
        <v>5</v>
      </c>
    </row>
    <row r="5" spans="1:12" x14ac:dyDescent="0.25">
      <c r="A5" t="s">
        <v>6</v>
      </c>
    </row>
    <row r="7" spans="1:12" s="14" customFormat="1" ht="30" x14ac:dyDescent="0.25">
      <c r="A7" s="40" t="s">
        <v>7</v>
      </c>
      <c r="B7" s="54" t="s">
        <v>8</v>
      </c>
      <c r="C7" s="39" t="s">
        <v>9</v>
      </c>
      <c r="D7" s="38" t="s">
        <v>10</v>
      </c>
      <c r="E7" s="37" t="s">
        <v>11</v>
      </c>
      <c r="F7" s="36" t="s">
        <v>10</v>
      </c>
      <c r="G7" s="35" t="s">
        <v>12</v>
      </c>
      <c r="H7" s="34" t="s">
        <v>10</v>
      </c>
      <c r="I7" s="33" t="s">
        <v>13</v>
      </c>
      <c r="J7" s="32" t="s">
        <v>14</v>
      </c>
      <c r="K7" s="31" t="s">
        <v>15</v>
      </c>
      <c r="L7" s="30" t="s">
        <v>14</v>
      </c>
    </row>
    <row r="8" spans="1:12" s="14" customFormat="1" ht="28.5" customHeight="1" x14ac:dyDescent="0.25">
      <c r="A8" s="70" t="s">
        <v>16</v>
      </c>
      <c r="B8" s="28" t="s">
        <v>17</v>
      </c>
      <c r="C8" s="67" t="s">
        <v>18</v>
      </c>
      <c r="D8" s="26">
        <f>IF('C#'!$N$5&lt;'C#'!$O$5/6,1,0)</f>
        <v>0</v>
      </c>
      <c r="E8" s="67" t="s">
        <v>19</v>
      </c>
      <c r="F8" s="26">
        <f>IF(AND('C#'!$N$5&gt;='C#'!$O$5/2,'C#'!$N$5&lt;'C#'!$O$5),1,0)</f>
        <v>1</v>
      </c>
      <c r="G8" s="67" t="s">
        <v>20</v>
      </c>
      <c r="H8" s="26">
        <f>IF('C#'!$N$5='C#'!$O$5,1,0)</f>
        <v>0</v>
      </c>
      <c r="I8" s="67" t="s">
        <v>21</v>
      </c>
      <c r="J8" s="26">
        <f>IF(AND('C#'!$N$5='C#'!$O$5,SUM('C#'!$K$58:$K$60)&gt;=1),1,0)</f>
        <v>0</v>
      </c>
      <c r="K8" s="67" t="s">
        <v>22</v>
      </c>
      <c r="L8" s="26">
        <f>IF(AND('C#'!$N$5='C#'!$O$5,SUM('C#'!$K$58:$K$60)&gt;=2),1,0)</f>
        <v>0</v>
      </c>
    </row>
    <row r="9" spans="1:12" s="14" customFormat="1" ht="30" customHeight="1" x14ac:dyDescent="0.25">
      <c r="A9" s="70"/>
      <c r="B9" s="43" t="s">
        <v>23</v>
      </c>
      <c r="C9" s="67"/>
      <c r="D9" s="26">
        <f>IF(Java!$N$5&lt;8,1,0)</f>
        <v>0</v>
      </c>
      <c r="E9" s="67"/>
      <c r="F9" s="26">
        <f>IF(OR(Java!K10=0,Java!$N$5&lt;Java!$O$5),1,0)</f>
        <v>0</v>
      </c>
      <c r="G9" s="67"/>
      <c r="H9" s="26">
        <f>IF(Java!$N$5=Java!O5,1,0)</f>
        <v>1</v>
      </c>
      <c r="I9" s="67"/>
      <c r="J9" s="26">
        <f>IF(AND(H9=1,SUM(FonctionnalitésOptJava)&gt;=1),1,0)</f>
        <v>0</v>
      </c>
      <c r="K9" s="67"/>
      <c r="L9" s="26">
        <f>IF(AND(H9=1,SUM(FonctionnalitésOptJava)&gt;=2),1,0)</f>
        <v>0</v>
      </c>
    </row>
    <row r="10" spans="1:12" ht="52.5" customHeight="1" x14ac:dyDescent="0.25">
      <c r="A10" s="68" t="s">
        <v>24</v>
      </c>
      <c r="B10" s="28" t="s">
        <v>25</v>
      </c>
      <c r="C10" s="67" t="s">
        <v>26</v>
      </c>
      <c r="D10" s="26">
        <f>IF('C#'!$N$19&lt;'C#'!$O$19/2,1,0)</f>
        <v>0</v>
      </c>
      <c r="E10" s="67" t="s">
        <v>27</v>
      </c>
      <c r="F10" s="26">
        <f>IF(AND('C#'!$N$19&gt;='C#'!$O$19/2,'C#'!$N$19&lt;'C#'!$O$19),1,0)</f>
        <v>0</v>
      </c>
      <c r="G10" s="67" t="s">
        <v>28</v>
      </c>
      <c r="H10" s="26">
        <f>IF('C#'!$N$19='C#'!$O$19,1,0)</f>
        <v>1</v>
      </c>
      <c r="I10" s="67" t="s">
        <v>29</v>
      </c>
      <c r="J10" s="26">
        <f>IF(AND('C#'!$N$19='C#'!$O$19,SUM('C#'!$K$62,'C#'!$K$63,'C#'!$K$69:$K$71)&gt;1),1,0)</f>
        <v>1</v>
      </c>
      <c r="K10" s="67" t="s">
        <v>30</v>
      </c>
      <c r="L10" s="26">
        <f>IF(AND('C#'!$N$19='C#'!$O$19,SUM('C#'!$K$62,'C#'!$K$63,'C#'!$K$69:$K$71)&gt;=3),1,0)</f>
        <v>1</v>
      </c>
    </row>
    <row r="11" spans="1:12" ht="50.85" customHeight="1" x14ac:dyDescent="0.25">
      <c r="A11" s="68"/>
      <c r="B11" s="43" t="s">
        <v>31</v>
      </c>
      <c r="C11" s="67"/>
      <c r="D11" s="26">
        <f>IF(OR(NbInfractionsSOLID&gt;=4,SUM(DPArchitectural)&lt;=(Java!$O$24-1-2)),1,0)</f>
        <v>0</v>
      </c>
      <c r="E11" s="67"/>
      <c r="F11" s="26">
        <f>IF(AND(D11=0,OR(NbInfractionsSOLID&gt;=2,SUM(DPArchitectural)&lt;=(Java!$O$24-1-1))),1,0)</f>
        <v>0</v>
      </c>
      <c r="G11" s="67"/>
      <c r="H11" s="26">
        <f>IF(AND(NbInfractionsSOLID&lt;=1,SUM(DPArchitectural)&gt;=(Java!$O$24-1-1)),1,0)</f>
        <v>1</v>
      </c>
      <c r="I11" s="67"/>
      <c r="J11" s="26">
        <f>IF(AND(H11=1,Java!$K$76+Java!$K$77=1),1,0)</f>
        <v>0</v>
      </c>
      <c r="K11" s="67"/>
      <c r="L11" s="26">
        <f>IF(AND(H11=1,Java!$K$76+Java!$K$77=2),1,0)</f>
        <v>0</v>
      </c>
    </row>
    <row r="12" spans="1:12" ht="53.1" customHeight="1" x14ac:dyDescent="0.25">
      <c r="A12" s="68" t="s">
        <v>32</v>
      </c>
      <c r="B12" s="28" t="s">
        <v>25</v>
      </c>
      <c r="C12" s="69" t="s">
        <v>33</v>
      </c>
      <c r="D12" s="26">
        <f>IF('C#'!$N$33&lt;'C#'!$O$33/2,1,0)</f>
        <v>0</v>
      </c>
      <c r="E12" s="69" t="s">
        <v>34</v>
      </c>
      <c r="F12" s="26">
        <f>IF(AND('C#'!$N$33&gt;='C#'!$O$33/2,'C#'!$N$33&lt;'C#'!$O$33),1,0)</f>
        <v>0</v>
      </c>
      <c r="G12" s="67" t="s">
        <v>35</v>
      </c>
      <c r="H12" s="26">
        <f>IF('C#'!$N$33='C#'!$O$33,1,0)</f>
        <v>1</v>
      </c>
      <c r="I12" s="67" t="s">
        <v>36</v>
      </c>
      <c r="J12" s="26">
        <f>IF(AND('C#'!$N$33='C#'!$O$33,SUM('C#'!$K$63,'C#'!$K$68)&gt;0),1,0)</f>
        <v>0</v>
      </c>
      <c r="K12" s="67" t="s">
        <v>37</v>
      </c>
      <c r="L12" s="26">
        <f>IF(AND('C#'!$N$33='C#'!$O$33,SUM('C#'!$K$63,'C#'!$K$68)&gt;1),1,0)</f>
        <v>0</v>
      </c>
    </row>
    <row r="13" spans="1:12" ht="59.1" customHeight="1" x14ac:dyDescent="0.25">
      <c r="A13" s="68"/>
      <c r="B13" s="43" t="s">
        <v>31</v>
      </c>
      <c r="C13" s="69"/>
      <c r="D13" s="26">
        <f>IF(Java!$N$41&lt;(Java!$O$41-5),1,0)</f>
        <v>0</v>
      </c>
      <c r="E13" s="69"/>
      <c r="F13" s="26">
        <f>IF(AND(D13=0,Java!$N$41&lt;(Java!$O$41-2)),1,0)</f>
        <v>1</v>
      </c>
      <c r="G13" s="67"/>
      <c r="H13" s="26">
        <f>IF(Java!$N$41&gt;=(Java!$O$41-2),1,0)</f>
        <v>0</v>
      </c>
      <c r="I13" s="67"/>
      <c r="J13" s="26">
        <f>IF(Java!$N$41&gt;=(Java!$O$41-1),1,0)</f>
        <v>0</v>
      </c>
      <c r="K13" s="67"/>
      <c r="L13" s="26">
        <f>IF(AND(Java!$N$41=Java!$O$41,Java!$K$78=1),1,0)</f>
        <v>0</v>
      </c>
    </row>
    <row r="14" spans="1:12" ht="94.5" customHeight="1" x14ac:dyDescent="0.25">
      <c r="A14" s="29" t="s">
        <v>38</v>
      </c>
      <c r="B14" s="28" t="s">
        <v>25</v>
      </c>
      <c r="C14" s="27" t="s">
        <v>39</v>
      </c>
      <c r="D14" s="26">
        <f>IF('C#'!$N$44&lt;'C#'!$O$44/2,1,0)</f>
        <v>1</v>
      </c>
      <c r="E14" s="27" t="s">
        <v>40</v>
      </c>
      <c r="F14" s="26">
        <f>IF(AND('C#'!$N$44&gt;='C#'!$O$44/2,'C#'!$N$44&lt;'C#'!$O$44),1,0)</f>
        <v>0</v>
      </c>
      <c r="G14" s="27" t="s">
        <v>41</v>
      </c>
      <c r="H14" s="26">
        <f>IF('C#'!$N$44='C#'!$O$44,1,0)</f>
        <v>0</v>
      </c>
      <c r="I14" s="27" t="s">
        <v>42</v>
      </c>
      <c r="J14" s="26">
        <f>IF(AND('C#'!$N$44='C#'!$O$44,SUM('C#'!$K$64:$K$67)&gt;=1),1,0)</f>
        <v>0</v>
      </c>
      <c r="K14" s="27" t="s">
        <v>43</v>
      </c>
      <c r="L14" s="26">
        <f>IF(AND('C#'!$N$44='C#'!$O$44,SUM('C#'!$K$64:$K$67)&gt;2),1,0)</f>
        <v>0</v>
      </c>
    </row>
    <row r="15" spans="1:12" ht="172.35" customHeight="1" x14ac:dyDescent="0.25">
      <c r="A15" s="23" t="s">
        <v>44</v>
      </c>
      <c r="B15" s="43" t="s">
        <v>31</v>
      </c>
      <c r="C15" s="49" t="s">
        <v>45</v>
      </c>
      <c r="D15" s="26">
        <f>IF(Java!$N$64&lt;(Java!$O$64-2),1,0)</f>
        <v>0</v>
      </c>
      <c r="E15" s="49" t="s">
        <v>46</v>
      </c>
      <c r="F15" s="26">
        <f>IF(AND(D15=0,Java!$N$64&lt;(Java!$O$64-1)),1,0)</f>
        <v>0</v>
      </c>
      <c r="G15" s="49" t="s">
        <v>47</v>
      </c>
      <c r="H15" s="26">
        <f>IF(Java!$N$64&gt;=Java!$O$64-1,1,0)</f>
        <v>1</v>
      </c>
      <c r="I15" s="49" t="s">
        <v>48</v>
      </c>
      <c r="J15" s="26">
        <f>IF(AND(SUM(Java!K83:K86)&gt;=2,H15=1),1,0)</f>
        <v>0</v>
      </c>
      <c r="K15" s="49" t="s">
        <v>49</v>
      </c>
      <c r="L15" s="26">
        <f>IF(AND(SUM(Java!K83:K86)&gt;=3,H15=1),1,0)</f>
        <v>0</v>
      </c>
    </row>
    <row r="16" spans="1:12" ht="127.35" customHeight="1" x14ac:dyDescent="0.25">
      <c r="A16" s="23" t="s">
        <v>50</v>
      </c>
      <c r="C16" s="25" t="s">
        <v>51</v>
      </c>
      <c r="D16" s="26">
        <f>IF(AND(D8=1,D9=1),1,IF(OR(D8=1,D9=1),5,IF(SUM(D10:D13)&gt;0,7-SUM(D14:D15),IF(SUM(D14:D15)&gt;1,MIN(8,10-SUM(D10:D15)),0))))</f>
        <v>0</v>
      </c>
      <c r="E16" s="25" t="s">
        <v>52</v>
      </c>
      <c r="F16" s="26">
        <f>IF(OR(F8=1,F9=1),5,IF(SUM(F10:F13)&gt;0,9-SUM(F14:F15),IF(SUM(F14:F15)&gt;1,MIN(9,10-SUM(F10:F15)),0)))</f>
        <v>5</v>
      </c>
      <c r="G16" s="25" t="s">
        <v>53</v>
      </c>
      <c r="H16" s="26">
        <f>IF(AND(SUM(H8:H9)&gt;1,SUM(H10:H15)&gt;COUNTA(H10:H15)-2),1,0)</f>
        <v>0</v>
      </c>
      <c r="I16" s="25" t="s">
        <v>54</v>
      </c>
      <c r="J16" s="24">
        <f>SUM(J8:J15)*0.5</f>
        <v>0.5</v>
      </c>
      <c r="K16" s="25" t="s">
        <v>55</v>
      </c>
      <c r="L16" s="24">
        <f>SUM(L8:L15)*1</f>
        <v>1</v>
      </c>
    </row>
    <row r="17" spans="1:3" x14ac:dyDescent="0.25">
      <c r="A17" s="23" t="s">
        <v>56</v>
      </c>
      <c r="B17">
        <f>MIN(20,B18+IF(D16&gt;0,D16,IF(F16&gt;0,F16,IF(H16&gt;0,10+J16+L16))))</f>
        <v>5</v>
      </c>
    </row>
    <row r="18" spans="1:3" ht="30" x14ac:dyDescent="0.25">
      <c r="A18" s="21" t="s">
        <v>57</v>
      </c>
      <c r="B18">
        <f>Défense!C7+Défense!H7-Java!M9-'C#'!M9+IF(Java!$N$57&gt;=(Java!$O$57-1),0.25,0)+IF(Java!K22=1,0.25,0)</f>
        <v>0</v>
      </c>
    </row>
    <row r="19" spans="1:3" x14ac:dyDescent="0.25">
      <c r="A19" s="14" t="s">
        <v>58</v>
      </c>
    </row>
    <row r="20" spans="1:3" x14ac:dyDescent="0.25">
      <c r="A20" s="52" t="str">
        <f>IF(OR(H9=0,H11=0,H13=0),"Projet Java + auto-évaluation et défense",IF(AND(H9=1,H11=1,H13=1,H15=1),"",IF(AND(H9=1,H11=1,H13=1,H15=0),"Attention: Java réussi mais sans l'acquis 4")))</f>
        <v>Projet Java + auto-évaluation et défense</v>
      </c>
    </row>
    <row r="21" spans="1:3" x14ac:dyDescent="0.25">
      <c r="A21" s="52" t="str">
        <f>IF(OR(H8=0,H10=0,H12=0),"Projet C# + auto-évaluation et défense",IF(AND(H8=1,H10=1,H12=1,H14=1),"",IF(AND(H8=1,H10=1,H12=1,H14=0),"Attention: C# réussi mais sans l'acquis 3")))</f>
        <v>Projet C# + auto-évaluation et défense</v>
      </c>
    </row>
    <row r="22" spans="1:3" x14ac:dyDescent="0.25">
      <c r="C22" s="26"/>
    </row>
  </sheetData>
  <mergeCells count="18">
    <mergeCell ref="K8:K9"/>
    <mergeCell ref="A8:A9"/>
    <mergeCell ref="C8:C9"/>
    <mergeCell ref="E8:E9"/>
    <mergeCell ref="G8:G9"/>
    <mergeCell ref="I8:I9"/>
    <mergeCell ref="K12:K13"/>
    <mergeCell ref="A10:A11"/>
    <mergeCell ref="C10:C11"/>
    <mergeCell ref="E10:E11"/>
    <mergeCell ref="G10:G11"/>
    <mergeCell ref="I10:I11"/>
    <mergeCell ref="K10:K11"/>
    <mergeCell ref="A12:A13"/>
    <mergeCell ref="C12:C13"/>
    <mergeCell ref="E12:E13"/>
    <mergeCell ref="G12:G13"/>
    <mergeCell ref="I12:I13"/>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88"/>
  <sheetViews>
    <sheetView topLeftCell="A60" zoomScale="80" zoomScaleNormal="80" workbookViewId="0">
      <selection activeCell="N20" sqref="N20"/>
    </sheetView>
  </sheetViews>
  <sheetFormatPr baseColWidth="10" defaultColWidth="9.42578125" defaultRowHeight="15" x14ac:dyDescent="0.25"/>
  <cols>
    <col min="1" max="12" width="11.42578125" customWidth="1"/>
    <col min="13" max="13" width="19.5703125" customWidth="1"/>
    <col min="14" max="17" width="5.5703125" customWidth="1"/>
  </cols>
  <sheetData>
    <row r="1" spans="1:18" ht="23.25" x14ac:dyDescent="0.35">
      <c r="A1" s="20" t="s">
        <v>59</v>
      </c>
      <c r="B1" s="18"/>
      <c r="C1" s="18"/>
      <c r="D1" s="18"/>
      <c r="E1" s="18"/>
      <c r="F1" s="18"/>
      <c r="G1" s="18"/>
      <c r="H1" s="18"/>
      <c r="I1" s="18"/>
      <c r="J1" s="18"/>
      <c r="K1" s="19"/>
    </row>
    <row r="2" spans="1:18" x14ac:dyDescent="0.25">
      <c r="M2" s="1" t="s">
        <v>60</v>
      </c>
      <c r="N2" s="1">
        <v>1</v>
      </c>
      <c r="O2" s="1">
        <v>2</v>
      </c>
      <c r="P2" s="1">
        <v>3</v>
      </c>
      <c r="Q2" s="1">
        <v>4</v>
      </c>
      <c r="R2" s="11"/>
    </row>
    <row r="3" spans="1:18" x14ac:dyDescent="0.25">
      <c r="A3" s="91" t="s">
        <v>61</v>
      </c>
      <c r="B3" s="91"/>
      <c r="C3" t="s">
        <v>229</v>
      </c>
      <c r="E3" t="s">
        <v>269</v>
      </c>
      <c r="M3" s="89" t="s">
        <v>62</v>
      </c>
      <c r="N3">
        <f>TRUNC($N$24/$O$24)</f>
        <v>1</v>
      </c>
      <c r="O3">
        <f>TRUNC($N$41/$O$41)</f>
        <v>0</v>
      </c>
      <c r="P3">
        <f>TRUNC($N$57/$O$57)</f>
        <v>0</v>
      </c>
      <c r="Q3">
        <f>TRUNC($N$64/$O$64)</f>
        <v>1</v>
      </c>
      <c r="R3" s="12"/>
    </row>
    <row r="4" spans="1:18" x14ac:dyDescent="0.25">
      <c r="C4" t="s">
        <v>270</v>
      </c>
      <c r="M4" s="89"/>
    </row>
    <row r="5" spans="1:18" ht="45" x14ac:dyDescent="0.25">
      <c r="A5" s="92" t="s">
        <v>63</v>
      </c>
      <c r="B5" s="92"/>
      <c r="C5" s="92"/>
      <c r="D5" s="92"/>
      <c r="E5" s="92"/>
      <c r="F5" s="92"/>
      <c r="G5" s="92"/>
      <c r="H5" s="92"/>
      <c r="I5" s="92"/>
      <c r="J5" s="92"/>
      <c r="K5" s="5" t="s">
        <v>64</v>
      </c>
      <c r="L5" s="21" t="s">
        <v>65</v>
      </c>
      <c r="M5" s="6" t="s">
        <v>66</v>
      </c>
      <c r="N5" s="6">
        <f>SUM(PrérequisJavaComplets)</f>
        <v>15</v>
      </c>
      <c r="O5" s="7">
        <v>15</v>
      </c>
    </row>
    <row r="6" spans="1:18" x14ac:dyDescent="0.25">
      <c r="A6" s="93" t="s">
        <v>67</v>
      </c>
      <c r="B6" s="93"/>
      <c r="C6" s="93"/>
      <c r="D6" s="93"/>
      <c r="E6" s="93"/>
      <c r="F6" s="93"/>
      <c r="G6" s="93"/>
      <c r="H6" s="93"/>
      <c r="I6" s="93"/>
      <c r="J6" s="93"/>
      <c r="K6" s="93"/>
    </row>
    <row r="7" spans="1:18" x14ac:dyDescent="0.25">
      <c r="A7" s="77" t="s">
        <v>68</v>
      </c>
      <c r="B7" s="77"/>
      <c r="C7" s="77"/>
      <c r="D7" s="77"/>
      <c r="E7" s="77"/>
      <c r="F7" s="77"/>
      <c r="G7" s="77"/>
      <c r="H7" s="77"/>
      <c r="I7" s="77"/>
      <c r="J7" s="77"/>
      <c r="K7">
        <v>1</v>
      </c>
      <c r="L7" t="s">
        <v>69</v>
      </c>
      <c r="M7" s="13" t="s">
        <v>237</v>
      </c>
    </row>
    <row r="8" spans="1:18" ht="19.5" customHeight="1" x14ac:dyDescent="0.25">
      <c r="A8" s="79" t="s">
        <v>70</v>
      </c>
      <c r="B8" s="79"/>
      <c r="C8" s="79"/>
      <c r="D8" s="79"/>
      <c r="E8" s="79"/>
      <c r="F8" s="79"/>
      <c r="G8" s="79"/>
      <c r="H8" s="79"/>
      <c r="I8" s="79"/>
      <c r="J8" s="79"/>
      <c r="K8">
        <v>1</v>
      </c>
      <c r="L8" t="s">
        <v>69</v>
      </c>
      <c r="M8" s="13" t="s">
        <v>236</v>
      </c>
    </row>
    <row r="9" spans="1:18" ht="18" customHeight="1" x14ac:dyDescent="0.25">
      <c r="A9" s="79" t="s">
        <v>71</v>
      </c>
      <c r="B9" s="79"/>
      <c r="C9" s="79"/>
      <c r="D9" s="79"/>
      <c r="E9" s="79"/>
      <c r="F9" s="79"/>
      <c r="G9" s="79"/>
      <c r="H9" s="79"/>
      <c r="I9" s="79"/>
      <c r="J9" s="79"/>
      <c r="K9">
        <v>1</v>
      </c>
      <c r="L9" t="s">
        <v>69</v>
      </c>
      <c r="M9" s="57">
        <v>0</v>
      </c>
    </row>
    <row r="10" spans="1:18" x14ac:dyDescent="0.25">
      <c r="A10" s="79" t="s">
        <v>72</v>
      </c>
      <c r="B10" s="79"/>
      <c r="C10" s="79"/>
      <c r="D10" s="79"/>
      <c r="E10" s="79"/>
      <c r="F10" s="79"/>
      <c r="G10" s="79"/>
      <c r="H10" s="79"/>
      <c r="I10" s="79"/>
      <c r="J10" s="79"/>
      <c r="K10">
        <v>1</v>
      </c>
      <c r="L10" t="s">
        <v>69</v>
      </c>
      <c r="M10" s="13" t="s">
        <v>240</v>
      </c>
    </row>
    <row r="11" spans="1:18" x14ac:dyDescent="0.25">
      <c r="A11" s="79" t="s">
        <v>73</v>
      </c>
      <c r="B11" s="79"/>
      <c r="C11" s="79"/>
      <c r="D11" s="79"/>
      <c r="E11" s="79"/>
      <c r="F11" s="79"/>
      <c r="G11" s="79"/>
      <c r="H11" s="79"/>
      <c r="I11" s="79"/>
      <c r="J11" s="79"/>
      <c r="K11">
        <v>1</v>
      </c>
      <c r="L11" t="s">
        <v>69</v>
      </c>
      <c r="M11" s="13" t="s">
        <v>239</v>
      </c>
    </row>
    <row r="12" spans="1:18" ht="14.1" customHeight="1" x14ac:dyDescent="0.25">
      <c r="A12" s="86" t="s">
        <v>74</v>
      </c>
      <c r="B12" s="86"/>
      <c r="C12" s="86"/>
      <c r="D12" s="86"/>
      <c r="E12" s="86"/>
      <c r="F12" s="86"/>
      <c r="G12" s="86"/>
      <c r="H12" s="86"/>
      <c r="I12" s="86"/>
      <c r="J12" s="86"/>
      <c r="K12">
        <v>1</v>
      </c>
      <c r="L12" t="s">
        <v>75</v>
      </c>
      <c r="M12" s="13" t="s">
        <v>242</v>
      </c>
    </row>
    <row r="13" spans="1:18" ht="14.85" customHeight="1" x14ac:dyDescent="0.25">
      <c r="A13" s="86" t="s">
        <v>76</v>
      </c>
      <c r="B13" s="86"/>
      <c r="C13" s="86"/>
      <c r="D13" s="86"/>
      <c r="E13" s="86"/>
      <c r="F13" s="86"/>
      <c r="G13" s="86"/>
      <c r="H13" s="86"/>
      <c r="I13" s="86"/>
      <c r="J13" s="86"/>
      <c r="K13">
        <v>1</v>
      </c>
      <c r="L13" t="s">
        <v>75</v>
      </c>
      <c r="M13" s="13" t="s">
        <v>242</v>
      </c>
    </row>
    <row r="14" spans="1:18" ht="14.85" customHeight="1" x14ac:dyDescent="0.25">
      <c r="A14" s="86" t="s">
        <v>77</v>
      </c>
      <c r="B14" s="86"/>
      <c r="C14" s="86"/>
      <c r="D14" s="86"/>
      <c r="E14" s="86"/>
      <c r="F14" s="86"/>
      <c r="G14" s="86"/>
      <c r="H14" s="86"/>
      <c r="I14" s="86"/>
      <c r="J14" s="86"/>
      <c r="K14">
        <v>1</v>
      </c>
      <c r="L14" t="s">
        <v>75</v>
      </c>
      <c r="M14" s="13" t="s">
        <v>242</v>
      </c>
    </row>
    <row r="15" spans="1:18" ht="14.85" customHeight="1" x14ac:dyDescent="0.25">
      <c r="A15" s="86" t="s">
        <v>78</v>
      </c>
      <c r="B15" s="86"/>
      <c r="C15" s="86"/>
      <c r="D15" s="86"/>
      <c r="E15" s="86"/>
      <c r="F15" s="86"/>
      <c r="G15" s="86"/>
      <c r="H15" s="86"/>
      <c r="I15" s="86"/>
      <c r="J15" s="86"/>
      <c r="K15">
        <v>1</v>
      </c>
      <c r="L15" t="s">
        <v>79</v>
      </c>
      <c r="M15" s="13" t="s">
        <v>246</v>
      </c>
    </row>
    <row r="16" spans="1:18" ht="14.85" customHeight="1" x14ac:dyDescent="0.25">
      <c r="A16" s="86" t="s">
        <v>80</v>
      </c>
      <c r="B16" s="86"/>
      <c r="C16" s="86"/>
      <c r="D16" s="86"/>
      <c r="E16" s="86"/>
      <c r="F16" s="86"/>
      <c r="G16" s="86"/>
      <c r="H16" s="86"/>
      <c r="I16" s="86"/>
      <c r="J16" s="86"/>
      <c r="K16">
        <v>1</v>
      </c>
      <c r="L16" t="s">
        <v>79</v>
      </c>
      <c r="M16" s="13" t="s">
        <v>245</v>
      </c>
    </row>
    <row r="17" spans="1:15" ht="14.85" customHeight="1" x14ac:dyDescent="0.25">
      <c r="A17" s="86" t="s">
        <v>81</v>
      </c>
      <c r="B17" s="86"/>
      <c r="C17" s="86"/>
      <c r="D17" s="86"/>
      <c r="E17" s="86"/>
      <c r="F17" s="86"/>
      <c r="G17" s="86"/>
      <c r="H17" s="86"/>
      <c r="I17" s="86"/>
      <c r="J17" s="86"/>
      <c r="K17">
        <v>1</v>
      </c>
      <c r="L17" s="56" t="s">
        <v>82</v>
      </c>
      <c r="M17" s="13" t="s">
        <v>246</v>
      </c>
    </row>
    <row r="18" spans="1:15" ht="14.85" customHeight="1" x14ac:dyDescent="0.25">
      <c r="A18" s="86" t="s">
        <v>83</v>
      </c>
      <c r="B18" s="86"/>
      <c r="C18" s="86"/>
      <c r="D18" s="86"/>
      <c r="E18" s="86"/>
      <c r="F18" s="86"/>
      <c r="G18" s="86"/>
      <c r="H18" s="86"/>
      <c r="I18" s="86"/>
      <c r="J18" s="86"/>
      <c r="K18">
        <v>1</v>
      </c>
      <c r="L18" s="56" t="s">
        <v>82</v>
      </c>
      <c r="M18" s="13" t="s">
        <v>245</v>
      </c>
    </row>
    <row r="19" spans="1:15" ht="14.85" customHeight="1" x14ac:dyDescent="0.25">
      <c r="A19" s="86" t="s">
        <v>84</v>
      </c>
      <c r="B19" s="86"/>
      <c r="C19" s="86"/>
      <c r="D19" s="86"/>
      <c r="E19" s="86"/>
      <c r="F19" s="86"/>
      <c r="G19" s="86"/>
      <c r="H19" s="86"/>
      <c r="I19" s="86"/>
      <c r="J19" s="86"/>
      <c r="K19">
        <v>1</v>
      </c>
      <c r="L19" s="56" t="s">
        <v>82</v>
      </c>
      <c r="M19" s="13" t="s">
        <v>242</v>
      </c>
    </row>
    <row r="20" spans="1:15" ht="14.85" customHeight="1" x14ac:dyDescent="0.25">
      <c r="A20" s="87" t="s">
        <v>85</v>
      </c>
      <c r="B20" s="87"/>
      <c r="C20" s="87"/>
      <c r="D20" s="87"/>
      <c r="E20" s="87"/>
      <c r="F20" s="87"/>
      <c r="G20" s="87"/>
      <c r="H20" s="87"/>
      <c r="I20" s="87"/>
      <c r="J20" s="87"/>
      <c r="L20" s="63"/>
      <c r="M20" s="13"/>
    </row>
    <row r="21" spans="1:15" ht="14.85" customHeight="1" x14ac:dyDescent="0.25">
      <c r="A21" s="88" t="s">
        <v>86</v>
      </c>
      <c r="B21" s="88"/>
      <c r="C21" s="88"/>
      <c r="D21" s="88"/>
      <c r="E21" s="88"/>
      <c r="F21" s="88"/>
      <c r="G21" s="88"/>
      <c r="H21" s="88"/>
      <c r="I21" s="88"/>
      <c r="J21" s="88"/>
      <c r="K21">
        <v>1</v>
      </c>
      <c r="L21" s="64" t="s">
        <v>217</v>
      </c>
      <c r="M21" s="13" t="s">
        <v>243</v>
      </c>
    </row>
    <row r="22" spans="1:15" ht="14.85" customHeight="1" x14ac:dyDescent="0.25">
      <c r="A22" s="87" t="s">
        <v>87</v>
      </c>
      <c r="B22" s="87"/>
      <c r="C22" s="87"/>
      <c r="D22" s="87"/>
      <c r="E22" s="87"/>
      <c r="F22" s="87"/>
      <c r="G22" s="87"/>
      <c r="H22" s="87"/>
      <c r="I22" s="87"/>
      <c r="J22" s="87"/>
      <c r="M22" s="13"/>
    </row>
    <row r="23" spans="1:15" ht="14.85" customHeight="1" x14ac:dyDescent="0.25">
      <c r="A23" s="88" t="s">
        <v>88</v>
      </c>
      <c r="B23" s="88"/>
      <c r="C23" s="88"/>
      <c r="D23" s="88"/>
      <c r="E23" s="88"/>
      <c r="F23" s="88"/>
      <c r="G23" s="88"/>
      <c r="H23" s="88"/>
      <c r="I23" s="88"/>
      <c r="J23" s="88"/>
      <c r="K23">
        <v>1</v>
      </c>
      <c r="L23" s="64" t="s">
        <v>217</v>
      </c>
      <c r="M23" s="13" t="s">
        <v>244</v>
      </c>
    </row>
    <row r="24" spans="1:15" ht="31.35" customHeight="1" x14ac:dyDescent="0.25">
      <c r="A24" s="84" t="s">
        <v>89</v>
      </c>
      <c r="B24" s="84"/>
      <c r="C24" s="84"/>
      <c r="D24" s="84"/>
      <c r="E24" s="84"/>
      <c r="F24" s="84"/>
      <c r="G24" s="84"/>
      <c r="H24" s="84"/>
      <c r="I24" s="84"/>
      <c r="J24" s="84"/>
      <c r="K24" s="1" t="s">
        <v>90</v>
      </c>
      <c r="M24" s="3" t="s">
        <v>91</v>
      </c>
      <c r="N24" s="3">
        <f>SUM($K$26:$K$35)</f>
        <v>10</v>
      </c>
      <c r="O24" s="4">
        <v>10</v>
      </c>
    </row>
    <row r="25" spans="1:15" x14ac:dyDescent="0.25">
      <c r="A25" s="81" t="s">
        <v>92</v>
      </c>
      <c r="B25" s="81"/>
      <c r="C25" s="81"/>
      <c r="D25" s="81"/>
      <c r="E25" s="81"/>
      <c r="F25" s="81"/>
      <c r="G25" s="81"/>
      <c r="H25" s="81"/>
      <c r="I25" s="81"/>
      <c r="J25" s="81"/>
      <c r="K25" s="81"/>
      <c r="M25" s="3"/>
      <c r="N25" s="3"/>
      <c r="O25" s="3"/>
    </row>
    <row r="26" spans="1:15" ht="29.1" customHeight="1" x14ac:dyDescent="0.25">
      <c r="A26" s="75" t="s">
        <v>93</v>
      </c>
      <c r="B26" s="75"/>
      <c r="C26" s="75"/>
      <c r="D26" s="75"/>
      <c r="E26" s="75"/>
      <c r="F26" s="75"/>
      <c r="G26" s="75"/>
      <c r="H26" s="75"/>
      <c r="I26" s="75"/>
      <c r="J26" s="75"/>
      <c r="K26" s="8">
        <v>1</v>
      </c>
      <c r="L26" s="64" t="s">
        <v>218</v>
      </c>
      <c r="M26" s="13" t="s">
        <v>230</v>
      </c>
    </row>
    <row r="27" spans="1:15" ht="27.6" customHeight="1" x14ac:dyDescent="0.25">
      <c r="A27" s="85" t="s">
        <v>95</v>
      </c>
      <c r="B27" s="85"/>
      <c r="C27" s="85"/>
      <c r="D27" s="85"/>
      <c r="E27" s="85"/>
      <c r="F27" s="85"/>
      <c r="G27" s="85"/>
      <c r="H27" s="85"/>
      <c r="I27" s="85"/>
      <c r="J27" s="85"/>
      <c r="K27" s="8">
        <v>1</v>
      </c>
      <c r="L27" s="64" t="s">
        <v>219</v>
      </c>
      <c r="M27" s="13" t="s">
        <v>231</v>
      </c>
    </row>
    <row r="28" spans="1:15" x14ac:dyDescent="0.25">
      <c r="A28" s="75" t="s">
        <v>96</v>
      </c>
      <c r="B28" s="75"/>
      <c r="C28" s="75"/>
      <c r="D28" s="75"/>
      <c r="E28" s="75"/>
      <c r="F28" s="75"/>
      <c r="G28" s="75"/>
      <c r="H28" s="75"/>
      <c r="I28" s="75"/>
      <c r="J28" s="75"/>
      <c r="K28" s="8">
        <v>1</v>
      </c>
      <c r="L28" s="64" t="s">
        <v>218</v>
      </c>
      <c r="M28" s="13" t="s">
        <v>247</v>
      </c>
    </row>
    <row r="29" spans="1:15" ht="45" customHeight="1" x14ac:dyDescent="0.25">
      <c r="A29" s="85" t="s">
        <v>97</v>
      </c>
      <c r="B29" s="85"/>
      <c r="C29" s="85"/>
      <c r="D29" s="85"/>
      <c r="E29" s="85"/>
      <c r="F29" s="85"/>
      <c r="G29" s="85"/>
      <c r="H29" s="85"/>
      <c r="I29" s="85"/>
      <c r="J29" s="85"/>
      <c r="K29" s="8">
        <v>1</v>
      </c>
      <c r="L29" s="64" t="s">
        <v>218</v>
      </c>
      <c r="M29" s="13" t="s">
        <v>241</v>
      </c>
    </row>
    <row r="30" spans="1:15" ht="60.6" customHeight="1" x14ac:dyDescent="0.25">
      <c r="A30" s="85" t="s">
        <v>98</v>
      </c>
      <c r="B30" s="85"/>
      <c r="C30" s="85"/>
      <c r="D30" s="85"/>
      <c r="E30" s="85"/>
      <c r="F30" s="85"/>
      <c r="G30" s="85"/>
      <c r="H30" s="85"/>
      <c r="I30" s="85"/>
      <c r="J30" s="85"/>
      <c r="K30" s="8">
        <v>1</v>
      </c>
      <c r="L30" s="64" t="s">
        <v>218</v>
      </c>
      <c r="M30" s="13" t="s">
        <v>248</v>
      </c>
    </row>
    <row r="31" spans="1:15" ht="59.1" customHeight="1" x14ac:dyDescent="0.25">
      <c r="A31" s="75" t="s">
        <v>99</v>
      </c>
      <c r="B31" s="75"/>
      <c r="C31" s="75"/>
      <c r="D31" s="75"/>
      <c r="E31" s="75"/>
      <c r="F31" s="75"/>
      <c r="G31" s="75"/>
      <c r="H31" s="75"/>
      <c r="I31" s="75"/>
      <c r="J31" s="75"/>
      <c r="K31" s="8">
        <v>1</v>
      </c>
      <c r="L31" s="64" t="s">
        <v>218</v>
      </c>
      <c r="M31" s="13" t="s">
        <v>250</v>
      </c>
    </row>
    <row r="32" spans="1:15" ht="34.35" customHeight="1" x14ac:dyDescent="0.25">
      <c r="A32" s="85" t="s">
        <v>100</v>
      </c>
      <c r="B32" s="85"/>
      <c r="C32" s="85"/>
      <c r="D32" s="85"/>
      <c r="E32" s="85"/>
      <c r="F32" s="85"/>
      <c r="G32" s="85"/>
      <c r="H32" s="85"/>
      <c r="I32" s="85"/>
      <c r="J32" s="85"/>
      <c r="K32" s="8">
        <v>1</v>
      </c>
      <c r="L32" s="64" t="s">
        <v>218</v>
      </c>
      <c r="M32" s="13" t="s">
        <v>249</v>
      </c>
    </row>
    <row r="33" spans="1:15" x14ac:dyDescent="0.25">
      <c r="A33" s="85" t="s">
        <v>101</v>
      </c>
      <c r="B33" s="85"/>
      <c r="C33" s="85"/>
      <c r="D33" s="85"/>
      <c r="E33" s="85"/>
      <c r="F33" s="85"/>
      <c r="G33" s="85"/>
      <c r="H33" s="85"/>
      <c r="I33" s="85"/>
      <c r="J33" s="85"/>
      <c r="K33" s="8">
        <v>1</v>
      </c>
      <c r="L33" s="64" t="s">
        <v>218</v>
      </c>
      <c r="M33" s="13" t="s">
        <v>232</v>
      </c>
    </row>
    <row r="34" spans="1:15" ht="31.5" customHeight="1" x14ac:dyDescent="0.25">
      <c r="A34" s="85" t="s">
        <v>102</v>
      </c>
      <c r="B34" s="85"/>
      <c r="C34" s="85"/>
      <c r="D34" s="85"/>
      <c r="E34" s="85"/>
      <c r="F34" s="85"/>
      <c r="G34" s="85"/>
      <c r="H34" s="85"/>
      <c r="I34" s="85"/>
      <c r="J34" s="85"/>
      <c r="K34" s="8">
        <v>1</v>
      </c>
      <c r="L34" s="64" t="s">
        <v>219</v>
      </c>
      <c r="M34" s="13" t="s">
        <v>233</v>
      </c>
    </row>
    <row r="35" spans="1:15" x14ac:dyDescent="0.25">
      <c r="A35" s="75" t="s">
        <v>103</v>
      </c>
      <c r="B35" s="75"/>
      <c r="C35" s="75"/>
      <c r="D35" s="75"/>
      <c r="E35" s="75"/>
      <c r="F35" s="75"/>
      <c r="G35" s="75"/>
      <c r="H35" s="75"/>
      <c r="I35" s="75"/>
      <c r="J35" s="75"/>
      <c r="K35" s="8">
        <v>1</v>
      </c>
      <c r="L35" s="64" t="s">
        <v>219</v>
      </c>
      <c r="M35" s="58">
        <v>1</v>
      </c>
    </row>
    <row r="36" spans="1:15" x14ac:dyDescent="0.25">
      <c r="A36" s="76" t="s">
        <v>104</v>
      </c>
      <c r="B36" s="76"/>
      <c r="C36" s="76"/>
      <c r="D36" s="76"/>
      <c r="E36" s="76"/>
      <c r="F36" s="76"/>
      <c r="G36" s="76"/>
      <c r="H36" s="76"/>
      <c r="I36" s="76"/>
      <c r="J36" s="76"/>
      <c r="K36" s="8"/>
      <c r="M36" s="8" t="s">
        <v>251</v>
      </c>
    </row>
    <row r="37" spans="1:15" ht="12.6" customHeight="1" x14ac:dyDescent="0.25">
      <c r="A37" s="76" t="s">
        <v>105</v>
      </c>
      <c r="B37" s="76"/>
      <c r="C37" s="76"/>
      <c r="D37" s="76"/>
      <c r="E37" s="76"/>
      <c r="F37" s="76"/>
      <c r="G37" s="76"/>
      <c r="H37" s="76"/>
      <c r="I37" s="76"/>
      <c r="J37" s="76"/>
      <c r="K37" s="8"/>
      <c r="M37" s="8" t="s">
        <v>252</v>
      </c>
    </row>
    <row r="38" spans="1:15" x14ac:dyDescent="0.25">
      <c r="A38" s="76" t="s">
        <v>106</v>
      </c>
      <c r="B38" s="76"/>
      <c r="C38" s="76"/>
      <c r="D38" s="76"/>
      <c r="E38" s="76"/>
      <c r="F38" s="76"/>
      <c r="G38" s="76"/>
      <c r="H38" s="76"/>
      <c r="I38" s="76"/>
      <c r="J38" s="76"/>
      <c r="K38" s="8"/>
      <c r="M38" s="8" t="s">
        <v>254</v>
      </c>
    </row>
    <row r="39" spans="1:15" x14ac:dyDescent="0.25">
      <c r="A39" s="76" t="s">
        <v>107</v>
      </c>
      <c r="B39" s="76"/>
      <c r="C39" s="76"/>
      <c r="D39" s="76"/>
      <c r="E39" s="76"/>
      <c r="F39" s="76"/>
      <c r="G39" s="76"/>
      <c r="H39" s="76"/>
      <c r="I39" s="76"/>
      <c r="J39" s="76"/>
      <c r="K39" s="8"/>
      <c r="M39" s="8" t="s">
        <v>238</v>
      </c>
    </row>
    <row r="40" spans="1:15" ht="16.350000000000001" customHeight="1" x14ac:dyDescent="0.25">
      <c r="A40" s="76" t="s">
        <v>108</v>
      </c>
      <c r="B40" s="76"/>
      <c r="C40" s="76"/>
      <c r="D40" s="76"/>
      <c r="E40" s="76"/>
      <c r="F40" s="76"/>
      <c r="G40" s="76"/>
      <c r="H40" s="76"/>
      <c r="I40" s="76"/>
      <c r="J40" s="76"/>
      <c r="K40" s="8"/>
      <c r="M40" s="8" t="s">
        <v>253</v>
      </c>
    </row>
    <row r="41" spans="1:15" ht="29.1" customHeight="1" x14ac:dyDescent="0.25">
      <c r="A41" s="84" t="s">
        <v>109</v>
      </c>
      <c r="B41" s="84"/>
      <c r="C41" s="84"/>
      <c r="D41" s="84"/>
      <c r="E41" s="84"/>
      <c r="F41" s="84"/>
      <c r="G41" s="84"/>
      <c r="H41" s="84"/>
      <c r="I41" s="84"/>
      <c r="J41" s="84"/>
      <c r="K41" s="1"/>
      <c r="M41" s="3" t="s">
        <v>110</v>
      </c>
      <c r="N41" s="3">
        <f>SUM($K$43:$K$56)</f>
        <v>11</v>
      </c>
      <c r="O41" s="4">
        <v>14</v>
      </c>
    </row>
    <row r="42" spans="1:15" x14ac:dyDescent="0.25">
      <c r="A42" s="81" t="s">
        <v>92</v>
      </c>
      <c r="B42" s="81"/>
      <c r="C42" s="81"/>
      <c r="D42" s="81"/>
      <c r="E42" s="81"/>
      <c r="F42" s="81"/>
      <c r="G42" s="81"/>
      <c r="H42" s="81"/>
      <c r="I42" s="81"/>
      <c r="J42" s="81"/>
      <c r="K42" s="81"/>
      <c r="M42" s="3"/>
      <c r="N42" s="3"/>
      <c r="O42" s="3"/>
    </row>
    <row r="43" spans="1:15" ht="14.85" customHeight="1" x14ac:dyDescent="0.25">
      <c r="A43" s="75" t="s">
        <v>111</v>
      </c>
      <c r="B43" s="75"/>
      <c r="C43" s="75"/>
      <c r="D43" s="75"/>
      <c r="E43" s="75"/>
      <c r="F43" s="75"/>
      <c r="G43" s="75"/>
      <c r="H43" s="75"/>
      <c r="I43" s="75"/>
      <c r="J43" s="75"/>
      <c r="K43">
        <v>1</v>
      </c>
      <c r="L43" s="64" t="s">
        <v>219</v>
      </c>
      <c r="M43" s="13" t="s">
        <v>255</v>
      </c>
    </row>
    <row r="44" spans="1:15" ht="28.5" customHeight="1" x14ac:dyDescent="0.25">
      <c r="A44" s="75" t="s">
        <v>112</v>
      </c>
      <c r="B44" s="75"/>
      <c r="C44" s="75"/>
      <c r="D44" s="75"/>
      <c r="E44" s="75"/>
      <c r="F44" s="75"/>
      <c r="G44" s="75"/>
      <c r="H44" s="75"/>
      <c r="I44" s="75"/>
      <c r="J44" s="75"/>
      <c r="K44">
        <v>1</v>
      </c>
      <c r="L44" s="64" t="s">
        <v>219</v>
      </c>
      <c r="M44" s="13" t="s">
        <v>256</v>
      </c>
    </row>
    <row r="45" spans="1:15" x14ac:dyDescent="0.25">
      <c r="A45" s="77" t="s">
        <v>113</v>
      </c>
      <c r="B45" s="77"/>
      <c r="C45" s="77"/>
      <c r="D45" s="77"/>
      <c r="E45" s="77"/>
      <c r="F45" s="77"/>
      <c r="G45" s="77"/>
      <c r="H45" s="77"/>
      <c r="I45" s="77"/>
      <c r="J45" s="77"/>
      <c r="K45">
        <v>0</v>
      </c>
      <c r="L45" s="64" t="s">
        <v>219</v>
      </c>
      <c r="M45" t="s">
        <v>257</v>
      </c>
    </row>
    <row r="46" spans="1:15" ht="14.85" customHeight="1" x14ac:dyDescent="0.25">
      <c r="A46" s="79" t="s">
        <v>114</v>
      </c>
      <c r="B46" s="79"/>
      <c r="C46" s="79"/>
      <c r="D46" s="79"/>
      <c r="E46" s="79"/>
      <c r="F46" s="79"/>
      <c r="G46" s="79"/>
      <c r="H46" s="79"/>
      <c r="I46" s="79"/>
      <c r="J46" s="79"/>
      <c r="K46">
        <v>1</v>
      </c>
      <c r="L46" s="64" t="s">
        <v>219</v>
      </c>
      <c r="M46" s="13" t="s">
        <v>258</v>
      </c>
    </row>
    <row r="47" spans="1:15" x14ac:dyDescent="0.25">
      <c r="A47" s="75" t="s">
        <v>115</v>
      </c>
      <c r="B47" s="75"/>
      <c r="C47" s="75"/>
      <c r="D47" s="75"/>
      <c r="E47" s="75"/>
      <c r="F47" s="75"/>
      <c r="G47" s="75"/>
      <c r="H47" s="75"/>
      <c r="I47" s="75"/>
      <c r="J47" s="75"/>
      <c r="K47">
        <v>1</v>
      </c>
      <c r="L47" s="64" t="s">
        <v>219</v>
      </c>
      <c r="M47" s="13" t="s">
        <v>260</v>
      </c>
    </row>
    <row r="48" spans="1:15" x14ac:dyDescent="0.25">
      <c r="A48" s="75" t="s">
        <v>116</v>
      </c>
      <c r="B48" s="75"/>
      <c r="C48" s="75"/>
      <c r="D48" s="75"/>
      <c r="E48" s="75"/>
      <c r="F48" s="75"/>
      <c r="G48" s="75"/>
      <c r="H48" s="75"/>
      <c r="I48" s="75"/>
      <c r="J48" s="75"/>
      <c r="K48">
        <v>1</v>
      </c>
      <c r="L48" s="64" t="s">
        <v>219</v>
      </c>
      <c r="M48" s="13" t="s">
        <v>259</v>
      </c>
    </row>
    <row r="49" spans="1:19" x14ac:dyDescent="0.25">
      <c r="A49" s="75" t="s">
        <v>117</v>
      </c>
      <c r="B49" s="75"/>
      <c r="C49" s="75"/>
      <c r="D49" s="75"/>
      <c r="E49" s="75"/>
      <c r="F49" s="75"/>
      <c r="G49" s="75"/>
      <c r="H49" s="75"/>
      <c r="I49" s="75"/>
      <c r="J49" s="75"/>
      <c r="K49">
        <v>1</v>
      </c>
      <c r="L49" s="64" t="s">
        <v>219</v>
      </c>
      <c r="M49" s="13" t="s">
        <v>266</v>
      </c>
    </row>
    <row r="50" spans="1:19" x14ac:dyDescent="0.25">
      <c r="A50" s="75" t="s">
        <v>118</v>
      </c>
      <c r="B50" s="75"/>
      <c r="C50" s="75"/>
      <c r="D50" s="75"/>
      <c r="E50" s="75"/>
      <c r="F50" s="75"/>
      <c r="G50" s="75"/>
      <c r="H50" s="75"/>
      <c r="I50" s="75"/>
      <c r="J50" s="75"/>
      <c r="K50">
        <v>0</v>
      </c>
      <c r="L50" s="64" t="s">
        <v>219</v>
      </c>
      <c r="M50" s="13" t="s">
        <v>267</v>
      </c>
    </row>
    <row r="51" spans="1:19" x14ac:dyDescent="0.25">
      <c r="A51" s="75" t="s">
        <v>119</v>
      </c>
      <c r="B51" s="75"/>
      <c r="C51" s="75"/>
      <c r="D51" s="75"/>
      <c r="E51" s="75"/>
      <c r="F51" s="75"/>
      <c r="G51" s="75"/>
      <c r="H51" s="75"/>
      <c r="I51" s="75"/>
      <c r="J51" s="75"/>
      <c r="K51">
        <v>1</v>
      </c>
      <c r="L51" s="64" t="s">
        <v>219</v>
      </c>
      <c r="M51" s="13" t="s">
        <v>268</v>
      </c>
    </row>
    <row r="52" spans="1:19" ht="30" customHeight="1" x14ac:dyDescent="0.25">
      <c r="A52" s="75" t="s">
        <v>120</v>
      </c>
      <c r="B52" s="75"/>
      <c r="C52" s="75"/>
      <c r="D52" s="75"/>
      <c r="E52" s="75"/>
      <c r="F52" s="75"/>
      <c r="G52" s="75"/>
      <c r="H52" s="75"/>
      <c r="I52" s="75"/>
      <c r="J52" s="75"/>
      <c r="K52">
        <v>1</v>
      </c>
      <c r="L52" s="64" t="s">
        <v>219</v>
      </c>
      <c r="M52" s="13" t="s">
        <v>261</v>
      </c>
    </row>
    <row r="53" spans="1:19" ht="14.85" customHeight="1" x14ac:dyDescent="0.25">
      <c r="A53" s="83" t="s">
        <v>121</v>
      </c>
      <c r="B53" s="83"/>
      <c r="C53" s="83"/>
      <c r="D53" s="83"/>
      <c r="E53" s="83"/>
      <c r="F53" s="83"/>
      <c r="G53" s="83"/>
      <c r="H53" s="83"/>
      <c r="I53" s="83"/>
      <c r="J53" s="83"/>
      <c r="K53">
        <v>1</v>
      </c>
      <c r="L53" s="64" t="s">
        <v>219</v>
      </c>
      <c r="M53" s="13" t="s">
        <v>262</v>
      </c>
    </row>
    <row r="54" spans="1:19" ht="14.85" customHeight="1" x14ac:dyDescent="0.25">
      <c r="A54" s="83" t="s">
        <v>122</v>
      </c>
      <c r="B54" s="83"/>
      <c r="C54" s="83"/>
      <c r="D54" s="83"/>
      <c r="E54" s="83"/>
      <c r="F54" s="83"/>
      <c r="G54" s="83"/>
      <c r="H54" s="83"/>
      <c r="I54" s="83"/>
      <c r="J54" s="83"/>
      <c r="K54">
        <v>0</v>
      </c>
      <c r="L54" s="64" t="s">
        <v>219</v>
      </c>
      <c r="M54" s="13" t="s">
        <v>263</v>
      </c>
    </row>
    <row r="55" spans="1:19" ht="14.85" customHeight="1" x14ac:dyDescent="0.25">
      <c r="A55" s="83" t="s">
        <v>123</v>
      </c>
      <c r="B55" s="83"/>
      <c r="C55" s="83"/>
      <c r="D55" s="83"/>
      <c r="E55" s="83"/>
      <c r="F55" s="83"/>
      <c r="G55" s="83"/>
      <c r="H55" s="83"/>
      <c r="I55" s="83"/>
      <c r="J55" s="83"/>
      <c r="K55">
        <v>1</v>
      </c>
      <c r="L55" s="64" t="s">
        <v>219</v>
      </c>
      <c r="M55" s="13" t="s">
        <v>264</v>
      </c>
    </row>
    <row r="56" spans="1:19" ht="15.6" customHeight="1" x14ac:dyDescent="0.25">
      <c r="A56" s="75" t="s">
        <v>124</v>
      </c>
      <c r="B56" s="75"/>
      <c r="C56" s="75"/>
      <c r="D56" s="75"/>
      <c r="E56" s="75"/>
      <c r="F56" s="75"/>
      <c r="G56" s="75"/>
      <c r="H56" s="75"/>
      <c r="I56" s="75"/>
      <c r="J56" s="75"/>
      <c r="K56">
        <v>1</v>
      </c>
      <c r="L56" s="64" t="s">
        <v>219</v>
      </c>
      <c r="M56" s="13" t="s">
        <v>265</v>
      </c>
    </row>
    <row r="57" spans="1:19" x14ac:dyDescent="0.25">
      <c r="A57" s="84" t="s">
        <v>125</v>
      </c>
      <c r="B57" s="84"/>
      <c r="C57" s="84"/>
      <c r="D57" s="84"/>
      <c r="E57" s="84"/>
      <c r="F57" s="84"/>
      <c r="G57" s="84"/>
      <c r="H57" s="84"/>
      <c r="I57" s="84"/>
      <c r="J57" s="84"/>
      <c r="K57" s="1"/>
      <c r="M57" s="3" t="s">
        <v>126</v>
      </c>
      <c r="N57" s="3">
        <f>SUM($K$59:$K63)</f>
        <v>0</v>
      </c>
      <c r="O57" s="4">
        <v>5</v>
      </c>
    </row>
    <row r="58" spans="1:19" x14ac:dyDescent="0.25">
      <c r="A58" s="81" t="s">
        <v>92</v>
      </c>
      <c r="B58" s="81"/>
      <c r="C58" s="81"/>
      <c r="D58" s="81"/>
      <c r="E58" s="81"/>
      <c r="F58" s="81"/>
      <c r="G58" s="81"/>
      <c r="H58" s="81"/>
      <c r="I58" s="81"/>
      <c r="J58" s="81"/>
      <c r="K58" s="81"/>
      <c r="M58" s="3"/>
      <c r="N58" s="3"/>
      <c r="O58" s="3"/>
    </row>
    <row r="59" spans="1:19" ht="29.85" customHeight="1" x14ac:dyDescent="0.25">
      <c r="A59" s="90" t="s">
        <v>127</v>
      </c>
      <c r="B59" s="90"/>
      <c r="C59" s="90"/>
      <c r="D59" s="90"/>
      <c r="E59" s="90"/>
      <c r="F59" s="90"/>
      <c r="G59" s="90"/>
      <c r="H59" s="90"/>
      <c r="I59" s="90"/>
      <c r="J59" s="90"/>
      <c r="K59" s="59">
        <v>0</v>
      </c>
      <c r="L59" s="65" t="s">
        <v>219</v>
      </c>
      <c r="M59" s="71" t="s">
        <v>128</v>
      </c>
      <c r="N59" s="71"/>
      <c r="O59" s="71"/>
      <c r="P59" s="71"/>
      <c r="Q59" s="71"/>
      <c r="R59" s="71"/>
      <c r="S59" s="71"/>
    </row>
    <row r="60" spans="1:19" ht="17.100000000000001" customHeight="1" x14ac:dyDescent="0.25">
      <c r="A60" s="73" t="s">
        <v>129</v>
      </c>
      <c r="B60" s="73"/>
      <c r="C60" s="73"/>
      <c r="D60" s="73"/>
      <c r="E60" s="73"/>
      <c r="F60" s="73"/>
      <c r="G60" s="73"/>
      <c r="H60" s="73"/>
      <c r="I60" s="73"/>
      <c r="J60" s="73"/>
      <c r="K60" s="59">
        <v>0</v>
      </c>
      <c r="L60" s="65" t="s">
        <v>219</v>
      </c>
      <c r="M60" s="71"/>
      <c r="N60" s="71"/>
      <c r="O60" s="71"/>
      <c r="P60" s="71"/>
      <c r="Q60" s="71"/>
      <c r="R60" s="71"/>
      <c r="S60" s="71"/>
    </row>
    <row r="61" spans="1:19" ht="15.6" customHeight="1" x14ac:dyDescent="0.25">
      <c r="A61" s="73" t="s">
        <v>130</v>
      </c>
      <c r="B61" s="73"/>
      <c r="C61" s="73"/>
      <c r="D61" s="73"/>
      <c r="E61" s="73"/>
      <c r="F61" s="73"/>
      <c r="G61" s="73"/>
      <c r="H61" s="73"/>
      <c r="I61" s="73"/>
      <c r="J61" s="73"/>
      <c r="K61" s="59">
        <v>0</v>
      </c>
      <c r="L61" s="65" t="s">
        <v>219</v>
      </c>
      <c r="M61" s="71"/>
      <c r="N61" s="71"/>
      <c r="O61" s="71"/>
      <c r="P61" s="71"/>
      <c r="Q61" s="71"/>
      <c r="R61" s="71"/>
      <c r="S61" s="71"/>
    </row>
    <row r="62" spans="1:19" x14ac:dyDescent="0.25">
      <c r="A62" s="78" t="s">
        <v>131</v>
      </c>
      <c r="B62" s="78"/>
      <c r="C62" s="78"/>
      <c r="D62" s="78"/>
      <c r="E62" s="78"/>
      <c r="F62" s="78"/>
      <c r="G62" s="78"/>
      <c r="H62" s="78"/>
      <c r="I62" s="78"/>
      <c r="J62" s="78"/>
      <c r="K62" s="59">
        <v>0</v>
      </c>
      <c r="L62" s="65" t="s">
        <v>219</v>
      </c>
      <c r="M62" s="71"/>
      <c r="N62" s="71"/>
      <c r="O62" s="71"/>
      <c r="P62" s="71"/>
      <c r="Q62" s="71"/>
      <c r="R62" s="71"/>
      <c r="S62" s="71"/>
    </row>
    <row r="63" spans="1:19" ht="21.6" customHeight="1" x14ac:dyDescent="0.25">
      <c r="A63" s="73" t="s">
        <v>132</v>
      </c>
      <c r="B63" s="73"/>
      <c r="C63" s="73"/>
      <c r="D63" s="73"/>
      <c r="E63" s="73"/>
      <c r="F63" s="73"/>
      <c r="G63" s="73"/>
      <c r="H63" s="73"/>
      <c r="I63" s="73"/>
      <c r="J63" s="73"/>
      <c r="K63" s="59">
        <v>0</v>
      </c>
      <c r="L63" s="65" t="s">
        <v>219</v>
      </c>
      <c r="M63" s="71"/>
      <c r="N63" s="71"/>
      <c r="O63" s="71"/>
      <c r="P63" s="71"/>
      <c r="Q63" s="71"/>
      <c r="R63" s="71"/>
      <c r="S63" s="71"/>
    </row>
    <row r="64" spans="1:19" ht="28.5" customHeight="1" x14ac:dyDescent="0.25">
      <c r="A64" s="84" t="s">
        <v>133</v>
      </c>
      <c r="B64" s="84"/>
      <c r="C64" s="84"/>
      <c r="D64" s="84"/>
      <c r="E64" s="84"/>
      <c r="F64" s="84"/>
      <c r="G64" s="84"/>
      <c r="H64" s="84"/>
      <c r="I64" s="84"/>
      <c r="J64" s="84"/>
      <c r="K64" s="1"/>
      <c r="M64" s="3" t="s">
        <v>134</v>
      </c>
      <c r="N64" s="3">
        <f>SUM($K$65:$K70)</f>
        <v>5</v>
      </c>
      <c r="O64" s="4">
        <v>5</v>
      </c>
    </row>
    <row r="65" spans="1:15" x14ac:dyDescent="0.25">
      <c r="A65" s="81" t="s">
        <v>92</v>
      </c>
      <c r="B65" s="81"/>
      <c r="C65" s="81"/>
      <c r="D65" s="81"/>
      <c r="E65" s="81"/>
      <c r="F65" s="81"/>
      <c r="G65" s="81"/>
      <c r="H65" s="81"/>
      <c r="I65" s="81"/>
      <c r="J65" s="81"/>
      <c r="K65" s="81"/>
      <c r="M65" s="3"/>
      <c r="N65" s="3"/>
      <c r="O65" s="3"/>
    </row>
    <row r="66" spans="1:15" ht="30" customHeight="1" x14ac:dyDescent="0.25">
      <c r="A66" s="75" t="s">
        <v>135</v>
      </c>
      <c r="B66" s="75"/>
      <c r="C66" s="75"/>
      <c r="D66" s="75"/>
      <c r="E66" s="75"/>
      <c r="F66" s="75"/>
      <c r="G66" s="75"/>
      <c r="H66" s="75"/>
      <c r="I66" s="75"/>
      <c r="J66" s="75"/>
      <c r="K66">
        <v>1</v>
      </c>
      <c r="L66" s="64" t="s">
        <v>219</v>
      </c>
      <c r="M66" s="13" t="s">
        <v>228</v>
      </c>
    </row>
    <row r="67" spans="1:15" ht="44.1" customHeight="1" x14ac:dyDescent="0.25">
      <c r="A67" s="75" t="s">
        <v>220</v>
      </c>
      <c r="B67" s="75"/>
      <c r="C67" s="75"/>
      <c r="D67" s="75"/>
      <c r="E67" s="75"/>
      <c r="F67" s="75"/>
      <c r="G67" s="75"/>
      <c r="H67" s="75"/>
      <c r="I67" s="75"/>
      <c r="J67" s="75"/>
      <c r="K67">
        <v>1</v>
      </c>
      <c r="L67" s="64" t="s">
        <v>219</v>
      </c>
      <c r="M67" s="13" t="s">
        <v>234</v>
      </c>
    </row>
    <row r="68" spans="1:15" ht="30.6" customHeight="1" x14ac:dyDescent="0.25">
      <c r="A68" s="79" t="s">
        <v>221</v>
      </c>
      <c r="B68" s="79"/>
      <c r="C68" s="79"/>
      <c r="D68" s="79"/>
      <c r="E68" s="79"/>
      <c r="F68" s="79"/>
      <c r="G68" s="79"/>
      <c r="H68" s="79"/>
      <c r="I68" s="79"/>
      <c r="J68" s="79"/>
      <c r="K68">
        <v>1</v>
      </c>
      <c r="L68" s="64" t="s">
        <v>219</v>
      </c>
      <c r="M68" s="13" t="s">
        <v>226</v>
      </c>
    </row>
    <row r="69" spans="1:15" ht="31.5" customHeight="1" x14ac:dyDescent="0.25">
      <c r="A69" s="75" t="s">
        <v>223</v>
      </c>
      <c r="B69" s="75"/>
      <c r="C69" s="75"/>
      <c r="D69" s="75"/>
      <c r="E69" s="75"/>
      <c r="F69" s="75"/>
      <c r="G69" s="75"/>
      <c r="H69" s="75"/>
      <c r="I69" s="75"/>
      <c r="J69" s="75"/>
      <c r="K69">
        <v>1</v>
      </c>
      <c r="L69" s="64" t="s">
        <v>219</v>
      </c>
      <c r="M69" s="13" t="s">
        <v>235</v>
      </c>
    </row>
    <row r="70" spans="1:15" ht="19.350000000000001" customHeight="1" x14ac:dyDescent="0.25">
      <c r="A70" s="75" t="s">
        <v>136</v>
      </c>
      <c r="B70" s="75"/>
      <c r="C70" s="75"/>
      <c r="D70" s="75"/>
      <c r="E70" s="75"/>
      <c r="F70" s="75"/>
      <c r="G70" s="75"/>
      <c r="H70" s="75"/>
      <c r="I70" s="75"/>
      <c r="J70" s="75"/>
      <c r="K70">
        <v>1</v>
      </c>
      <c r="L70" s="64" t="s">
        <v>219</v>
      </c>
      <c r="M70" s="13" t="s">
        <v>227</v>
      </c>
    </row>
    <row r="71" spans="1:15" x14ac:dyDescent="0.25">
      <c r="A71" s="82" t="s">
        <v>137</v>
      </c>
      <c r="B71" s="82"/>
      <c r="C71" s="82"/>
      <c r="D71" s="82"/>
      <c r="E71" s="82"/>
      <c r="F71" s="82"/>
      <c r="G71" s="82"/>
      <c r="H71" s="82"/>
      <c r="I71" s="82"/>
      <c r="J71" s="82"/>
      <c r="K71" s="2"/>
      <c r="M71" s="3" t="s">
        <v>138</v>
      </c>
      <c r="N71" s="3">
        <f>SUM($K$73:$K86)</f>
        <v>0</v>
      </c>
      <c r="O71" s="4">
        <v>14</v>
      </c>
    </row>
    <row r="72" spans="1:15" x14ac:dyDescent="0.25">
      <c r="A72" s="80" t="s">
        <v>139</v>
      </c>
      <c r="B72" s="80"/>
      <c r="C72" s="80"/>
      <c r="D72" s="80"/>
      <c r="E72" s="80"/>
      <c r="F72" s="80"/>
      <c r="G72" s="80"/>
      <c r="H72" s="80"/>
      <c r="I72" s="80"/>
      <c r="J72" s="80"/>
      <c r="K72" s="80"/>
      <c r="M72" s="3"/>
      <c r="N72" s="3"/>
      <c r="O72" s="3"/>
    </row>
    <row r="73" spans="1:15" x14ac:dyDescent="0.25">
      <c r="A73" s="72" t="s">
        <v>140</v>
      </c>
      <c r="B73" s="72"/>
      <c r="C73" s="72"/>
      <c r="D73" s="72"/>
      <c r="E73" s="72"/>
      <c r="F73" s="72"/>
      <c r="G73" s="72"/>
      <c r="H73" s="72"/>
      <c r="I73" s="72"/>
      <c r="J73" s="72"/>
      <c r="K73" s="44">
        <v>0</v>
      </c>
      <c r="L73" s="55" t="s">
        <v>94</v>
      </c>
      <c r="M73" s="13"/>
    </row>
    <row r="74" spans="1:15" x14ac:dyDescent="0.25">
      <c r="A74" s="72" t="s">
        <v>141</v>
      </c>
      <c r="B74" s="72"/>
      <c r="C74" s="72"/>
      <c r="D74" s="72"/>
      <c r="E74" s="72"/>
      <c r="F74" s="72"/>
      <c r="G74" s="72"/>
      <c r="H74" s="72"/>
      <c r="I74" s="72"/>
      <c r="J74" s="72"/>
      <c r="K74" s="44">
        <v>0</v>
      </c>
      <c r="L74" s="55" t="s">
        <v>94</v>
      </c>
      <c r="M74" s="13"/>
    </row>
    <row r="75" spans="1:15" x14ac:dyDescent="0.25">
      <c r="A75" s="72" t="s">
        <v>142</v>
      </c>
      <c r="B75" s="72"/>
      <c r="C75" s="72"/>
      <c r="D75" s="72"/>
      <c r="E75" s="72"/>
      <c r="F75" s="72"/>
      <c r="G75" s="72"/>
      <c r="H75" s="72"/>
      <c r="I75" s="72"/>
      <c r="J75" s="72"/>
      <c r="K75" s="44">
        <v>0</v>
      </c>
      <c r="L75" t="s">
        <v>69</v>
      </c>
      <c r="M75" s="13"/>
    </row>
    <row r="76" spans="1:15" x14ac:dyDescent="0.25">
      <c r="A76" s="45" t="s">
        <v>143</v>
      </c>
      <c r="B76" s="45"/>
      <c r="C76" s="45"/>
      <c r="D76" s="45"/>
      <c r="E76" s="45"/>
      <c r="F76" s="45"/>
      <c r="G76" s="45"/>
      <c r="H76" s="45"/>
      <c r="I76" s="45"/>
      <c r="J76" s="45"/>
      <c r="K76" s="46">
        <v>0</v>
      </c>
      <c r="L76" s="64" t="s">
        <v>219</v>
      </c>
      <c r="M76" s="13"/>
    </row>
    <row r="77" spans="1:15" x14ac:dyDescent="0.25">
      <c r="A77" s="45" t="s">
        <v>144</v>
      </c>
      <c r="B77" s="45"/>
      <c r="C77" s="45"/>
      <c r="D77" s="45"/>
      <c r="E77" s="45"/>
      <c r="F77" s="45"/>
      <c r="G77" s="45"/>
      <c r="H77" s="45"/>
      <c r="I77" s="45"/>
      <c r="J77" s="45"/>
      <c r="K77" s="46">
        <v>0</v>
      </c>
      <c r="L77" s="64" t="s">
        <v>219</v>
      </c>
      <c r="M77" s="13"/>
    </row>
    <row r="78" spans="1:15" x14ac:dyDescent="0.25">
      <c r="A78" s="72" t="s">
        <v>145</v>
      </c>
      <c r="B78" s="72"/>
      <c r="C78" s="72"/>
      <c r="D78" s="72"/>
      <c r="E78" s="72"/>
      <c r="F78" s="72"/>
      <c r="G78" s="72"/>
      <c r="H78" s="72"/>
      <c r="I78" s="72"/>
      <c r="J78" s="72"/>
      <c r="K78" s="44">
        <v>0</v>
      </c>
      <c r="L78" s="64" t="s">
        <v>219</v>
      </c>
      <c r="M78" s="13"/>
    </row>
    <row r="79" spans="1:15" x14ac:dyDescent="0.25">
      <c r="A79" s="45" t="s">
        <v>146</v>
      </c>
      <c r="B79" s="45"/>
      <c r="C79" s="45"/>
      <c r="D79" s="45"/>
      <c r="E79" s="45"/>
      <c r="F79" s="45"/>
      <c r="G79" s="45"/>
      <c r="H79" s="45"/>
      <c r="I79" s="45"/>
      <c r="J79" s="45"/>
      <c r="K79" s="46">
        <v>0</v>
      </c>
      <c r="L79" s="64" t="s">
        <v>219</v>
      </c>
      <c r="M79" s="13"/>
    </row>
    <row r="80" spans="1:15" x14ac:dyDescent="0.25">
      <c r="A80" s="45" t="s">
        <v>147</v>
      </c>
      <c r="B80" s="45"/>
      <c r="C80" s="45"/>
      <c r="D80" s="45"/>
      <c r="E80" s="45"/>
      <c r="F80" s="45"/>
      <c r="G80" s="45"/>
      <c r="H80" s="45"/>
      <c r="I80" s="45"/>
      <c r="J80" s="45"/>
      <c r="K80" s="46">
        <v>0</v>
      </c>
      <c r="L80" s="64" t="s">
        <v>219</v>
      </c>
      <c r="M80" s="13"/>
    </row>
    <row r="81" spans="1:13" x14ac:dyDescent="0.25">
      <c r="A81" s="45" t="s">
        <v>148</v>
      </c>
      <c r="B81" s="45"/>
      <c r="C81" s="45"/>
      <c r="D81" s="45"/>
      <c r="E81" s="45"/>
      <c r="F81" s="45"/>
      <c r="G81" s="45"/>
      <c r="H81" s="45"/>
      <c r="I81" s="45"/>
      <c r="J81" s="45"/>
      <c r="K81" s="46">
        <v>0</v>
      </c>
      <c r="L81" s="64" t="s">
        <v>219</v>
      </c>
      <c r="M81" s="13"/>
    </row>
    <row r="82" spans="1:13" x14ac:dyDescent="0.25">
      <c r="A82" s="45" t="s">
        <v>149</v>
      </c>
      <c r="B82" s="45"/>
      <c r="C82" s="45"/>
      <c r="D82" s="45"/>
      <c r="E82" s="45"/>
      <c r="F82" s="45"/>
      <c r="G82" s="45"/>
      <c r="H82" s="45"/>
      <c r="I82" s="45"/>
      <c r="J82" s="45"/>
      <c r="K82" s="46">
        <v>0</v>
      </c>
      <c r="L82" s="64" t="s">
        <v>219</v>
      </c>
      <c r="M82" s="13"/>
    </row>
    <row r="83" spans="1:13" ht="45.6" customHeight="1" x14ac:dyDescent="0.25">
      <c r="A83" s="74" t="s">
        <v>150</v>
      </c>
      <c r="B83" s="74"/>
      <c r="C83" s="74"/>
      <c r="D83" s="74"/>
      <c r="E83" s="74"/>
      <c r="F83" s="74"/>
      <c r="G83" s="74"/>
      <c r="H83" s="74"/>
      <c r="I83" s="74"/>
      <c r="J83" s="74"/>
      <c r="K83" s="44">
        <v>0</v>
      </c>
      <c r="L83" s="55" t="s">
        <v>94</v>
      </c>
      <c r="M83" s="13"/>
    </row>
    <row r="84" spans="1:13" x14ac:dyDescent="0.25">
      <c r="A84" s="72" t="s">
        <v>222</v>
      </c>
      <c r="B84" s="72"/>
      <c r="C84" s="72"/>
      <c r="D84" s="72"/>
      <c r="E84" s="72"/>
      <c r="F84" s="72"/>
      <c r="G84" s="72"/>
      <c r="H84" s="72"/>
      <c r="I84" s="72"/>
      <c r="J84" s="72"/>
      <c r="K84" s="44">
        <v>0</v>
      </c>
      <c r="L84" t="s">
        <v>69</v>
      </c>
      <c r="M84" s="13"/>
    </row>
    <row r="85" spans="1:13" s="21" customFormat="1" ht="30" customHeight="1" x14ac:dyDescent="0.25">
      <c r="A85" s="74" t="s">
        <v>151</v>
      </c>
      <c r="B85" s="74"/>
      <c r="C85" s="74"/>
      <c r="D85" s="74"/>
      <c r="E85" s="74"/>
      <c r="F85" s="74"/>
      <c r="G85" s="74"/>
      <c r="H85" s="74"/>
      <c r="I85" s="74"/>
      <c r="J85" s="74"/>
      <c r="K85" s="47">
        <v>0</v>
      </c>
      <c r="L85" s="64" t="s">
        <v>219</v>
      </c>
      <c r="M85" s="48"/>
    </row>
    <row r="86" spans="1:13" x14ac:dyDescent="0.25">
      <c r="A86" s="72" t="s">
        <v>152</v>
      </c>
      <c r="B86" s="72"/>
      <c r="C86" s="72"/>
      <c r="D86" s="72"/>
      <c r="E86" s="72"/>
      <c r="F86" s="72"/>
      <c r="G86" s="72"/>
      <c r="H86" s="72"/>
      <c r="I86" s="72"/>
      <c r="J86" s="72"/>
      <c r="K86" s="44">
        <v>0</v>
      </c>
      <c r="L86" s="64" t="s">
        <v>219</v>
      </c>
      <c r="M86" s="13"/>
    </row>
    <row r="88" spans="1:13" x14ac:dyDescent="0.25">
      <c r="A88" s="51" t="s">
        <v>153</v>
      </c>
      <c r="B88" s="51" t="str">
        <f>IF(SUM(N3:O3,Q3)=3,"Réussi",IF(SUM(N3:O3)=2,"Réussi mais sans A4","Echec"))</f>
        <v>Echec</v>
      </c>
    </row>
  </sheetData>
  <mergeCells count="79">
    <mergeCell ref="A7:J7"/>
    <mergeCell ref="A42:K42"/>
    <mergeCell ref="A9:J9"/>
    <mergeCell ref="A33:J33"/>
    <mergeCell ref="A34:J34"/>
    <mergeCell ref="A40:J40"/>
    <mergeCell ref="A8:J8"/>
    <mergeCell ref="A11:J11"/>
    <mergeCell ref="A13:J13"/>
    <mergeCell ref="A23:J23"/>
    <mergeCell ref="A25:K25"/>
    <mergeCell ref="A24:J24"/>
    <mergeCell ref="A41:J41"/>
    <mergeCell ref="A31:J31"/>
    <mergeCell ref="A32:J32"/>
    <mergeCell ref="A29:J29"/>
    <mergeCell ref="M3:M4"/>
    <mergeCell ref="A64:J64"/>
    <mergeCell ref="A65:K65"/>
    <mergeCell ref="A69:J69"/>
    <mergeCell ref="A70:J70"/>
    <mergeCell ref="A68:J68"/>
    <mergeCell ref="A50:J50"/>
    <mergeCell ref="A56:J56"/>
    <mergeCell ref="A59:J59"/>
    <mergeCell ref="A67:J67"/>
    <mergeCell ref="A66:J66"/>
    <mergeCell ref="A12:J12"/>
    <mergeCell ref="A10:J10"/>
    <mergeCell ref="A3:B3"/>
    <mergeCell ref="A5:J5"/>
    <mergeCell ref="A6:K6"/>
    <mergeCell ref="A30:J30"/>
    <mergeCell ref="A26:J26"/>
    <mergeCell ref="A27:J27"/>
    <mergeCell ref="A28:J28"/>
    <mergeCell ref="A14:J14"/>
    <mergeCell ref="A17:J17"/>
    <mergeCell ref="A22:J22"/>
    <mergeCell ref="A21:J21"/>
    <mergeCell ref="A18:J18"/>
    <mergeCell ref="A19:J19"/>
    <mergeCell ref="A20:J20"/>
    <mergeCell ref="A15:J15"/>
    <mergeCell ref="A16:J16"/>
    <mergeCell ref="A45:J45"/>
    <mergeCell ref="A62:J62"/>
    <mergeCell ref="A46:J46"/>
    <mergeCell ref="A72:K72"/>
    <mergeCell ref="A58:K58"/>
    <mergeCell ref="A71:J71"/>
    <mergeCell ref="A47:J47"/>
    <mergeCell ref="A48:J48"/>
    <mergeCell ref="A55:J55"/>
    <mergeCell ref="A49:J49"/>
    <mergeCell ref="A57:J57"/>
    <mergeCell ref="A51:J51"/>
    <mergeCell ref="A53:J53"/>
    <mergeCell ref="A52:J52"/>
    <mergeCell ref="A54:J54"/>
    <mergeCell ref="A35:J35"/>
    <mergeCell ref="A39:J39"/>
    <mergeCell ref="A37:J37"/>
    <mergeCell ref="A36:J36"/>
    <mergeCell ref="A44:J44"/>
    <mergeCell ref="A43:J43"/>
    <mergeCell ref="A38:J38"/>
    <mergeCell ref="M59:S63"/>
    <mergeCell ref="A86:J86"/>
    <mergeCell ref="A61:J61"/>
    <mergeCell ref="A60:J60"/>
    <mergeCell ref="A63:J63"/>
    <mergeCell ref="A73:J73"/>
    <mergeCell ref="A74:J74"/>
    <mergeCell ref="A75:J75"/>
    <mergeCell ref="A85:J85"/>
    <mergeCell ref="A84:J84"/>
    <mergeCell ref="A83:J83"/>
    <mergeCell ref="A78:J7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73"/>
  <sheetViews>
    <sheetView tabSelected="1" zoomScaleNormal="100" workbookViewId="0">
      <selection activeCell="T34" sqref="T34"/>
    </sheetView>
  </sheetViews>
  <sheetFormatPr baseColWidth="10" defaultColWidth="11.42578125" defaultRowHeight="15" x14ac:dyDescent="0.25"/>
  <cols>
    <col min="13" max="13" width="17.42578125" customWidth="1"/>
    <col min="14" max="14" width="18.7109375" customWidth="1"/>
    <col min="15" max="17" width="5.5703125" customWidth="1"/>
  </cols>
  <sheetData>
    <row r="1" spans="1:23" ht="23.25" x14ac:dyDescent="0.35">
      <c r="A1" s="20" t="s">
        <v>154</v>
      </c>
      <c r="B1" s="18"/>
      <c r="C1" s="18"/>
      <c r="D1" s="18"/>
      <c r="E1" s="18"/>
      <c r="F1" s="18"/>
      <c r="G1" s="18"/>
      <c r="H1" s="18"/>
      <c r="I1" s="18"/>
      <c r="J1" s="18"/>
      <c r="K1" s="19"/>
    </row>
    <row r="2" spans="1:23" x14ac:dyDescent="0.25">
      <c r="M2" s="1" t="s">
        <v>60</v>
      </c>
      <c r="N2" s="1">
        <v>1</v>
      </c>
      <c r="O2" s="1">
        <v>2</v>
      </c>
      <c r="P2" s="1">
        <v>3</v>
      </c>
      <c r="Q2" s="1">
        <v>4</v>
      </c>
      <c r="R2" s="11"/>
    </row>
    <row r="3" spans="1:23" ht="15" customHeight="1" x14ac:dyDescent="0.25">
      <c r="A3" s="91" t="s">
        <v>1</v>
      </c>
      <c r="B3" s="91"/>
      <c r="C3" t="str">
        <f>Java!C3</f>
        <v>Hendricé Rémy</v>
      </c>
      <c r="E3" t="s">
        <v>271</v>
      </c>
      <c r="M3" s="89" t="s">
        <v>62</v>
      </c>
      <c r="N3">
        <f>TRUNC($N$19/$O$19)</f>
        <v>1</v>
      </c>
      <c r="O3">
        <f>TRUNC($N$33/$O$33)</f>
        <v>1</v>
      </c>
      <c r="P3">
        <f>TRUNC($N$44/$O$44)</f>
        <v>0</v>
      </c>
      <c r="R3" s="12"/>
    </row>
    <row r="4" spans="1:23" x14ac:dyDescent="0.25">
      <c r="C4" t="s">
        <v>270</v>
      </c>
      <c r="M4" s="89"/>
    </row>
    <row r="5" spans="1:23" ht="45" x14ac:dyDescent="0.25">
      <c r="A5" s="92" t="s">
        <v>63</v>
      </c>
      <c r="B5" s="92"/>
      <c r="C5" s="92"/>
      <c r="D5" s="92"/>
      <c r="E5" s="92"/>
      <c r="F5" s="92"/>
      <c r="G5" s="92"/>
      <c r="H5" s="92"/>
      <c r="I5" s="92"/>
      <c r="J5" s="92"/>
      <c r="K5" s="5" t="s">
        <v>64</v>
      </c>
      <c r="L5" s="21" t="s">
        <v>65</v>
      </c>
      <c r="M5" s="6" t="s">
        <v>66</v>
      </c>
      <c r="N5" s="6">
        <f>SUM($K$7:$K$18)</f>
        <v>9</v>
      </c>
      <c r="O5" s="7">
        <v>11</v>
      </c>
    </row>
    <row r="6" spans="1:23" x14ac:dyDescent="0.25">
      <c r="A6" s="93" t="s">
        <v>155</v>
      </c>
      <c r="B6" s="93"/>
      <c r="C6" s="93"/>
      <c r="D6" s="93"/>
      <c r="E6" s="93"/>
      <c r="F6" s="93"/>
      <c r="G6" s="93"/>
      <c r="H6" s="93"/>
      <c r="I6" s="93"/>
      <c r="J6" s="93"/>
      <c r="K6" s="93"/>
      <c r="N6" s="14" t="s">
        <v>156</v>
      </c>
    </row>
    <row r="7" spans="1:23" ht="44.85" customHeight="1" x14ac:dyDescent="0.25">
      <c r="A7" s="77" t="s">
        <v>157</v>
      </c>
      <c r="B7" s="77"/>
      <c r="C7" s="77"/>
      <c r="D7" s="77"/>
      <c r="E7" s="77"/>
      <c r="F7" s="77"/>
      <c r="G7" s="77"/>
      <c r="H7" s="77"/>
      <c r="I7" s="77"/>
      <c r="J7" s="77"/>
      <c r="K7">
        <v>1</v>
      </c>
      <c r="L7" t="s">
        <v>69</v>
      </c>
      <c r="M7" s="13"/>
      <c r="N7" s="79" t="s">
        <v>272</v>
      </c>
      <c r="O7" s="79"/>
      <c r="P7" s="79"/>
      <c r="Q7" s="79"/>
      <c r="R7" s="79"/>
      <c r="S7" s="79"/>
      <c r="T7" s="79"/>
      <c r="U7" s="79"/>
      <c r="V7" s="79"/>
      <c r="W7" s="79"/>
    </row>
    <row r="8" spans="1:23" ht="30" customHeight="1" x14ac:dyDescent="0.25">
      <c r="A8" s="79" t="s">
        <v>158</v>
      </c>
      <c r="B8" s="79"/>
      <c r="C8" s="79"/>
      <c r="D8" s="79"/>
      <c r="E8" s="79"/>
      <c r="F8" s="79"/>
      <c r="G8" s="79"/>
      <c r="H8" s="79"/>
      <c r="I8" s="79"/>
      <c r="J8" s="79"/>
      <c r="K8">
        <v>1</v>
      </c>
      <c r="L8" t="s">
        <v>69</v>
      </c>
      <c r="M8" s="13"/>
      <c r="N8" s="79" t="s">
        <v>273</v>
      </c>
      <c r="O8" s="79"/>
      <c r="P8" s="79"/>
      <c r="Q8" s="79"/>
      <c r="R8" s="79"/>
      <c r="S8" s="79"/>
      <c r="T8" s="79"/>
      <c r="U8" s="79"/>
      <c r="V8" s="79"/>
      <c r="W8" s="79"/>
    </row>
    <row r="9" spans="1:23" ht="30" customHeight="1" x14ac:dyDescent="0.25">
      <c r="A9" s="79" t="s">
        <v>159</v>
      </c>
      <c r="B9" s="79"/>
      <c r="C9" s="79"/>
      <c r="D9" s="79"/>
      <c r="E9" s="79"/>
      <c r="F9" s="79"/>
      <c r="G9" s="79"/>
      <c r="H9" s="79"/>
      <c r="I9" s="79"/>
      <c r="J9" s="79"/>
      <c r="K9">
        <v>1</v>
      </c>
      <c r="L9" t="s">
        <v>69</v>
      </c>
      <c r="M9" s="57">
        <v>0</v>
      </c>
      <c r="N9" s="79" t="s">
        <v>274</v>
      </c>
      <c r="O9" s="79"/>
      <c r="P9" s="79"/>
      <c r="Q9" s="79"/>
      <c r="R9" s="79"/>
      <c r="S9" s="79"/>
      <c r="T9" s="79"/>
      <c r="U9" s="79"/>
      <c r="V9" s="79"/>
      <c r="W9" s="79"/>
    </row>
    <row r="10" spans="1:23" x14ac:dyDescent="0.25">
      <c r="A10" s="86" t="s">
        <v>160</v>
      </c>
      <c r="B10" s="86"/>
      <c r="C10" s="86"/>
      <c r="D10" s="86"/>
      <c r="E10" s="86"/>
      <c r="F10" s="86"/>
      <c r="G10" s="86"/>
      <c r="H10" s="86"/>
      <c r="I10" s="86"/>
      <c r="J10" s="86"/>
      <c r="K10">
        <v>1</v>
      </c>
      <c r="L10" s="61" t="s">
        <v>75</v>
      </c>
      <c r="M10" s="13"/>
      <c r="N10" s="79" t="s">
        <v>275</v>
      </c>
      <c r="O10" s="79"/>
      <c r="P10" s="79"/>
      <c r="Q10" s="79"/>
      <c r="R10" s="79"/>
      <c r="S10" s="79"/>
      <c r="T10" s="79"/>
      <c r="U10" s="79"/>
      <c r="V10" s="79"/>
      <c r="W10" s="79"/>
    </row>
    <row r="11" spans="1:23" x14ac:dyDescent="0.25">
      <c r="A11" s="86" t="s">
        <v>161</v>
      </c>
      <c r="B11" s="86"/>
      <c r="C11" s="86"/>
      <c r="D11" s="86"/>
      <c r="E11" s="86"/>
      <c r="F11" s="86"/>
      <c r="G11" s="86"/>
      <c r="H11" s="86"/>
      <c r="I11" s="86"/>
      <c r="J11" s="86"/>
      <c r="K11">
        <v>1</v>
      </c>
      <c r="L11" s="61" t="s">
        <v>75</v>
      </c>
      <c r="M11" s="13"/>
      <c r="N11" s="79" t="s">
        <v>275</v>
      </c>
      <c r="O11" s="79"/>
      <c r="P11" s="79"/>
      <c r="Q11" s="79"/>
      <c r="R11" s="79"/>
      <c r="S11" s="79"/>
      <c r="T11" s="79"/>
      <c r="U11" s="79"/>
      <c r="V11" s="79"/>
      <c r="W11" s="79"/>
    </row>
    <row r="12" spans="1:23" ht="14.1" customHeight="1" x14ac:dyDescent="0.25">
      <c r="A12" s="86" t="s">
        <v>162</v>
      </c>
      <c r="B12" s="86"/>
      <c r="C12" s="86"/>
      <c r="D12" s="86"/>
      <c r="E12" s="86"/>
      <c r="F12" s="86"/>
      <c r="G12" s="86"/>
      <c r="H12" s="86"/>
      <c r="I12" s="86"/>
      <c r="J12" s="86"/>
      <c r="K12">
        <v>1</v>
      </c>
      <c r="L12" s="61" t="s">
        <v>75</v>
      </c>
      <c r="M12" s="13"/>
      <c r="N12" s="79" t="s">
        <v>275</v>
      </c>
      <c r="O12" s="79"/>
      <c r="P12" s="79"/>
      <c r="Q12" s="79"/>
      <c r="R12" s="79"/>
      <c r="S12" s="79"/>
      <c r="T12" s="79"/>
      <c r="U12" s="79"/>
      <c r="V12" s="79"/>
      <c r="W12" s="79"/>
    </row>
    <row r="13" spans="1:23" ht="14.1" customHeight="1" x14ac:dyDescent="0.25">
      <c r="A13" s="88" t="s">
        <v>224</v>
      </c>
      <c r="B13" s="88"/>
      <c r="C13" s="88"/>
      <c r="D13" s="88"/>
      <c r="E13" s="88"/>
      <c r="F13" s="88"/>
      <c r="G13" s="88"/>
      <c r="H13" s="88"/>
      <c r="I13" s="88"/>
      <c r="J13" s="88"/>
      <c r="K13">
        <v>1</v>
      </c>
      <c r="L13" s="64" t="s">
        <v>217</v>
      </c>
      <c r="M13" s="13"/>
      <c r="N13" t="s">
        <v>277</v>
      </c>
      <c r="O13" s="62"/>
      <c r="Q13" s="62"/>
      <c r="R13" s="62"/>
      <c r="S13" s="62"/>
      <c r="T13" s="62"/>
      <c r="U13" s="62"/>
      <c r="V13" s="62"/>
      <c r="W13" s="62"/>
    </row>
    <row r="14" spans="1:23" ht="14.85" customHeight="1" x14ac:dyDescent="0.25">
      <c r="A14" s="86" t="s">
        <v>163</v>
      </c>
      <c r="B14" s="86"/>
      <c r="C14" s="86"/>
      <c r="D14" s="86"/>
      <c r="E14" s="86"/>
      <c r="F14" s="86"/>
      <c r="G14" s="86"/>
      <c r="H14" s="86"/>
      <c r="I14" s="86"/>
      <c r="J14" s="86"/>
      <c r="K14">
        <v>1</v>
      </c>
      <c r="L14" s="55" t="s">
        <v>164</v>
      </c>
      <c r="M14" s="13"/>
      <c r="N14" s="94" t="s">
        <v>278</v>
      </c>
      <c r="O14" s="94"/>
      <c r="P14" s="94"/>
      <c r="Q14" s="94"/>
      <c r="R14" s="94"/>
      <c r="S14" s="94"/>
      <c r="T14" s="94"/>
      <c r="U14" s="94"/>
      <c r="V14" s="94"/>
      <c r="W14" s="94"/>
    </row>
    <row r="15" spans="1:23" ht="14.85" customHeight="1" x14ac:dyDescent="0.25">
      <c r="A15" s="86" t="s">
        <v>165</v>
      </c>
      <c r="B15" s="86"/>
      <c r="C15" s="86"/>
      <c r="D15" s="86"/>
      <c r="E15" s="86"/>
      <c r="F15" s="86"/>
      <c r="G15" s="86"/>
      <c r="H15" s="86"/>
      <c r="I15" s="86"/>
      <c r="J15" s="86"/>
      <c r="K15">
        <v>1</v>
      </c>
      <c r="L15" s="56" t="s">
        <v>82</v>
      </c>
      <c r="M15" s="13"/>
      <c r="N15" s="79" t="s">
        <v>279</v>
      </c>
      <c r="O15" s="79"/>
      <c r="P15" s="79"/>
      <c r="Q15" s="79"/>
      <c r="R15" s="79"/>
      <c r="S15" s="79"/>
      <c r="T15" s="79"/>
      <c r="U15" s="79"/>
      <c r="V15" s="79"/>
      <c r="W15" s="79"/>
    </row>
    <row r="16" spans="1:23" ht="14.85" customHeight="1" x14ac:dyDescent="0.25">
      <c r="A16" s="88" t="s">
        <v>225</v>
      </c>
      <c r="B16" s="88"/>
      <c r="C16" s="88"/>
      <c r="D16" s="88"/>
      <c r="E16" s="88"/>
      <c r="F16" s="88"/>
      <c r="G16" s="88"/>
      <c r="H16" s="88"/>
      <c r="I16" s="88"/>
      <c r="J16" s="88"/>
      <c r="L16" s="64" t="s">
        <v>217</v>
      </c>
      <c r="M16" s="13" t="s">
        <v>280</v>
      </c>
      <c r="N16" s="66"/>
      <c r="P16" s="62"/>
      <c r="Q16" s="62"/>
      <c r="R16" s="62"/>
      <c r="S16" s="66"/>
      <c r="T16" s="62"/>
      <c r="U16" s="62"/>
      <c r="V16" s="62"/>
      <c r="W16" s="62"/>
    </row>
    <row r="17" spans="1:23" ht="14.85" customHeight="1" x14ac:dyDescent="0.25">
      <c r="A17" s="86" t="s">
        <v>166</v>
      </c>
      <c r="B17" s="86"/>
      <c r="C17" s="86"/>
      <c r="D17" s="86"/>
      <c r="E17" s="86"/>
      <c r="F17" s="86"/>
      <c r="G17" s="86"/>
      <c r="H17" s="86"/>
      <c r="I17" s="86"/>
      <c r="J17" s="86"/>
      <c r="K17" s="8">
        <v>0</v>
      </c>
      <c r="L17" s="56" t="s">
        <v>82</v>
      </c>
      <c r="M17" s="13"/>
      <c r="N17" s="79" t="s">
        <v>276</v>
      </c>
      <c r="O17" s="79"/>
      <c r="P17" s="79"/>
      <c r="Q17" s="79"/>
      <c r="R17" s="79"/>
      <c r="S17" s="79"/>
      <c r="T17" s="79"/>
      <c r="U17" s="79"/>
      <c r="V17" s="79"/>
      <c r="W17" s="79"/>
    </row>
    <row r="18" spans="1:23" ht="14.85" customHeight="1" x14ac:dyDescent="0.25">
      <c r="A18" s="86" t="s">
        <v>167</v>
      </c>
      <c r="B18" s="86"/>
      <c r="C18" s="86"/>
      <c r="D18" s="86"/>
      <c r="E18" s="86"/>
      <c r="F18" s="86"/>
      <c r="G18" s="86"/>
      <c r="H18" s="86"/>
      <c r="I18" s="86"/>
      <c r="J18" s="86"/>
      <c r="K18" s="8">
        <v>0</v>
      </c>
      <c r="L18" s="56" t="s">
        <v>82</v>
      </c>
      <c r="M18" s="13"/>
      <c r="N18" s="79" t="s">
        <v>276</v>
      </c>
      <c r="O18" s="79"/>
      <c r="P18" s="79"/>
      <c r="Q18" s="79"/>
      <c r="R18" s="79"/>
      <c r="S18" s="79"/>
      <c r="T18" s="79"/>
      <c r="U18" s="79"/>
      <c r="V18" s="79"/>
      <c r="W18" s="79"/>
    </row>
    <row r="19" spans="1:23" ht="31.35" customHeight="1" x14ac:dyDescent="0.25">
      <c r="A19" s="84" t="s">
        <v>89</v>
      </c>
      <c r="B19" s="84"/>
      <c r="C19" s="84"/>
      <c r="D19" s="84"/>
      <c r="E19" s="84"/>
      <c r="F19" s="84"/>
      <c r="G19" s="84"/>
      <c r="H19" s="84"/>
      <c r="I19" s="84"/>
      <c r="J19" s="84"/>
      <c r="K19" s="1" t="s">
        <v>90</v>
      </c>
      <c r="M19" s="3" t="s">
        <v>91</v>
      </c>
      <c r="N19" s="3">
        <f>SUM($K$21:$K$32)</f>
        <v>12</v>
      </c>
      <c r="O19" s="4">
        <v>12</v>
      </c>
    </row>
    <row r="20" spans="1:23" x14ac:dyDescent="0.25">
      <c r="A20" s="81" t="s">
        <v>92</v>
      </c>
      <c r="B20" s="81"/>
      <c r="C20" s="81"/>
      <c r="D20" s="81"/>
      <c r="E20" s="81"/>
      <c r="F20" s="81"/>
      <c r="G20" s="81"/>
      <c r="H20" s="81"/>
      <c r="I20" s="81"/>
      <c r="J20" s="81"/>
      <c r="K20" s="81"/>
      <c r="M20" s="3"/>
      <c r="N20" s="3"/>
      <c r="O20" s="3"/>
    </row>
    <row r="21" spans="1:23" ht="39" customHeight="1" x14ac:dyDescent="0.25">
      <c r="A21" s="75" t="s">
        <v>93</v>
      </c>
      <c r="B21" s="75"/>
      <c r="C21" s="75"/>
      <c r="D21" s="75"/>
      <c r="E21" s="75"/>
      <c r="F21" s="75"/>
      <c r="G21" s="75"/>
      <c r="H21" s="75"/>
      <c r="I21" s="75"/>
      <c r="J21" s="75"/>
      <c r="K21" s="8">
        <v>1</v>
      </c>
      <c r="L21" s="63"/>
      <c r="M21" s="13"/>
      <c r="N21" s="79" t="s">
        <v>281</v>
      </c>
      <c r="O21" s="79"/>
      <c r="P21" s="79"/>
      <c r="Q21" s="79"/>
      <c r="R21" s="79"/>
      <c r="S21" s="79"/>
      <c r="T21" s="79"/>
      <c r="U21" s="79"/>
      <c r="V21" s="79"/>
      <c r="W21" s="79"/>
    </row>
    <row r="22" spans="1:23" x14ac:dyDescent="0.25">
      <c r="A22" s="75" t="s">
        <v>168</v>
      </c>
      <c r="B22" s="75"/>
      <c r="C22" s="75"/>
      <c r="D22" s="75"/>
      <c r="E22" s="75"/>
      <c r="F22" s="75"/>
      <c r="G22" s="75"/>
      <c r="H22" s="75"/>
      <c r="I22" s="75"/>
      <c r="J22" s="75"/>
      <c r="K22" s="8">
        <v>1</v>
      </c>
      <c r="L22" s="63"/>
      <c r="M22" s="13"/>
      <c r="N22" s="79" t="s">
        <v>282</v>
      </c>
      <c r="O22" s="79"/>
      <c r="P22" s="79"/>
      <c r="Q22" s="79"/>
      <c r="R22" s="79"/>
      <c r="S22" s="79"/>
      <c r="T22" s="79"/>
      <c r="U22" s="79"/>
      <c r="V22" s="79"/>
      <c r="W22" s="79"/>
    </row>
    <row r="23" spans="1:23" x14ac:dyDescent="0.25">
      <c r="A23" s="75" t="s">
        <v>169</v>
      </c>
      <c r="B23" s="75"/>
      <c r="C23" s="75"/>
      <c r="D23" s="75"/>
      <c r="E23" s="75"/>
      <c r="F23" s="75"/>
      <c r="G23" s="75"/>
      <c r="H23" s="75"/>
      <c r="I23" s="75"/>
      <c r="J23" s="75"/>
      <c r="K23" s="8">
        <v>1</v>
      </c>
      <c r="L23" s="63"/>
      <c r="M23" s="13"/>
      <c r="N23" s="79" t="s">
        <v>283</v>
      </c>
      <c r="O23" s="79"/>
      <c r="P23" s="79"/>
      <c r="Q23" s="79"/>
      <c r="R23" s="79"/>
      <c r="S23" s="79"/>
      <c r="T23" s="79"/>
      <c r="U23" s="79"/>
      <c r="V23" s="79"/>
      <c r="W23" s="79"/>
    </row>
    <row r="24" spans="1:23" ht="38.1" customHeight="1" x14ac:dyDescent="0.25">
      <c r="A24" s="75" t="s">
        <v>170</v>
      </c>
      <c r="B24" s="85"/>
      <c r="C24" s="85"/>
      <c r="D24" s="85"/>
      <c r="E24" s="85"/>
      <c r="F24" s="85"/>
      <c r="G24" s="85"/>
      <c r="H24" s="85"/>
      <c r="I24" s="85"/>
      <c r="J24" s="85"/>
      <c r="K24" s="8">
        <v>1</v>
      </c>
      <c r="L24" s="63"/>
      <c r="M24" s="13"/>
      <c r="N24" s="79" t="s">
        <v>284</v>
      </c>
      <c r="O24" s="79"/>
      <c r="P24" s="79"/>
      <c r="Q24" s="79"/>
      <c r="R24" s="79"/>
      <c r="S24" s="79"/>
      <c r="T24" s="79"/>
      <c r="U24" s="79"/>
      <c r="V24" s="79"/>
      <c r="W24" s="79"/>
    </row>
    <row r="25" spans="1:23" s="15" customFormat="1" x14ac:dyDescent="0.25">
      <c r="A25" s="97" t="s">
        <v>171</v>
      </c>
      <c r="B25" s="98"/>
      <c r="C25" s="98"/>
      <c r="D25" s="98"/>
      <c r="E25" s="98"/>
      <c r="F25" s="98"/>
      <c r="G25" s="98"/>
      <c r="H25" s="98"/>
      <c r="I25" s="98"/>
      <c r="J25" s="98"/>
      <c r="K25" s="60">
        <v>1</v>
      </c>
      <c r="L25" s="63"/>
      <c r="M25" s="13"/>
      <c r="N25" s="99" t="s">
        <v>306</v>
      </c>
      <c r="O25" s="99"/>
      <c r="P25" s="99"/>
      <c r="Q25" s="99"/>
      <c r="R25" s="99"/>
      <c r="S25" s="99"/>
      <c r="T25" s="99"/>
      <c r="U25" s="99"/>
      <c r="V25" s="99"/>
      <c r="W25" s="99"/>
    </row>
    <row r="26" spans="1:23" x14ac:dyDescent="0.25">
      <c r="A26" s="75" t="s">
        <v>172</v>
      </c>
      <c r="B26" s="75"/>
      <c r="C26" s="75"/>
      <c r="D26" s="75"/>
      <c r="E26" s="75"/>
      <c r="F26" s="75"/>
      <c r="G26" s="75"/>
      <c r="H26" s="75"/>
      <c r="I26" s="75"/>
      <c r="J26" s="75"/>
      <c r="K26" s="8">
        <v>1</v>
      </c>
      <c r="L26" s="63"/>
      <c r="M26" s="13"/>
      <c r="N26" s="79" t="s">
        <v>300</v>
      </c>
      <c r="O26" s="79"/>
      <c r="P26" s="79"/>
      <c r="Q26" s="79"/>
      <c r="R26" s="79"/>
      <c r="S26" s="79"/>
      <c r="T26" s="79"/>
      <c r="U26" s="79"/>
      <c r="V26" s="79"/>
      <c r="W26" s="79"/>
    </row>
    <row r="27" spans="1:23" x14ac:dyDescent="0.25">
      <c r="A27" s="75" t="s">
        <v>173</v>
      </c>
      <c r="B27" s="75"/>
      <c r="C27" s="75"/>
      <c r="D27" s="75"/>
      <c r="E27" s="75"/>
      <c r="F27" s="75"/>
      <c r="G27" s="75"/>
      <c r="H27" s="75"/>
      <c r="I27" s="75"/>
      <c r="J27" s="75"/>
      <c r="K27" s="8">
        <v>1</v>
      </c>
      <c r="L27" s="63"/>
      <c r="M27" s="13"/>
      <c r="N27" s="79" t="s">
        <v>301</v>
      </c>
      <c r="O27" s="79"/>
      <c r="P27" s="79"/>
      <c r="Q27" s="79"/>
      <c r="R27" s="79"/>
      <c r="S27" s="79"/>
      <c r="T27" s="79"/>
      <c r="U27" s="79"/>
      <c r="V27" s="79"/>
      <c r="W27" s="79"/>
    </row>
    <row r="28" spans="1:23" x14ac:dyDescent="0.25">
      <c r="A28" s="75" t="s">
        <v>174</v>
      </c>
      <c r="B28" s="75"/>
      <c r="C28" s="75"/>
      <c r="D28" s="75"/>
      <c r="E28" s="75"/>
      <c r="F28" s="75"/>
      <c r="G28" s="75"/>
      <c r="H28" s="75"/>
      <c r="I28" s="75"/>
      <c r="J28" s="75"/>
      <c r="K28" s="8">
        <v>1</v>
      </c>
      <c r="L28" s="63"/>
      <c r="M28" s="13"/>
      <c r="N28" s="79" t="s">
        <v>305</v>
      </c>
      <c r="O28" s="79"/>
      <c r="P28" s="79"/>
      <c r="Q28" s="79"/>
      <c r="R28" s="79"/>
      <c r="S28" s="79"/>
      <c r="T28" s="79"/>
      <c r="U28" s="79"/>
      <c r="V28" s="79"/>
      <c r="W28" s="79"/>
    </row>
    <row r="29" spans="1:23" x14ac:dyDescent="0.25">
      <c r="A29" s="75" t="s">
        <v>175</v>
      </c>
      <c r="B29" s="75"/>
      <c r="C29" s="75"/>
      <c r="D29" s="75"/>
      <c r="E29" s="75"/>
      <c r="F29" s="75"/>
      <c r="G29" s="75"/>
      <c r="H29" s="75"/>
      <c r="I29" s="75"/>
      <c r="J29" s="75"/>
      <c r="K29" s="8">
        <v>1</v>
      </c>
      <c r="L29" s="63"/>
      <c r="M29" s="13"/>
      <c r="N29" s="79" t="s">
        <v>303</v>
      </c>
      <c r="O29" s="79"/>
      <c r="P29" s="79"/>
      <c r="Q29" s="79"/>
      <c r="R29" s="79"/>
      <c r="S29" s="79"/>
      <c r="T29" s="79"/>
      <c r="U29" s="79"/>
      <c r="V29" s="79"/>
      <c r="W29" s="79"/>
    </row>
    <row r="30" spans="1:23" x14ac:dyDescent="0.25">
      <c r="A30" s="75" t="s">
        <v>176</v>
      </c>
      <c r="B30" s="75"/>
      <c r="C30" s="75"/>
      <c r="D30" s="75"/>
      <c r="E30" s="75"/>
      <c r="F30" s="75"/>
      <c r="G30" s="75"/>
      <c r="H30" s="75"/>
      <c r="I30" s="75"/>
      <c r="J30" s="75"/>
      <c r="K30" s="8">
        <v>1</v>
      </c>
      <c r="L30" s="63"/>
      <c r="M30" s="13"/>
      <c r="N30" s="79" t="s">
        <v>302</v>
      </c>
      <c r="O30" s="79"/>
      <c r="P30" s="79"/>
      <c r="Q30" s="79"/>
      <c r="R30" s="79"/>
      <c r="S30" s="79"/>
      <c r="T30" s="79"/>
      <c r="U30" s="79"/>
      <c r="V30" s="79"/>
      <c r="W30" s="79"/>
    </row>
    <row r="31" spans="1:23" x14ac:dyDescent="0.25">
      <c r="A31" s="75" t="s">
        <v>177</v>
      </c>
      <c r="B31" s="75"/>
      <c r="C31" s="75"/>
      <c r="D31" s="75"/>
      <c r="E31" s="75"/>
      <c r="F31" s="75"/>
      <c r="G31" s="75"/>
      <c r="H31" s="75"/>
      <c r="I31" s="75"/>
      <c r="J31" s="75"/>
      <c r="K31" s="8">
        <v>1</v>
      </c>
      <c r="L31" s="63"/>
      <c r="M31" s="13"/>
      <c r="N31" s="79" t="s">
        <v>299</v>
      </c>
      <c r="O31" s="79"/>
      <c r="P31" s="79"/>
      <c r="Q31" s="79"/>
      <c r="R31" s="79"/>
      <c r="S31" s="79"/>
      <c r="T31" s="79"/>
      <c r="U31" s="79"/>
      <c r="V31" s="79"/>
      <c r="W31" s="79"/>
    </row>
    <row r="32" spans="1:23" x14ac:dyDescent="0.25">
      <c r="A32" s="75" t="s">
        <v>178</v>
      </c>
      <c r="B32" s="75"/>
      <c r="C32" s="75"/>
      <c r="D32" s="75"/>
      <c r="E32" s="75"/>
      <c r="F32" s="75"/>
      <c r="G32" s="75"/>
      <c r="H32" s="75"/>
      <c r="I32" s="75"/>
      <c r="J32" s="75"/>
      <c r="K32" s="8">
        <v>1</v>
      </c>
      <c r="L32" s="63"/>
      <c r="M32" s="13"/>
      <c r="N32" s="79" t="s">
        <v>304</v>
      </c>
      <c r="O32" s="79"/>
      <c r="P32" s="79"/>
      <c r="Q32" s="79"/>
      <c r="R32" s="79"/>
      <c r="S32" s="79"/>
      <c r="T32" s="79"/>
      <c r="U32" s="79"/>
      <c r="V32" s="79"/>
      <c r="W32" s="79"/>
    </row>
    <row r="33" spans="1:23" ht="29.1" customHeight="1" x14ac:dyDescent="0.25">
      <c r="A33" s="84" t="s">
        <v>109</v>
      </c>
      <c r="B33" s="84"/>
      <c r="C33" s="84"/>
      <c r="D33" s="84"/>
      <c r="E33" s="84"/>
      <c r="F33" s="84"/>
      <c r="G33" s="84"/>
      <c r="H33" s="84"/>
      <c r="I33" s="84"/>
      <c r="J33" s="84"/>
      <c r="K33" s="1"/>
      <c r="L33" s="63"/>
      <c r="M33" s="3" t="s">
        <v>110</v>
      </c>
      <c r="N33" s="3">
        <f>SUM($K$35:$K$43)</f>
        <v>9</v>
      </c>
      <c r="O33" s="4">
        <v>9</v>
      </c>
    </row>
    <row r="34" spans="1:23" x14ac:dyDescent="0.25">
      <c r="A34" s="81" t="s">
        <v>92</v>
      </c>
      <c r="B34" s="81"/>
      <c r="C34" s="81"/>
      <c r="D34" s="81"/>
      <c r="E34" s="81"/>
      <c r="F34" s="81"/>
      <c r="G34" s="81"/>
      <c r="H34" s="81"/>
      <c r="I34" s="81"/>
      <c r="J34" s="81"/>
      <c r="K34" s="81"/>
      <c r="L34" s="63"/>
      <c r="M34" s="3"/>
      <c r="N34" s="3"/>
      <c r="O34" s="3"/>
    </row>
    <row r="35" spans="1:23" ht="14.85" customHeight="1" x14ac:dyDescent="0.25">
      <c r="A35" s="75" t="s">
        <v>179</v>
      </c>
      <c r="B35" s="75"/>
      <c r="C35" s="75"/>
      <c r="D35" s="75"/>
      <c r="E35" s="75"/>
      <c r="F35" s="75"/>
      <c r="G35" s="75"/>
      <c r="H35" s="75"/>
      <c r="I35" s="75"/>
      <c r="J35" s="75"/>
      <c r="K35">
        <v>1</v>
      </c>
      <c r="L35" s="63"/>
      <c r="M35" s="13"/>
      <c r="N35" s="79" t="s">
        <v>290</v>
      </c>
      <c r="O35" s="79"/>
      <c r="P35" s="79"/>
      <c r="Q35" s="79"/>
      <c r="R35" s="79"/>
      <c r="S35" s="79"/>
      <c r="T35" s="79"/>
      <c r="U35" s="79"/>
      <c r="V35" s="79"/>
      <c r="W35" s="79"/>
    </row>
    <row r="36" spans="1:23" ht="14.85" customHeight="1" x14ac:dyDescent="0.25">
      <c r="A36" s="75" t="s">
        <v>180</v>
      </c>
      <c r="B36" s="75"/>
      <c r="C36" s="75"/>
      <c r="D36" s="75"/>
      <c r="E36" s="75"/>
      <c r="F36" s="75"/>
      <c r="G36" s="75"/>
      <c r="H36" s="75"/>
      <c r="I36" s="75"/>
      <c r="J36" s="75"/>
      <c r="K36">
        <v>1</v>
      </c>
      <c r="L36" s="63"/>
      <c r="M36" s="13"/>
      <c r="N36" s="79" t="s">
        <v>291</v>
      </c>
      <c r="O36" s="79"/>
      <c r="P36" s="79"/>
      <c r="Q36" s="79"/>
      <c r="R36" s="79"/>
      <c r="S36" s="79"/>
      <c r="T36" s="79"/>
      <c r="U36" s="79"/>
      <c r="V36" s="79"/>
      <c r="W36" s="79"/>
    </row>
    <row r="37" spans="1:23" x14ac:dyDescent="0.25">
      <c r="A37" s="75" t="s">
        <v>181</v>
      </c>
      <c r="B37" s="75"/>
      <c r="C37" s="75"/>
      <c r="D37" s="75"/>
      <c r="E37" s="75"/>
      <c r="F37" s="75"/>
      <c r="G37" s="75"/>
      <c r="H37" s="75"/>
      <c r="I37" s="75"/>
      <c r="J37" s="75"/>
      <c r="K37">
        <v>1</v>
      </c>
      <c r="L37" s="63"/>
      <c r="M37" s="13"/>
      <c r="N37" s="79" t="s">
        <v>292</v>
      </c>
      <c r="O37" s="79"/>
      <c r="P37" s="79"/>
      <c r="Q37" s="79"/>
      <c r="R37" s="79"/>
      <c r="S37" s="79"/>
      <c r="T37" s="79"/>
      <c r="U37" s="79"/>
      <c r="V37" s="79"/>
      <c r="W37" s="79"/>
    </row>
    <row r="38" spans="1:23" x14ac:dyDescent="0.25">
      <c r="A38" s="77" t="s">
        <v>182</v>
      </c>
      <c r="B38" s="77"/>
      <c r="C38" s="77"/>
      <c r="D38" s="77"/>
      <c r="E38" s="77"/>
      <c r="F38" s="77"/>
      <c r="G38" s="77"/>
      <c r="H38" s="77"/>
      <c r="I38" s="77"/>
      <c r="J38" s="77"/>
      <c r="K38">
        <v>1</v>
      </c>
      <c r="L38" s="63"/>
      <c r="M38" s="13"/>
      <c r="N38" s="79" t="s">
        <v>293</v>
      </c>
      <c r="O38" s="79"/>
      <c r="P38" s="79"/>
      <c r="Q38" s="79"/>
      <c r="R38" s="79"/>
      <c r="S38" s="79"/>
      <c r="T38" s="79"/>
      <c r="U38" s="79"/>
      <c r="V38" s="79"/>
      <c r="W38" s="79"/>
    </row>
    <row r="39" spans="1:23" ht="30.6" customHeight="1" x14ac:dyDescent="0.25">
      <c r="A39" s="79" t="s">
        <v>114</v>
      </c>
      <c r="B39" s="79"/>
      <c r="C39" s="79"/>
      <c r="D39" s="79"/>
      <c r="E39" s="79"/>
      <c r="F39" s="79"/>
      <c r="G39" s="79"/>
      <c r="H39" s="79"/>
      <c r="I39" s="79"/>
      <c r="J39" s="79"/>
      <c r="K39">
        <v>1</v>
      </c>
      <c r="L39" s="63"/>
      <c r="M39" s="13"/>
      <c r="N39" s="79" t="s">
        <v>294</v>
      </c>
      <c r="O39" s="79"/>
      <c r="P39" s="79"/>
      <c r="Q39" s="79"/>
      <c r="R39" s="79"/>
      <c r="S39" s="79"/>
      <c r="T39" s="79"/>
      <c r="U39" s="79"/>
      <c r="V39" s="79"/>
      <c r="W39" s="79"/>
    </row>
    <row r="40" spans="1:23" x14ac:dyDescent="0.25">
      <c r="A40" s="75" t="s">
        <v>183</v>
      </c>
      <c r="B40" s="75"/>
      <c r="C40" s="75"/>
      <c r="D40" s="75"/>
      <c r="E40" s="75"/>
      <c r="F40" s="75"/>
      <c r="G40" s="75"/>
      <c r="H40" s="75"/>
      <c r="I40" s="75"/>
      <c r="J40" s="75"/>
      <c r="K40">
        <v>1</v>
      </c>
      <c r="L40" s="63"/>
      <c r="M40" s="13"/>
      <c r="N40" s="79" t="s">
        <v>295</v>
      </c>
      <c r="O40" s="79"/>
      <c r="P40" s="79"/>
      <c r="Q40" s="79"/>
      <c r="R40" s="79"/>
      <c r="S40" s="79"/>
      <c r="T40" s="79"/>
      <c r="U40" s="79"/>
      <c r="V40" s="79"/>
      <c r="W40" s="79"/>
    </row>
    <row r="41" spans="1:23" ht="29.1" customHeight="1" x14ac:dyDescent="0.25">
      <c r="A41" s="75" t="s">
        <v>184</v>
      </c>
      <c r="B41" s="75"/>
      <c r="C41" s="75"/>
      <c r="D41" s="75"/>
      <c r="E41" s="75"/>
      <c r="F41" s="75"/>
      <c r="G41" s="75"/>
      <c r="H41" s="75"/>
      <c r="I41" s="75"/>
      <c r="J41" s="75"/>
      <c r="K41">
        <v>1</v>
      </c>
      <c r="L41" s="63"/>
      <c r="M41" s="13"/>
      <c r="N41" s="79" t="s">
        <v>296</v>
      </c>
      <c r="O41" s="79"/>
      <c r="P41" s="79"/>
      <c r="Q41" s="79"/>
      <c r="R41" s="79"/>
      <c r="S41" s="79"/>
      <c r="T41" s="79"/>
      <c r="U41" s="79"/>
      <c r="V41" s="79"/>
      <c r="W41" s="79"/>
    </row>
    <row r="42" spans="1:23" ht="31.35" customHeight="1" x14ac:dyDescent="0.25">
      <c r="A42" s="75" t="s">
        <v>185</v>
      </c>
      <c r="B42" s="75"/>
      <c r="C42" s="75"/>
      <c r="D42" s="75"/>
      <c r="E42" s="75"/>
      <c r="F42" s="75"/>
      <c r="G42" s="75"/>
      <c r="H42" s="75"/>
      <c r="I42" s="75"/>
      <c r="J42" s="75"/>
      <c r="K42">
        <v>1</v>
      </c>
      <c r="L42" s="63"/>
      <c r="M42" s="13"/>
      <c r="N42" s="79" t="s">
        <v>297</v>
      </c>
      <c r="O42" s="79"/>
      <c r="P42" s="79"/>
      <c r="Q42" s="79"/>
      <c r="R42" s="79"/>
      <c r="S42" s="79"/>
      <c r="T42" s="79"/>
      <c r="U42" s="79"/>
      <c r="V42" s="79"/>
      <c r="W42" s="79"/>
    </row>
    <row r="43" spans="1:23" ht="26.85" customHeight="1" x14ac:dyDescent="0.25">
      <c r="A43" s="83" t="s">
        <v>186</v>
      </c>
      <c r="B43" s="83"/>
      <c r="C43" s="83"/>
      <c r="D43" s="83"/>
      <c r="E43" s="83"/>
      <c r="F43" s="83"/>
      <c r="G43" s="83"/>
      <c r="H43" s="83"/>
      <c r="I43" s="83"/>
      <c r="J43" s="83"/>
      <c r="K43">
        <v>1</v>
      </c>
      <c r="L43" s="63"/>
      <c r="M43" s="13"/>
      <c r="N43" s="79" t="s">
        <v>298</v>
      </c>
      <c r="O43" s="79"/>
      <c r="P43" s="79"/>
      <c r="Q43" s="79"/>
      <c r="R43" s="79"/>
      <c r="S43" s="79"/>
      <c r="T43" s="79"/>
      <c r="U43" s="79"/>
      <c r="V43" s="79"/>
      <c r="W43" s="79"/>
    </row>
    <row r="44" spans="1:23" x14ac:dyDescent="0.25">
      <c r="A44" s="84" t="s">
        <v>125</v>
      </c>
      <c r="B44" s="84"/>
      <c r="C44" s="84"/>
      <c r="D44" s="84"/>
      <c r="E44" s="84"/>
      <c r="F44" s="84"/>
      <c r="G44" s="84"/>
      <c r="H44" s="84"/>
      <c r="I44" s="84"/>
      <c r="J44" s="84"/>
      <c r="K44" s="1"/>
      <c r="L44" s="63"/>
      <c r="M44" s="3" t="s">
        <v>126</v>
      </c>
      <c r="N44" s="3">
        <f>SUM($K$46:$K50)</f>
        <v>0</v>
      </c>
      <c r="O44" s="4">
        <v>5</v>
      </c>
    </row>
    <row r="45" spans="1:23" x14ac:dyDescent="0.25">
      <c r="A45" s="81" t="s">
        <v>92</v>
      </c>
      <c r="B45" s="81"/>
      <c r="C45" s="81"/>
      <c r="D45" s="81"/>
      <c r="E45" s="81"/>
      <c r="F45" s="81"/>
      <c r="G45" s="81"/>
      <c r="H45" s="81"/>
      <c r="I45" s="81"/>
      <c r="J45" s="81"/>
      <c r="K45" s="81"/>
      <c r="L45" s="63"/>
      <c r="M45" s="3"/>
      <c r="N45" s="3"/>
      <c r="O45" s="3"/>
    </row>
    <row r="46" spans="1:23" ht="29.85" customHeight="1" x14ac:dyDescent="0.25">
      <c r="A46" s="96" t="s">
        <v>187</v>
      </c>
      <c r="B46" s="96"/>
      <c r="C46" s="96"/>
      <c r="D46" s="96"/>
      <c r="E46" s="96"/>
      <c r="F46" s="96"/>
      <c r="G46" s="96"/>
      <c r="H46" s="96"/>
      <c r="I46" s="96"/>
      <c r="J46" s="96"/>
      <c r="K46">
        <v>0</v>
      </c>
      <c r="L46" s="63"/>
      <c r="M46" s="13"/>
      <c r="N46" t="s">
        <v>285</v>
      </c>
    </row>
    <row r="47" spans="1:23" ht="17.100000000000001" customHeight="1" x14ac:dyDescent="0.25">
      <c r="A47" s="75" t="s">
        <v>129</v>
      </c>
      <c r="B47" s="75"/>
      <c r="C47" s="75"/>
      <c r="D47" s="75"/>
      <c r="E47" s="75"/>
      <c r="F47" s="75"/>
      <c r="G47" s="75"/>
      <c r="H47" s="75"/>
      <c r="I47" s="75"/>
      <c r="J47" s="75"/>
      <c r="K47">
        <v>0</v>
      </c>
      <c r="L47" s="63"/>
      <c r="M47" s="13"/>
      <c r="N47" t="s">
        <v>285</v>
      </c>
    </row>
    <row r="48" spans="1:23" ht="15.6" customHeight="1" x14ac:dyDescent="0.25">
      <c r="A48" s="75" t="s">
        <v>188</v>
      </c>
      <c r="B48" s="75"/>
      <c r="C48" s="75"/>
      <c r="D48" s="75"/>
      <c r="E48" s="75"/>
      <c r="F48" s="75"/>
      <c r="G48" s="75"/>
      <c r="H48" s="75"/>
      <c r="I48" s="75"/>
      <c r="J48" s="75"/>
      <c r="K48">
        <v>0</v>
      </c>
      <c r="L48" s="63"/>
      <c r="M48" s="13"/>
      <c r="N48" t="s">
        <v>285</v>
      </c>
    </row>
    <row r="49" spans="1:15" x14ac:dyDescent="0.25">
      <c r="A49" s="79" t="s">
        <v>189</v>
      </c>
      <c r="B49" s="79"/>
      <c r="C49" s="79"/>
      <c r="D49" s="79"/>
      <c r="E49" s="79"/>
      <c r="F49" s="79"/>
      <c r="G49" s="79"/>
      <c r="H49" s="79"/>
      <c r="I49" s="79"/>
      <c r="J49" s="79"/>
      <c r="K49">
        <v>0</v>
      </c>
      <c r="L49" s="63"/>
      <c r="M49" s="13"/>
      <c r="N49" t="s">
        <v>285</v>
      </c>
    </row>
    <row r="50" spans="1:15" ht="21.6" customHeight="1" x14ac:dyDescent="0.25">
      <c r="A50" s="75" t="s">
        <v>190</v>
      </c>
      <c r="B50" s="75"/>
      <c r="C50" s="75"/>
      <c r="D50" s="75"/>
      <c r="E50" s="75"/>
      <c r="F50" s="75"/>
      <c r="G50" s="75"/>
      <c r="H50" s="75"/>
      <c r="I50" s="75"/>
      <c r="J50" s="75"/>
      <c r="K50">
        <v>0</v>
      </c>
      <c r="L50" s="63"/>
      <c r="M50" s="13"/>
      <c r="N50" t="s">
        <v>285</v>
      </c>
    </row>
    <row r="51" spans="1:15" ht="21.6" customHeight="1" x14ac:dyDescent="0.25">
      <c r="A51" s="75" t="s">
        <v>191</v>
      </c>
      <c r="B51" s="75"/>
      <c r="C51" s="75"/>
      <c r="D51" s="75"/>
      <c r="E51" s="75"/>
      <c r="F51" s="75"/>
      <c r="G51" s="75"/>
      <c r="H51" s="75"/>
      <c r="I51" s="75"/>
      <c r="J51" s="75"/>
      <c r="K51">
        <v>0</v>
      </c>
      <c r="L51" s="63"/>
      <c r="M51" s="13"/>
      <c r="N51" t="s">
        <v>285</v>
      </c>
    </row>
    <row r="52" spans="1:15" ht="21.6" customHeight="1" x14ac:dyDescent="0.25">
      <c r="A52" s="75" t="s">
        <v>192</v>
      </c>
      <c r="B52" s="75"/>
      <c r="C52" s="75"/>
      <c r="D52" s="75"/>
      <c r="E52" s="75"/>
      <c r="F52" s="75"/>
      <c r="G52" s="75"/>
      <c r="H52" s="75"/>
      <c r="I52" s="75"/>
      <c r="J52" s="75"/>
      <c r="K52">
        <v>0</v>
      </c>
      <c r="L52" s="63"/>
      <c r="M52" s="13"/>
      <c r="N52" t="s">
        <v>285</v>
      </c>
    </row>
    <row r="53" spans="1:15" ht="28.5" customHeight="1" x14ac:dyDescent="0.25">
      <c r="A53" s="84" t="s">
        <v>133</v>
      </c>
      <c r="B53" s="84"/>
      <c r="C53" s="84"/>
      <c r="D53" s="84"/>
      <c r="E53" s="84"/>
      <c r="F53" s="84"/>
      <c r="G53" s="84"/>
      <c r="H53" s="84"/>
      <c r="I53" s="84"/>
      <c r="J53" s="84"/>
      <c r="K53" s="1"/>
      <c r="L53" s="63"/>
    </row>
    <row r="54" spans="1:15" x14ac:dyDescent="0.25">
      <c r="A54" s="81" t="s">
        <v>92</v>
      </c>
      <c r="B54" s="81"/>
      <c r="C54" s="81"/>
      <c r="D54" s="81"/>
      <c r="E54" s="81"/>
      <c r="F54" s="81"/>
      <c r="G54" s="81"/>
      <c r="H54" s="81"/>
      <c r="I54" s="81"/>
      <c r="J54" s="81"/>
      <c r="K54" s="81"/>
      <c r="L54" s="63"/>
    </row>
    <row r="55" spans="1:15" ht="30" customHeight="1" x14ac:dyDescent="0.25">
      <c r="A55" s="75" t="s">
        <v>193</v>
      </c>
      <c r="B55" s="75"/>
      <c r="C55" s="75"/>
      <c r="D55" s="75"/>
      <c r="E55" s="75"/>
      <c r="F55" s="75"/>
      <c r="G55" s="75"/>
      <c r="H55" s="75"/>
      <c r="I55" s="75"/>
      <c r="J55" s="75"/>
      <c r="L55" s="63"/>
      <c r="M55" s="13"/>
    </row>
    <row r="56" spans="1:15" x14ac:dyDescent="0.25">
      <c r="A56" s="82" t="s">
        <v>137</v>
      </c>
      <c r="B56" s="82"/>
      <c r="C56" s="82"/>
      <c r="D56" s="82"/>
      <c r="E56" s="82"/>
      <c r="F56" s="82"/>
      <c r="G56" s="82"/>
      <c r="H56" s="82"/>
      <c r="I56" s="82"/>
      <c r="J56" s="82"/>
      <c r="K56" s="2"/>
      <c r="L56" s="63"/>
      <c r="M56" s="3" t="s">
        <v>138</v>
      </c>
      <c r="N56" s="3">
        <f>SUM($K$63:$K70)</f>
        <v>2</v>
      </c>
      <c r="O56" s="4">
        <v>8</v>
      </c>
    </row>
    <row r="57" spans="1:15" x14ac:dyDescent="0.25">
      <c r="A57" s="80" t="s">
        <v>139</v>
      </c>
      <c r="B57" s="80"/>
      <c r="C57" s="80"/>
      <c r="D57" s="80"/>
      <c r="E57" s="80"/>
      <c r="F57" s="80"/>
      <c r="G57" s="80"/>
      <c r="H57" s="80"/>
      <c r="I57" s="80"/>
      <c r="J57" s="80"/>
      <c r="K57" s="80"/>
      <c r="L57" s="63"/>
      <c r="M57" s="3"/>
      <c r="N57" s="3"/>
      <c r="O57" s="3"/>
    </row>
    <row r="58" spans="1:15" x14ac:dyDescent="0.25">
      <c r="A58" s="95" t="s">
        <v>194</v>
      </c>
      <c r="B58" s="95"/>
      <c r="C58" s="95"/>
      <c r="D58" s="95"/>
      <c r="E58" s="95"/>
      <c r="F58" s="95"/>
      <c r="G58" s="95"/>
      <c r="H58" s="95"/>
      <c r="I58" s="95"/>
      <c r="J58" s="95"/>
      <c r="K58" s="46">
        <v>0</v>
      </c>
      <c r="L58" s="63"/>
      <c r="M58" s="13"/>
    </row>
    <row r="59" spans="1:15" x14ac:dyDescent="0.25">
      <c r="A59" s="72" t="s">
        <v>195</v>
      </c>
      <c r="B59" s="72"/>
      <c r="C59" s="72"/>
      <c r="D59" s="72"/>
      <c r="E59" s="72"/>
      <c r="F59" s="72"/>
      <c r="G59" s="72"/>
      <c r="H59" s="72"/>
      <c r="I59" s="72"/>
      <c r="J59" s="72"/>
      <c r="K59" s="44">
        <v>0</v>
      </c>
      <c r="L59" s="63"/>
      <c r="M59" s="13"/>
    </row>
    <row r="60" spans="1:15" x14ac:dyDescent="0.25">
      <c r="A60" s="95" t="s">
        <v>196</v>
      </c>
      <c r="B60" s="95"/>
      <c r="C60" s="95"/>
      <c r="D60" s="95"/>
      <c r="E60" s="95"/>
      <c r="F60" s="95"/>
      <c r="G60" s="95"/>
      <c r="H60" s="95"/>
      <c r="I60" s="95"/>
      <c r="J60" s="95"/>
      <c r="K60" s="46">
        <v>0</v>
      </c>
      <c r="L60" s="63"/>
      <c r="M60" s="13"/>
    </row>
    <row r="61" spans="1:15" x14ac:dyDescent="0.25">
      <c r="A61" s="72" t="s">
        <v>197</v>
      </c>
      <c r="B61" s="72"/>
      <c r="C61" s="72"/>
      <c r="D61" s="72"/>
      <c r="E61" s="72"/>
      <c r="F61" s="72"/>
      <c r="G61" s="72"/>
      <c r="H61" s="72"/>
      <c r="I61" s="72"/>
      <c r="J61" s="72"/>
      <c r="K61" s="44">
        <v>1</v>
      </c>
      <c r="L61" s="63"/>
      <c r="M61" s="13"/>
      <c r="N61" t="s">
        <v>286</v>
      </c>
    </row>
    <row r="62" spans="1:15" x14ac:dyDescent="0.25">
      <c r="A62" s="45" t="s">
        <v>198</v>
      </c>
      <c r="B62" s="45"/>
      <c r="C62" s="45"/>
      <c r="D62" s="45"/>
      <c r="E62" s="45"/>
      <c r="F62" s="45"/>
      <c r="G62" s="45"/>
      <c r="H62" s="45"/>
      <c r="I62" s="45"/>
      <c r="J62" s="45"/>
      <c r="K62" s="46">
        <v>0</v>
      </c>
      <c r="L62" s="63"/>
      <c r="M62" s="13"/>
    </row>
    <row r="63" spans="1:15" x14ac:dyDescent="0.25">
      <c r="A63" s="72" t="s">
        <v>199</v>
      </c>
      <c r="B63" s="72"/>
      <c r="C63" s="72"/>
      <c r="D63" s="72"/>
      <c r="E63" s="72"/>
      <c r="F63" s="72"/>
      <c r="G63" s="72"/>
      <c r="H63" s="72"/>
      <c r="I63" s="72"/>
      <c r="J63" s="72"/>
      <c r="K63" s="44">
        <v>0</v>
      </c>
      <c r="L63" s="63"/>
      <c r="M63" s="13"/>
    </row>
    <row r="64" spans="1:15" x14ac:dyDescent="0.25">
      <c r="A64" s="95" t="s">
        <v>200</v>
      </c>
      <c r="B64" s="95"/>
      <c r="C64" s="95"/>
      <c r="D64" s="95"/>
      <c r="E64" s="95"/>
      <c r="F64" s="95"/>
      <c r="G64" s="95"/>
      <c r="H64" s="95"/>
      <c r="I64" s="95"/>
      <c r="J64" s="95"/>
      <c r="K64" s="46">
        <v>0</v>
      </c>
      <c r="L64" s="63"/>
      <c r="M64" s="13"/>
    </row>
    <row r="65" spans="1:14" x14ac:dyDescent="0.25">
      <c r="A65" s="72" t="s">
        <v>201</v>
      </c>
      <c r="B65" s="72"/>
      <c r="C65" s="72"/>
      <c r="D65" s="72"/>
      <c r="E65" s="72"/>
      <c r="F65" s="72"/>
      <c r="G65" s="72"/>
      <c r="H65" s="72"/>
      <c r="I65" s="72"/>
      <c r="J65" s="72"/>
      <c r="K65" s="44">
        <v>0</v>
      </c>
      <c r="L65" s="63"/>
      <c r="M65" s="13"/>
    </row>
    <row r="66" spans="1:14" ht="14.85" customHeight="1" x14ac:dyDescent="0.25">
      <c r="A66" s="95" t="s">
        <v>202</v>
      </c>
      <c r="B66" s="95"/>
      <c r="C66" s="95"/>
      <c r="D66" s="95"/>
      <c r="E66" s="95"/>
      <c r="F66" s="95"/>
      <c r="G66" s="95"/>
      <c r="H66" s="95"/>
      <c r="I66" s="95"/>
      <c r="J66" s="95"/>
      <c r="K66" s="46">
        <v>0</v>
      </c>
      <c r="L66" s="63"/>
      <c r="M66" s="13"/>
    </row>
    <row r="67" spans="1:14" x14ac:dyDescent="0.25">
      <c r="A67" s="72" t="s">
        <v>203</v>
      </c>
      <c r="B67" s="72"/>
      <c r="C67" s="72"/>
      <c r="D67" s="72"/>
      <c r="E67" s="72"/>
      <c r="F67" s="72"/>
      <c r="G67" s="72"/>
      <c r="H67" s="72"/>
      <c r="I67" s="72"/>
      <c r="J67" s="72"/>
      <c r="K67" s="44">
        <v>0</v>
      </c>
      <c r="L67" s="63"/>
      <c r="M67" s="13"/>
    </row>
    <row r="68" spans="1:14" ht="14.85" customHeight="1" x14ac:dyDescent="0.25">
      <c r="A68" s="95" t="s">
        <v>204</v>
      </c>
      <c r="B68" s="95"/>
      <c r="C68" s="95"/>
      <c r="D68" s="95"/>
      <c r="E68" s="95"/>
      <c r="F68" s="95"/>
      <c r="G68" s="95"/>
      <c r="H68" s="95"/>
      <c r="I68" s="95"/>
      <c r="J68" s="95"/>
      <c r="K68" s="46">
        <v>0</v>
      </c>
      <c r="L68" s="63"/>
      <c r="M68" s="13"/>
    </row>
    <row r="69" spans="1:14" x14ac:dyDescent="0.25">
      <c r="A69" s="72" t="s">
        <v>205</v>
      </c>
      <c r="B69" s="72"/>
      <c r="C69" s="72"/>
      <c r="D69" s="72"/>
      <c r="E69" s="72"/>
      <c r="F69" s="72"/>
      <c r="G69" s="72"/>
      <c r="H69" s="72"/>
      <c r="I69" s="72"/>
      <c r="J69" s="72"/>
      <c r="K69" s="44">
        <v>1</v>
      </c>
      <c r="L69" s="63"/>
      <c r="M69" s="13"/>
      <c r="N69" t="s">
        <v>289</v>
      </c>
    </row>
    <row r="70" spans="1:14" s="21" customFormat="1" ht="14.85" customHeight="1" x14ac:dyDescent="0.25">
      <c r="A70" s="95" t="s">
        <v>206</v>
      </c>
      <c r="B70" s="95"/>
      <c r="C70" s="95"/>
      <c r="D70" s="95"/>
      <c r="E70" s="95"/>
      <c r="F70" s="95"/>
      <c r="G70" s="95"/>
      <c r="H70" s="95"/>
      <c r="I70" s="95"/>
      <c r="J70" s="95"/>
      <c r="K70" s="46">
        <v>1</v>
      </c>
      <c r="L70" s="63"/>
      <c r="M70" s="48"/>
      <c r="N70" s="21" t="s">
        <v>288</v>
      </c>
    </row>
    <row r="71" spans="1:14" x14ac:dyDescent="0.25">
      <c r="A71" s="72" t="s">
        <v>207</v>
      </c>
      <c r="B71" s="72"/>
      <c r="C71" s="72"/>
      <c r="D71" s="72"/>
      <c r="E71" s="72"/>
      <c r="F71" s="72"/>
      <c r="G71" s="72"/>
      <c r="H71" s="72"/>
      <c r="I71" s="72"/>
      <c r="J71" s="72"/>
      <c r="K71" s="44">
        <v>1</v>
      </c>
      <c r="L71" s="63"/>
      <c r="M71" s="13"/>
      <c r="N71" t="s">
        <v>287</v>
      </c>
    </row>
    <row r="73" spans="1:14" x14ac:dyDescent="0.25">
      <c r="A73" s="51" t="s">
        <v>153</v>
      </c>
      <c r="B73" s="51" t="str">
        <f>IF(SUM(N3:P3)=3,"Réussi",IF(SUM(N3:O3)=2,"Réussi mais sans A3","Echec"))</f>
        <v>Réussi mais sans A3</v>
      </c>
    </row>
  </sheetData>
  <mergeCells count="99">
    <mergeCell ref="N42:W42"/>
    <mergeCell ref="N43:W43"/>
    <mergeCell ref="N37:W37"/>
    <mergeCell ref="N38:W38"/>
    <mergeCell ref="N39:W39"/>
    <mergeCell ref="N40:W40"/>
    <mergeCell ref="N41:W41"/>
    <mergeCell ref="N30:W30"/>
    <mergeCell ref="N31:W31"/>
    <mergeCell ref="N32:W32"/>
    <mergeCell ref="N35:W35"/>
    <mergeCell ref="N36:W36"/>
    <mergeCell ref="N24:W24"/>
    <mergeCell ref="A29:J29"/>
    <mergeCell ref="N25:W25"/>
    <mergeCell ref="N26:W26"/>
    <mergeCell ref="N28:W28"/>
    <mergeCell ref="N27:W27"/>
    <mergeCell ref="N29:W29"/>
    <mergeCell ref="A40:J40"/>
    <mergeCell ref="A30:J30"/>
    <mergeCell ref="A34:K34"/>
    <mergeCell ref="A37:J37"/>
    <mergeCell ref="A39:J39"/>
    <mergeCell ref="A36:J36"/>
    <mergeCell ref="M3:M4"/>
    <mergeCell ref="A35:J35"/>
    <mergeCell ref="A38:J38"/>
    <mergeCell ref="A22:J22"/>
    <mergeCell ref="A25:J25"/>
    <mergeCell ref="A8:J8"/>
    <mergeCell ref="A9:J9"/>
    <mergeCell ref="A23:J23"/>
    <mergeCell ref="A19:J19"/>
    <mergeCell ref="A28:J28"/>
    <mergeCell ref="A27:J27"/>
    <mergeCell ref="A3:B3"/>
    <mergeCell ref="A5:J5"/>
    <mergeCell ref="A6:K6"/>
    <mergeCell ref="A33:J33"/>
    <mergeCell ref="A12:J12"/>
    <mergeCell ref="A45:K45"/>
    <mergeCell ref="A48:J48"/>
    <mergeCell ref="A47:J47"/>
    <mergeCell ref="A43:J43"/>
    <mergeCell ref="A41:J41"/>
    <mergeCell ref="A46:J46"/>
    <mergeCell ref="A42:J42"/>
    <mergeCell ref="A44:J44"/>
    <mergeCell ref="A56:J56"/>
    <mergeCell ref="A49:J49"/>
    <mergeCell ref="A50:J50"/>
    <mergeCell ref="A53:J53"/>
    <mergeCell ref="A54:K54"/>
    <mergeCell ref="A55:J55"/>
    <mergeCell ref="A51:J51"/>
    <mergeCell ref="A52:J52"/>
    <mergeCell ref="A68:J68"/>
    <mergeCell ref="A69:J69"/>
    <mergeCell ref="A70:J70"/>
    <mergeCell ref="A71:J71"/>
    <mergeCell ref="A57:K57"/>
    <mergeCell ref="A58:J58"/>
    <mergeCell ref="A59:J59"/>
    <mergeCell ref="A60:J60"/>
    <mergeCell ref="A63:J63"/>
    <mergeCell ref="A61:J61"/>
    <mergeCell ref="A66:J66"/>
    <mergeCell ref="A65:J65"/>
    <mergeCell ref="A67:J67"/>
    <mergeCell ref="A64:J64"/>
    <mergeCell ref="N12:W12"/>
    <mergeCell ref="A7:J7"/>
    <mergeCell ref="A11:J11"/>
    <mergeCell ref="A10:J10"/>
    <mergeCell ref="N17:W17"/>
    <mergeCell ref="N7:W7"/>
    <mergeCell ref="N8:W8"/>
    <mergeCell ref="N9:W9"/>
    <mergeCell ref="N10:W10"/>
    <mergeCell ref="N11:W11"/>
    <mergeCell ref="A13:J13"/>
    <mergeCell ref="A16:J16"/>
    <mergeCell ref="N18:W18"/>
    <mergeCell ref="A31:J31"/>
    <mergeCell ref="A32:J32"/>
    <mergeCell ref="N14:W14"/>
    <mergeCell ref="N15:W15"/>
    <mergeCell ref="A17:J17"/>
    <mergeCell ref="A18:J18"/>
    <mergeCell ref="A20:K20"/>
    <mergeCell ref="A24:J24"/>
    <mergeCell ref="A21:J21"/>
    <mergeCell ref="A26:J26"/>
    <mergeCell ref="A14:J14"/>
    <mergeCell ref="A15:J15"/>
    <mergeCell ref="N21:W21"/>
    <mergeCell ref="N22:W22"/>
    <mergeCell ref="N23:W23"/>
  </mergeCells>
  <phoneticPr fontId="2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Normal="100" workbookViewId="0">
      <selection activeCell="F6" sqref="F6"/>
    </sheetView>
  </sheetViews>
  <sheetFormatPr baseColWidth="10" defaultColWidth="11.42578125" defaultRowHeight="15" x14ac:dyDescent="0.25"/>
  <cols>
    <col min="1" max="1" width="8.42578125" customWidth="1"/>
    <col min="2" max="2" width="35.5703125" customWidth="1"/>
    <col min="4" max="4" width="15.5703125" customWidth="1"/>
    <col min="6" max="6" width="7.42578125" customWidth="1"/>
    <col min="7" max="7" width="35.28515625" customWidth="1"/>
    <col min="9" max="9" width="19.28515625" customWidth="1"/>
  </cols>
  <sheetData>
    <row r="1" spans="1:9" ht="23.25" x14ac:dyDescent="0.35">
      <c r="B1" s="20" t="s">
        <v>208</v>
      </c>
      <c r="C1" s="17"/>
      <c r="D1" s="17"/>
      <c r="E1" s="17"/>
      <c r="F1" s="16"/>
      <c r="G1" s="16"/>
    </row>
    <row r="3" spans="1:9" x14ac:dyDescent="0.25">
      <c r="B3" s="14"/>
    </row>
    <row r="5" spans="1:9" x14ac:dyDescent="0.25">
      <c r="A5" s="1"/>
      <c r="B5" s="1"/>
      <c r="C5" s="1"/>
      <c r="D5" s="53" t="s">
        <v>209</v>
      </c>
      <c r="F5" s="1"/>
      <c r="G5" s="1"/>
      <c r="H5" s="1"/>
      <c r="I5" s="53" t="s">
        <v>209</v>
      </c>
    </row>
    <row r="6" spans="1:9" x14ac:dyDescent="0.25">
      <c r="A6" s="22" t="s">
        <v>210</v>
      </c>
      <c r="B6" s="50" t="s">
        <v>211</v>
      </c>
      <c r="C6" t="s">
        <v>212</v>
      </c>
      <c r="D6" t="str">
        <f>IF(C6="oui","Accès à la défense","Pas d'accès à la défense")</f>
        <v>Accès à la défense</v>
      </c>
      <c r="F6" s="22" t="s">
        <v>213</v>
      </c>
      <c r="G6" s="50" t="s">
        <v>211</v>
      </c>
      <c r="H6" t="s">
        <v>212</v>
      </c>
      <c r="I6" t="str">
        <f>IF(H6="oui","Accès à la défense","Pas d'accès à la défense")</f>
        <v>Accès à la défense</v>
      </c>
    </row>
    <row r="7" spans="1:9" ht="30" x14ac:dyDescent="0.25">
      <c r="A7" s="50"/>
      <c r="B7" s="10" t="s">
        <v>214</v>
      </c>
      <c r="C7">
        <v>0</v>
      </c>
      <c r="F7" s="50"/>
      <c r="G7" s="10" t="s">
        <v>214</v>
      </c>
      <c r="H7">
        <v>0</v>
      </c>
    </row>
    <row r="10" spans="1:9" ht="31.35" customHeight="1" x14ac:dyDescent="0.25">
      <c r="A10" s="106" t="s">
        <v>215</v>
      </c>
      <c r="B10" s="106"/>
      <c r="C10" s="106"/>
      <c r="D10" s="106"/>
      <c r="F10" s="106" t="s">
        <v>215</v>
      </c>
      <c r="G10" s="106"/>
      <c r="H10" s="106"/>
      <c r="I10" s="106"/>
    </row>
    <row r="11" spans="1:9" x14ac:dyDescent="0.25">
      <c r="A11" s="9" t="s">
        <v>216</v>
      </c>
      <c r="B11" s="15"/>
      <c r="C11" s="15"/>
      <c r="D11" s="15"/>
      <c r="F11" s="9" t="s">
        <v>216</v>
      </c>
      <c r="G11" s="15"/>
      <c r="H11" s="15"/>
      <c r="I11" s="15"/>
    </row>
    <row r="12" spans="1:9" x14ac:dyDescent="0.25">
      <c r="A12" s="107"/>
      <c r="B12" s="108"/>
      <c r="C12" s="108"/>
      <c r="D12" s="109"/>
      <c r="F12" s="107"/>
      <c r="G12" s="108"/>
      <c r="H12" s="108"/>
      <c r="I12" s="109"/>
    </row>
    <row r="13" spans="1:9" x14ac:dyDescent="0.25">
      <c r="A13" s="100"/>
      <c r="B13" s="101"/>
      <c r="C13" s="101"/>
      <c r="D13" s="102"/>
      <c r="F13" s="100"/>
      <c r="G13" s="101"/>
      <c r="H13" s="101"/>
      <c r="I13" s="102"/>
    </row>
    <row r="14" spans="1:9" x14ac:dyDescent="0.25">
      <c r="A14" s="100"/>
      <c r="B14" s="101"/>
      <c r="C14" s="101"/>
      <c r="D14" s="102"/>
      <c r="F14" s="100"/>
      <c r="G14" s="101"/>
      <c r="H14" s="101"/>
      <c r="I14" s="102"/>
    </row>
    <row r="15" spans="1:9" x14ac:dyDescent="0.25">
      <c r="A15" s="100"/>
      <c r="B15" s="101"/>
      <c r="C15" s="101"/>
      <c r="D15" s="102"/>
      <c r="F15" s="100"/>
      <c r="G15" s="101"/>
      <c r="H15" s="101"/>
      <c r="I15" s="102"/>
    </row>
    <row r="16" spans="1:9" x14ac:dyDescent="0.25">
      <c r="A16" s="100"/>
      <c r="B16" s="101"/>
      <c r="C16" s="101"/>
      <c r="D16" s="102"/>
      <c r="F16" s="100"/>
      <c r="G16" s="101"/>
      <c r="H16" s="101"/>
      <c r="I16" s="102"/>
    </row>
    <row r="17" spans="1:9" x14ac:dyDescent="0.25">
      <c r="A17" s="100"/>
      <c r="B17" s="101"/>
      <c r="C17" s="101"/>
      <c r="D17" s="102"/>
      <c r="F17" s="100"/>
      <c r="G17" s="101"/>
      <c r="H17" s="101"/>
      <c r="I17" s="102"/>
    </row>
    <row r="18" spans="1:9" x14ac:dyDescent="0.25">
      <c r="A18" s="100"/>
      <c r="B18" s="101"/>
      <c r="C18" s="101"/>
      <c r="D18" s="102"/>
      <c r="F18" s="100"/>
      <c r="G18" s="101"/>
      <c r="H18" s="101"/>
      <c r="I18" s="102"/>
    </row>
    <row r="19" spans="1:9" x14ac:dyDescent="0.25">
      <c r="A19" s="103"/>
      <c r="B19" s="104"/>
      <c r="C19" s="104"/>
      <c r="D19" s="105"/>
      <c r="F19" s="103"/>
      <c r="G19" s="104"/>
      <c r="H19" s="104"/>
      <c r="I19" s="105"/>
    </row>
  </sheetData>
  <mergeCells count="18">
    <mergeCell ref="A15:D15"/>
    <mergeCell ref="A16:D16"/>
    <mergeCell ref="A17:D17"/>
    <mergeCell ref="A18:D18"/>
    <mergeCell ref="A19:D19"/>
    <mergeCell ref="A10:D10"/>
    <mergeCell ref="F10:I10"/>
    <mergeCell ref="F12:I12"/>
    <mergeCell ref="F13:I13"/>
    <mergeCell ref="F14:I14"/>
    <mergeCell ref="A12:D12"/>
    <mergeCell ref="A13:D13"/>
    <mergeCell ref="A14:D14"/>
    <mergeCell ref="F15:I15"/>
    <mergeCell ref="F16:I16"/>
    <mergeCell ref="F17:I17"/>
    <mergeCell ref="F18:I18"/>
    <mergeCell ref="F19:I19"/>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C299BE41775A4D98101E8C20EC1E24" ma:contentTypeVersion="2" ma:contentTypeDescription="Crée un document." ma:contentTypeScope="" ma:versionID="21986690716ff62b1845c5f06c328464">
  <xsd:schema xmlns:xsd="http://www.w3.org/2001/XMLSchema" xmlns:xs="http://www.w3.org/2001/XMLSchema" xmlns:p="http://schemas.microsoft.com/office/2006/metadata/properties" xmlns:ns2="480a3e5a-0b7d-49b6-9e16-761f2c574667" targetNamespace="http://schemas.microsoft.com/office/2006/metadata/properties" ma:root="true" ma:fieldsID="9ce6c764d5dc570ccaa839b070ad11af" ns2:_="">
    <xsd:import namespace="480a3e5a-0b7d-49b6-9e16-761f2c57466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a3e5a-0b7d-49b6-9e16-761f2c5746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A6E881-F83E-4D2E-AAF5-FBADE8E544D1}">
  <ds:schemaRefs>
    <ds:schemaRef ds:uri="http://schemas.microsoft.com/sharepoint/v3/contenttype/forms"/>
  </ds:schemaRefs>
</ds:datastoreItem>
</file>

<file path=customXml/itemProps2.xml><?xml version="1.0" encoding="utf-8"?>
<ds:datastoreItem xmlns:ds="http://schemas.openxmlformats.org/officeDocument/2006/customXml" ds:itemID="{BC9AC2A4-1AE1-4A06-BAF2-A0F643F1CC0D}">
  <ds:schemaRefs>
    <ds:schemaRef ds:uri="http://schemas.microsoft.com/office/2006/metadata/contentType"/>
    <ds:schemaRef ds:uri="http://schemas.microsoft.com/office/2006/metadata/properties/metaAttributes"/>
    <ds:schemaRef ds:uri="http://www.w3.org/2000/xmlns/"/>
    <ds:schemaRef ds:uri="http://www.w3.org/2001/XMLSchema"/>
    <ds:schemaRef ds:uri="480a3e5a-0b7d-49b6-9e16-761f2c574667"/>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45F0E7-6283-4CB8-840B-491EC0BF39FD}">
  <ds:schemaRefs>
    <ds:schemaRef ds:uri="http://schemas.microsoft.com/office/2006/metadata/properties"/>
    <ds:schemaRef ds:uri="http://www.w3.org/2000/xmln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5</vt:i4>
      </vt:variant>
    </vt:vector>
  </HeadingPairs>
  <TitlesOfParts>
    <vt:vector size="9" baseType="lpstr">
      <vt:lpstr>Global</vt:lpstr>
      <vt:lpstr>Java</vt:lpstr>
      <vt:lpstr>C#</vt:lpstr>
      <vt:lpstr>Défense</vt:lpstr>
      <vt:lpstr>DPArchitectural</vt:lpstr>
      <vt:lpstr>FonctionnalitésOptJava</vt:lpstr>
      <vt:lpstr>NbInfractionsSOLID</vt:lpstr>
      <vt:lpstr>PrérequisJava</vt:lpstr>
      <vt:lpstr>PrérequisJavaComplets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Christiane Mathy</dc:creator>
  <cp:keywords/>
  <dc:description/>
  <cp:lastModifiedBy>Rémy Hendricé</cp:lastModifiedBy>
  <cp:revision/>
  <dcterms:created xsi:type="dcterms:W3CDTF">2020-04-19T09:49:47Z</dcterms:created>
  <dcterms:modified xsi:type="dcterms:W3CDTF">2022-08-16T21:41:50Z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0x01010074C299BE41775A4D98101E8C20EC1E24</vt:lpwstr>
  </property>
</Properties>
</file>