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Hendrik Möller\iCloudDrive\1. Uni\2. Mehrthemenbefragung\Ergebnisse Mehrthemenbefragung\Berechnungen\"/>
    </mc:Choice>
  </mc:AlternateContent>
  <xr:revisionPtr revIDLastSave="0" documentId="13_ncr:1_{7D4EC280-5BC0-4DDE-9C6E-63EA992DCE65}" xr6:coauthVersionLast="47" xr6:coauthVersionMax="47" xr10:uidLastSave="{00000000-0000-0000-0000-000000000000}"/>
  <bookViews>
    <workbookView xWindow="-120" yWindow="-120" windowWidth="29040" windowHeight="15720" tabRatio="674" firstSheet="4" activeTab="5" xr2:uid="{00000000-000D-0000-FFFF-FFFF00000000}"/>
  </bookViews>
  <sheets>
    <sheet name="Vgl. - Keine Schichtung" sheetId="7" r:id="rId1"/>
    <sheet name="Schichtung_Geschlecht" sheetId="1" r:id="rId2"/>
    <sheet name="Schichtung_Alter" sheetId="4" r:id="rId3"/>
    <sheet name="Schichtung_Alter+Geschlecht" sheetId="6" r:id="rId4"/>
    <sheet name="Schichtung_Alter+Geschlecht_Anz" sheetId="12" r:id="rId5"/>
    <sheet name="Schichtung_Alter+Geschlecht_0&amp;1" sheetId="1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4" i="14" l="1"/>
  <c r="E46" i="14"/>
  <c r="T75" i="14" l="1"/>
  <c r="U75" i="14" s="1"/>
  <c r="S89" i="14"/>
  <c r="S87" i="14"/>
  <c r="S88" i="14"/>
  <c r="S86" i="14"/>
  <c r="U53" i="12"/>
  <c r="T53" i="12"/>
  <c r="E46" i="12"/>
  <c r="I83" i="14" l="1"/>
  <c r="I84" i="14"/>
  <c r="I82" i="14"/>
  <c r="H80" i="14" s="1"/>
  <c r="H87" i="14" s="1"/>
  <c r="I80" i="14" s="1"/>
  <c r="H79" i="14" l="1"/>
  <c r="H86" i="14" s="1"/>
  <c r="I79" i="14" s="1"/>
  <c r="H81" i="14"/>
  <c r="H88" i="14" s="1"/>
  <c r="I81" i="14" s="1"/>
  <c r="T76" i="14"/>
  <c r="T81" i="14"/>
  <c r="U81" i="14" s="1"/>
  <c r="T80" i="14"/>
  <c r="U80" i="14" s="1"/>
  <c r="T79" i="14"/>
  <c r="T78" i="14"/>
  <c r="T77" i="14"/>
  <c r="T68" i="14"/>
  <c r="U68" i="14" s="1"/>
  <c r="T67" i="14"/>
  <c r="U67" i="14" s="1"/>
  <c r="T66" i="14"/>
  <c r="U66" i="14" s="1"/>
  <c r="T65" i="14"/>
  <c r="U65" i="14" s="1"/>
  <c r="T64" i="14"/>
  <c r="U64" i="14" s="1"/>
  <c r="E49" i="14"/>
  <c r="E48" i="14"/>
  <c r="E37" i="14"/>
  <c r="E13" i="14"/>
  <c r="E11" i="14"/>
  <c r="E22" i="14"/>
  <c r="E26" i="14"/>
  <c r="E27" i="14"/>
  <c r="E18" i="14"/>
  <c r="E14" i="14"/>
  <c r="E10" i="14"/>
  <c r="E55" i="14"/>
  <c r="T52" i="12"/>
  <c r="U52" i="12" s="1"/>
  <c r="E9" i="12"/>
  <c r="F48" i="14" l="1"/>
  <c r="U77" i="14"/>
  <c r="U87" i="14" s="1"/>
  <c r="T87" i="14"/>
  <c r="U78" i="14"/>
  <c r="U88" i="14" s="1"/>
  <c r="T88" i="14"/>
  <c r="U79" i="14"/>
  <c r="U89" i="14" s="1"/>
  <c r="T89" i="14"/>
  <c r="T86" i="14"/>
  <c r="U76" i="14"/>
  <c r="U86" i="14" s="1"/>
  <c r="Q56" i="12"/>
  <c r="Q60" i="12" s="1"/>
  <c r="E47" i="14" l="1"/>
  <c r="T55" i="14"/>
  <c r="U55" i="14" s="1"/>
  <c r="T56" i="14"/>
  <c r="U56" i="14" s="1"/>
  <c r="T57" i="14"/>
  <c r="U57" i="14" s="1"/>
  <c r="T58" i="14"/>
  <c r="U58" i="14" s="1"/>
  <c r="T59" i="14"/>
  <c r="U59" i="14" s="1"/>
  <c r="E63" i="14"/>
  <c r="E62" i="14"/>
  <c r="F62" i="14" s="1"/>
  <c r="E61" i="14"/>
  <c r="E60" i="14"/>
  <c r="F60" i="14" s="1"/>
  <c r="E59" i="14"/>
  <c r="E58" i="14"/>
  <c r="E57" i="14"/>
  <c r="E56" i="14"/>
  <c r="F56" i="14" s="1"/>
  <c r="E54" i="14"/>
  <c r="F54" i="14" s="1"/>
  <c r="E53" i="14"/>
  <c r="E52" i="14"/>
  <c r="E51" i="14"/>
  <c r="E50" i="14"/>
  <c r="T49" i="14"/>
  <c r="U49" i="14" s="1"/>
  <c r="T48" i="14"/>
  <c r="U48" i="14" s="1"/>
  <c r="T47" i="14"/>
  <c r="U47" i="14" s="1"/>
  <c r="T46" i="14"/>
  <c r="U46" i="14" s="1"/>
  <c r="T45" i="14"/>
  <c r="U45" i="14" s="1"/>
  <c r="E41" i="14"/>
  <c r="E40" i="14"/>
  <c r="E39" i="14"/>
  <c r="F39" i="14" s="1"/>
  <c r="E38" i="14"/>
  <c r="E36" i="14"/>
  <c r="E35" i="14"/>
  <c r="E34" i="14"/>
  <c r="E33" i="14"/>
  <c r="E32" i="14"/>
  <c r="E31" i="14"/>
  <c r="E30" i="14"/>
  <c r="E29" i="14"/>
  <c r="E28" i="14"/>
  <c r="E25" i="14"/>
  <c r="E24" i="14"/>
  <c r="E23" i="14"/>
  <c r="F23" i="14" s="1"/>
  <c r="G22" i="14" s="1"/>
  <c r="E21" i="14"/>
  <c r="E20" i="14"/>
  <c r="E19" i="14"/>
  <c r="E17" i="14"/>
  <c r="E16" i="14"/>
  <c r="E15" i="14"/>
  <c r="E12" i="14"/>
  <c r="F11" i="14" s="1"/>
  <c r="G10" i="14" s="1"/>
  <c r="E9" i="14"/>
  <c r="E13" i="12"/>
  <c r="E10" i="12"/>
  <c r="E63" i="12"/>
  <c r="E62" i="12"/>
  <c r="E61" i="12"/>
  <c r="E60" i="12"/>
  <c r="F60" i="12" s="1"/>
  <c r="E59" i="12"/>
  <c r="E58" i="12"/>
  <c r="F58" i="12" s="1"/>
  <c r="E57" i="12"/>
  <c r="E56" i="12"/>
  <c r="F56" i="12" s="1"/>
  <c r="E55" i="12"/>
  <c r="E54" i="12"/>
  <c r="F54" i="12" s="1"/>
  <c r="E53" i="12"/>
  <c r="E52" i="12"/>
  <c r="F52" i="12" s="1"/>
  <c r="E51" i="12"/>
  <c r="F50" i="12" s="1"/>
  <c r="G48" i="12" s="1"/>
  <c r="H47" i="12" s="1"/>
  <c r="I46" i="12" s="1"/>
  <c r="N33" i="12" s="1"/>
  <c r="E50" i="12"/>
  <c r="T49" i="12"/>
  <c r="U49" i="12" s="1"/>
  <c r="E49" i="12"/>
  <c r="T48" i="12"/>
  <c r="U48" i="12" s="1"/>
  <c r="E48" i="12"/>
  <c r="T47" i="12"/>
  <c r="U47" i="12" s="1"/>
  <c r="E47" i="12"/>
  <c r="T46" i="12"/>
  <c r="U46" i="12" s="1"/>
  <c r="T45" i="12"/>
  <c r="U45" i="12" s="1"/>
  <c r="E41" i="12"/>
  <c r="E40" i="12"/>
  <c r="E39" i="12"/>
  <c r="F39" i="12" s="1"/>
  <c r="E38" i="12"/>
  <c r="E37" i="12"/>
  <c r="E36" i="12"/>
  <c r="E35" i="12"/>
  <c r="E34" i="12"/>
  <c r="E33" i="12"/>
  <c r="E32" i="12"/>
  <c r="E31" i="12"/>
  <c r="E30" i="12"/>
  <c r="E29" i="12"/>
  <c r="E28" i="12"/>
  <c r="E27" i="12"/>
  <c r="F27" i="12" s="1"/>
  <c r="G26" i="12" s="1"/>
  <c r="E26" i="12"/>
  <c r="E25" i="12"/>
  <c r="E24" i="12"/>
  <c r="E23" i="12"/>
  <c r="F23" i="12"/>
  <c r="G22" i="12" s="1"/>
  <c r="E22" i="12"/>
  <c r="E21" i="12"/>
  <c r="E20" i="12"/>
  <c r="E19" i="12"/>
  <c r="E18" i="12"/>
  <c r="E17" i="12"/>
  <c r="E16" i="12"/>
  <c r="E15" i="12"/>
  <c r="F15" i="12" s="1"/>
  <c r="G14" i="12" s="1"/>
  <c r="E14" i="12"/>
  <c r="S14" i="12"/>
  <c r="E12" i="12"/>
  <c r="E11" i="12"/>
  <c r="F11" i="12" s="1"/>
  <c r="G10" i="12" s="1"/>
  <c r="E13" i="6"/>
  <c r="E19" i="1"/>
  <c r="F62" i="12"/>
  <c r="F31" i="12"/>
  <c r="G30" i="12"/>
  <c r="F48" i="12"/>
  <c r="E46" i="6"/>
  <c r="E47" i="6"/>
  <c r="T46" i="6"/>
  <c r="U46" i="6" s="1"/>
  <c r="T47" i="6"/>
  <c r="U47" i="6" s="1"/>
  <c r="T48" i="6"/>
  <c r="U48" i="6" s="1"/>
  <c r="T49" i="6"/>
  <c r="U49" i="6" s="1"/>
  <c r="T45" i="6"/>
  <c r="U45" i="6" s="1"/>
  <c r="E63" i="6"/>
  <c r="E61" i="6"/>
  <c r="E59" i="6"/>
  <c r="E57" i="6"/>
  <c r="F56" i="6" s="1"/>
  <c r="E55" i="6"/>
  <c r="E53" i="6"/>
  <c r="E51" i="6"/>
  <c r="E49" i="6"/>
  <c r="E62" i="6"/>
  <c r="F62" i="6" s="1"/>
  <c r="E60" i="6"/>
  <c r="F60" i="6" s="1"/>
  <c r="E58" i="6"/>
  <c r="F58" i="6" s="1"/>
  <c r="E56" i="6"/>
  <c r="E54" i="6"/>
  <c r="F54" i="6" s="1"/>
  <c r="E52" i="6"/>
  <c r="E50" i="6"/>
  <c r="F50" i="6" s="1"/>
  <c r="E48" i="6"/>
  <c r="F48" i="6" s="1"/>
  <c r="E40" i="6"/>
  <c r="E36" i="6"/>
  <c r="F35" i="6" s="1"/>
  <c r="G34" i="6" s="1"/>
  <c r="E32" i="6"/>
  <c r="F31" i="6" s="1"/>
  <c r="G30" i="6" s="1"/>
  <c r="E28" i="6"/>
  <c r="E24" i="6"/>
  <c r="E20" i="6"/>
  <c r="E14" i="6"/>
  <c r="E15" i="6"/>
  <c r="E16" i="6"/>
  <c r="E12" i="6"/>
  <c r="E39" i="6"/>
  <c r="E35" i="6"/>
  <c r="E31" i="6"/>
  <c r="E27" i="6"/>
  <c r="E23" i="6"/>
  <c r="E19" i="6"/>
  <c r="F19" i="6" s="1"/>
  <c r="G18" i="6" s="1"/>
  <c r="E11" i="6"/>
  <c r="E26" i="6"/>
  <c r="E22" i="6"/>
  <c r="E38" i="6"/>
  <c r="E34" i="6"/>
  <c r="E30" i="6"/>
  <c r="E18" i="6"/>
  <c r="E41" i="6"/>
  <c r="E37" i="6"/>
  <c r="E33" i="6"/>
  <c r="E29" i="6"/>
  <c r="E25" i="6"/>
  <c r="E21" i="6"/>
  <c r="E17" i="6"/>
  <c r="E10" i="6"/>
  <c r="AA13" i="6"/>
  <c r="F39" i="6"/>
  <c r="G38" i="6" s="1"/>
  <c r="E27" i="4"/>
  <c r="C15" i="7"/>
  <c r="D15" i="7" s="1"/>
  <c r="C14" i="7"/>
  <c r="C11" i="7"/>
  <c r="C10" i="7"/>
  <c r="D10" i="7" s="1"/>
  <c r="I13" i="7" s="1"/>
  <c r="E9" i="6"/>
  <c r="E36" i="4"/>
  <c r="E32" i="4"/>
  <c r="E30" i="4"/>
  <c r="F29" i="4"/>
  <c r="E23" i="4"/>
  <c r="F23" i="4"/>
  <c r="G20" i="4" s="1"/>
  <c r="E19" i="4"/>
  <c r="F19" i="4" s="1"/>
  <c r="G17" i="4" s="1"/>
  <c r="E15" i="4"/>
  <c r="E11" i="4"/>
  <c r="E34" i="4"/>
  <c r="E25" i="4"/>
  <c r="E21" i="4"/>
  <c r="E17" i="4"/>
  <c r="E13" i="4"/>
  <c r="E35" i="4"/>
  <c r="E33" i="4"/>
  <c r="E31" i="4"/>
  <c r="E29" i="4"/>
  <c r="E24" i="4"/>
  <c r="E22" i="4" s="1"/>
  <c r="E20" i="4"/>
  <c r="E18" i="4"/>
  <c r="E16" i="4"/>
  <c r="E14" i="4"/>
  <c r="E12" i="4"/>
  <c r="E10" i="4"/>
  <c r="F27" i="6"/>
  <c r="G26" i="6" s="1"/>
  <c r="E9" i="4"/>
  <c r="E28" i="4"/>
  <c r="E20" i="1"/>
  <c r="F21" i="1"/>
  <c r="F23" i="1"/>
  <c r="F15" i="1"/>
  <c r="F11" i="1"/>
  <c r="E9" i="1"/>
  <c r="G21" i="1"/>
  <c r="H20" i="1" s="1"/>
  <c r="I19" i="1" s="1"/>
  <c r="N17" i="1" s="1"/>
  <c r="E10" i="1"/>
  <c r="E14" i="1"/>
  <c r="F58" i="14" l="1"/>
  <c r="F35" i="12"/>
  <c r="G34" i="12" s="1"/>
  <c r="F31" i="4"/>
  <c r="F33" i="4"/>
  <c r="F35" i="4"/>
  <c r="F15" i="6"/>
  <c r="G14" i="6" s="1"/>
  <c r="F15" i="4"/>
  <c r="G14" i="4" s="1"/>
  <c r="G38" i="12"/>
  <c r="F11" i="6"/>
  <c r="G10" i="6" s="1"/>
  <c r="H11" i="6" s="1"/>
  <c r="I9" i="6" s="1"/>
  <c r="N32" i="6" s="1"/>
  <c r="G14" i="1"/>
  <c r="H10" i="1" s="1"/>
  <c r="I9" i="1" s="1"/>
  <c r="N16" i="1" s="1"/>
  <c r="R16" i="1" s="1"/>
  <c r="G10" i="1"/>
  <c r="F23" i="6"/>
  <c r="G22" i="6" s="1"/>
  <c r="F11" i="4"/>
  <c r="G11" i="4" s="1"/>
  <c r="H11" i="4" s="1"/>
  <c r="I9" i="4" s="1"/>
  <c r="N16" i="4" s="1"/>
  <c r="F52" i="6"/>
  <c r="G48" i="6" s="1"/>
  <c r="H47" i="6" s="1"/>
  <c r="I46" i="6" s="1"/>
  <c r="N33" i="6" s="1"/>
  <c r="F19" i="12"/>
  <c r="G18" i="12" s="1"/>
  <c r="F35" i="14"/>
  <c r="G38" i="14"/>
  <c r="F31" i="14"/>
  <c r="F27" i="14"/>
  <c r="G26" i="14" s="1"/>
  <c r="F52" i="14"/>
  <c r="G30" i="14"/>
  <c r="F15" i="14"/>
  <c r="G14" i="14" s="1"/>
  <c r="F50" i="14"/>
  <c r="F19" i="14"/>
  <c r="G18" i="14" s="1"/>
  <c r="G34" i="14"/>
  <c r="E14" i="7"/>
  <c r="I14" i="7" s="1"/>
  <c r="M13" i="7" s="1"/>
  <c r="H11" i="12"/>
  <c r="I9" i="12" s="1"/>
  <c r="N32" i="12" s="1"/>
  <c r="R32" i="12" s="1"/>
  <c r="G29" i="4"/>
  <c r="H28" i="4" s="1"/>
  <c r="I27" i="4" s="1"/>
  <c r="N17" i="4" s="1"/>
  <c r="R32" i="6" l="1"/>
  <c r="G48" i="14"/>
  <c r="H47" i="14" s="1"/>
  <c r="I46" i="14" s="1"/>
  <c r="N33" i="14" s="1"/>
  <c r="H11" i="14"/>
  <c r="I9" i="14" s="1"/>
  <c r="N32" i="14" s="1"/>
  <c r="R16" i="4"/>
  <c r="R32" i="14" l="1"/>
</calcChain>
</file>

<file path=xl/sharedStrings.xml><?xml version="1.0" encoding="utf-8"?>
<sst xmlns="http://schemas.openxmlformats.org/spreadsheetml/2006/main" count="700" uniqueCount="90">
  <si>
    <t>u^2</t>
  </si>
  <si>
    <t>N^2_h</t>
  </si>
  <si>
    <t>S^2_h</t>
  </si>
  <si>
    <t>N_h</t>
  </si>
  <si>
    <t>N</t>
  </si>
  <si>
    <t>Schicht 2 (weiblich)</t>
  </si>
  <si>
    <t>Schicht 1 (männlich)</t>
  </si>
  <si>
    <t>Nenner</t>
  </si>
  <si>
    <t>Epsilon^2</t>
  </si>
  <si>
    <t>Zähler</t>
  </si>
  <si>
    <t>:</t>
  </si>
  <si>
    <t>Descriptives</t>
  </si>
  <si>
    <t>nspo2</t>
  </si>
  <si>
    <t>Missing</t>
  </si>
  <si>
    <t>Mean</t>
  </si>
  <si>
    <t>0.2028776978417266</t>
  </si>
  <si>
    <t>Median</t>
  </si>
  <si>
    <t>0.0000000000000000</t>
  </si>
  <si>
    <t>Standard deviation</t>
  </si>
  <si>
    <t>0.6941441401655023</t>
  </si>
  <si>
    <t>Variance</t>
  </si>
  <si>
    <t>Minimum</t>
  </si>
  <si>
    <t>Maximum</t>
  </si>
  <si>
    <t>Varianz Männer:</t>
  </si>
  <si>
    <t>Varianz Frauen:</t>
  </si>
  <si>
    <t>0.1063174114021572</t>
  </si>
  <si>
    <t>0.5116906415743503</t>
  </si>
  <si>
    <t>Ergebnis:</t>
  </si>
  <si>
    <t>Schicht 1 (14-29 Jahre)</t>
  </si>
  <si>
    <t>Schicht 2 (30-44 Jahre)</t>
  </si>
  <si>
    <t>N:</t>
  </si>
  <si>
    <t>N (nur sportler*innen ab 14):</t>
  </si>
  <si>
    <t>N (nur ab 14):</t>
  </si>
  <si>
    <t>Filter: Nur Sportler*innen</t>
  </si>
  <si>
    <t>nspo2 - Transform 2</t>
  </si>
  <si>
    <t>0.1410000000000000</t>
  </si>
  <si>
    <t>0.5860567058420734</t>
  </si>
  <si>
    <t>0.0737179487179487</t>
  </si>
  <si>
    <t>0.4287944318050523</t>
  </si>
  <si>
    <t>n=männlich</t>
  </si>
  <si>
    <t>n=weiblich</t>
  </si>
  <si>
    <t>Schicht 3 (45-59 Jahre)</t>
  </si>
  <si>
    <t>Schicht 4 (60+ Jahre)</t>
  </si>
  <si>
    <t>n=Schicht 1 (14-29 Jahre)</t>
  </si>
  <si>
    <t>n=Schicht 2 (30-44 Jahre)</t>
  </si>
  <si>
    <t>n=Schicht 3 (45-59 Jahre)</t>
  </si>
  <si>
    <t>n=Schicht 4 (60+ Jahre)</t>
  </si>
  <si>
    <t>0.3555555555555556</t>
  </si>
  <si>
    <t>14-29 Jahre</t>
  </si>
  <si>
    <t>30-44 Jahre</t>
  </si>
  <si>
    <t>45-59 Jahre</t>
  </si>
  <si>
    <t>60+ Jahre</t>
  </si>
  <si>
    <t>0.0915254237288136</t>
  </si>
  <si>
    <t>0.3222413721148417</t>
  </si>
  <si>
    <t>0.1039215686274510</t>
  </si>
  <si>
    <t>0.3694953731396394</t>
  </si>
  <si>
    <t>0.0690754516471838</t>
  </si>
  <si>
    <t>0.4027962047969977</t>
  </si>
  <si>
    <t>N^2</t>
  </si>
  <si>
    <t>S^2</t>
  </si>
  <si>
    <t>N (nur Sportler*innen ab 14):</t>
  </si>
  <si>
    <t>n=Schicht 1 (m; 14-29 Jahre)</t>
  </si>
  <si>
    <t>n=Schicht 2 (m; 30-44 Jahre)</t>
  </si>
  <si>
    <t>n=Schicht 3 (m; 45-59 Jahre)</t>
  </si>
  <si>
    <t>n=Schicht 4 (m; 60+ Jahre)</t>
  </si>
  <si>
    <t>n=Schicht 5 (w; 14-29 Jahre)</t>
  </si>
  <si>
    <t>n=Schicht 6 (w; 30-44 Jahre)</t>
  </si>
  <si>
    <t>n=Schicht 7 (w; 45-59 Jahre)</t>
  </si>
  <si>
    <t>n=Schicht 8 (w; 60+ Jahre)</t>
  </si>
  <si>
    <t>n</t>
  </si>
  <si>
    <t>Schicht 1 (m; 14-29 Jahre)</t>
  </si>
  <si>
    <t>Schicht 2 (m; 30-44 Jahre)</t>
  </si>
  <si>
    <t>Schicht 3 (m; 45-59 Jahre)</t>
  </si>
  <si>
    <t>Schicht 4 (m; 60+ Jahre)</t>
  </si>
  <si>
    <t>Schicht 5  (w; 14-29 Jahre)</t>
  </si>
  <si>
    <t>Schicht 7 (w; 45-59 Jahre)</t>
  </si>
  <si>
    <t>Schicht 8 (w; 60+ Jahre)</t>
  </si>
  <si>
    <t>Schicht 6 (w; 30-44 Jahre)</t>
  </si>
  <si>
    <t>Genauigkeit</t>
  </si>
  <si>
    <t>Intervallbreite</t>
  </si>
  <si>
    <t>Genauigkeit bei voraus. Anzahl von Sportverl.</t>
  </si>
  <si>
    <t>Summe(Anzahl Sportverl.)</t>
  </si>
  <si>
    <t>Varianz = Alle Sportler</t>
  </si>
  <si>
    <t>Verletzt</t>
  </si>
  <si>
    <t>=</t>
  </si>
  <si>
    <t>Nicht-Verletzt</t>
  </si>
  <si>
    <t>Summe(Anzahl verletzte Sportler)</t>
  </si>
  <si>
    <t>&lt;- FALSCHE BERECHNUNG</t>
  </si>
  <si>
    <t xml:space="preserve">Genauigkeit bei voraus. Anzahl von verl. Personen </t>
  </si>
  <si>
    <t>Kosten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</si>
</sst>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%"/>
    <numFmt numFmtId="165" formatCode="0.0%"/>
    <numFmt numFmtId="166" formatCode="0.00000E+00"/>
    <numFmt numFmtId="167" formatCode="#,##0.00\ &quot;€&quot;"/>
    <numFmt numFmtId="168" formatCode="#,##0\ &quot;€&quot;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2" tint="-0.249977111117893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rgb="FF333333"/>
      </bottom>
      <diagonal/>
    </border>
    <border>
      <left/>
      <right/>
      <top/>
      <bottom style="thick">
        <color rgb="FF33333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333333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rgb="FF333333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79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right" vertical="center" wrapText="1"/>
    </xf>
    <xf numFmtId="0" fontId="3" fillId="0" borderId="16" xfId="0" applyFont="1" applyBorder="1" applyAlignment="1">
      <alignment vertical="center" wrapText="1"/>
    </xf>
    <xf numFmtId="3" fontId="3" fillId="0" borderId="16" xfId="0" applyNumberFormat="1" applyFont="1" applyBorder="1" applyAlignment="1">
      <alignment horizontal="right" vertical="center" wrapText="1"/>
    </xf>
    <xf numFmtId="0" fontId="3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1" xfId="0" applyFont="1" applyBorder="1"/>
    <xf numFmtId="0" fontId="1" fillId="0" borderId="6" xfId="0" applyFont="1" applyBorder="1"/>
    <xf numFmtId="0" fontId="1" fillId="0" borderId="0" xfId="0" applyFont="1"/>
    <xf numFmtId="0" fontId="1" fillId="0" borderId="0" xfId="0" applyFont="1" applyAlignment="1">
      <alignment horizontal="center" vertical="center"/>
    </xf>
    <xf numFmtId="3" fontId="0" fillId="0" borderId="0" xfId="0" applyNumberFormat="1"/>
    <xf numFmtId="0" fontId="3" fillId="0" borderId="15" xfId="0" applyFont="1" applyBorder="1" applyAlignment="1">
      <alignment vertical="center" wrapText="1"/>
    </xf>
    <xf numFmtId="0" fontId="3" fillId="0" borderId="23" xfId="0" applyFont="1" applyBorder="1" applyAlignment="1">
      <alignment vertical="center" wrapText="1"/>
    </xf>
    <xf numFmtId="0" fontId="2" fillId="0" borderId="24" xfId="0" applyFont="1" applyBorder="1" applyAlignment="1">
      <alignment horizontal="right" vertical="center" wrapText="1"/>
    </xf>
    <xf numFmtId="0" fontId="3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right" vertical="center" wrapText="1"/>
    </xf>
    <xf numFmtId="3" fontId="3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164" fontId="0" fillId="0" borderId="0" xfId="1" applyNumberFormat="1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3" fontId="0" fillId="0" borderId="6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9" fontId="0" fillId="0" borderId="18" xfId="1" applyFon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165" fontId="0" fillId="0" borderId="18" xfId="1" applyNumberFormat="1" applyFont="1" applyBorder="1" applyAlignment="1">
      <alignment horizontal="center" vertical="center"/>
    </xf>
    <xf numFmtId="165" fontId="0" fillId="0" borderId="19" xfId="1" applyNumberFormat="1" applyFont="1" applyBorder="1" applyAlignment="1">
      <alignment horizontal="center" vertical="center"/>
    </xf>
    <xf numFmtId="166" fontId="0" fillId="0" borderId="3" xfId="0" applyNumberFormat="1" applyBorder="1"/>
    <xf numFmtId="0" fontId="1" fillId="0" borderId="2" xfId="0" applyFont="1" applyBorder="1"/>
    <xf numFmtId="0" fontId="1" fillId="0" borderId="7" xfId="0" applyFont="1" applyBorder="1"/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9" fontId="0" fillId="0" borderId="0" xfId="1" applyFont="1" applyBorder="1"/>
    <xf numFmtId="165" fontId="0" fillId="0" borderId="24" xfId="1" applyNumberFormat="1" applyFont="1" applyBorder="1" applyAlignment="1">
      <alignment horizontal="center" vertical="center"/>
    </xf>
    <xf numFmtId="3" fontId="0" fillId="0" borderId="25" xfId="0" applyNumberFormat="1" applyBorder="1" applyAlignment="1">
      <alignment horizontal="center" vertical="center"/>
    </xf>
    <xf numFmtId="0" fontId="0" fillId="0" borderId="26" xfId="0" applyBorder="1"/>
    <xf numFmtId="3" fontId="0" fillId="0" borderId="26" xfId="0" applyNumberFormat="1" applyBorder="1" applyAlignment="1">
      <alignment horizontal="center" vertical="center"/>
    </xf>
    <xf numFmtId="3" fontId="0" fillId="0" borderId="27" xfId="0" applyNumberFormat="1" applyBorder="1" applyAlignment="1">
      <alignment horizontal="center" vertical="center"/>
    </xf>
    <xf numFmtId="0" fontId="0" fillId="3" borderId="0" xfId="0" applyFill="1"/>
    <xf numFmtId="0" fontId="1" fillId="3" borderId="0" xfId="0" applyFont="1" applyFill="1"/>
    <xf numFmtId="3" fontId="0" fillId="3" borderId="4" xfId="0" applyNumberForma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3" fontId="0" fillId="3" borderId="5" xfId="0" applyNumberFormat="1" applyFill="1" applyBorder="1" applyAlignment="1">
      <alignment horizontal="center" vertical="center"/>
    </xf>
    <xf numFmtId="165" fontId="0" fillId="3" borderId="5" xfId="1" applyNumberFormat="1" applyFont="1" applyFill="1" applyBorder="1" applyAlignment="1">
      <alignment horizontal="center" vertical="center"/>
    </xf>
    <xf numFmtId="3" fontId="0" fillId="3" borderId="0" xfId="0" applyNumberFormat="1" applyFill="1" applyAlignment="1">
      <alignment horizontal="center"/>
    </xf>
    <xf numFmtId="3" fontId="0" fillId="3" borderId="6" xfId="0" applyNumberForma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3" fontId="0" fillId="3" borderId="7" xfId="0" applyNumberFormat="1" applyFill="1" applyBorder="1" applyAlignment="1">
      <alignment horizontal="center" vertical="center"/>
    </xf>
    <xf numFmtId="3" fontId="0" fillId="3" borderId="8" xfId="0" applyNumberFormat="1" applyFill="1" applyBorder="1" applyAlignment="1">
      <alignment horizontal="center" vertical="center"/>
    </xf>
    <xf numFmtId="165" fontId="0" fillId="3" borderId="8" xfId="1" applyNumberFormat="1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3" fontId="9" fillId="0" borderId="4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3" fontId="9" fillId="0" borderId="0" xfId="0" applyNumberFormat="1" applyFont="1" applyAlignment="1">
      <alignment horizontal="center" vertical="center"/>
    </xf>
    <xf numFmtId="3" fontId="9" fillId="0" borderId="5" xfId="0" applyNumberFormat="1" applyFont="1" applyBorder="1" applyAlignment="1">
      <alignment horizontal="center" vertical="center"/>
    </xf>
    <xf numFmtId="165" fontId="9" fillId="0" borderId="5" xfId="1" applyNumberFormat="1" applyFont="1" applyBorder="1" applyAlignment="1">
      <alignment horizontal="center" vertical="center"/>
    </xf>
    <xf numFmtId="3" fontId="9" fillId="0" borderId="0" xfId="0" applyNumberFormat="1" applyFont="1" applyAlignment="1">
      <alignment horizontal="center"/>
    </xf>
    <xf numFmtId="3" fontId="9" fillId="0" borderId="6" xfId="0" applyNumberFormat="1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3" fontId="9" fillId="0" borderId="7" xfId="0" applyNumberFormat="1" applyFont="1" applyBorder="1" applyAlignment="1">
      <alignment horizontal="center" vertical="center"/>
    </xf>
    <xf numFmtId="3" fontId="9" fillId="0" borderId="8" xfId="0" applyNumberFormat="1" applyFont="1" applyBorder="1" applyAlignment="1">
      <alignment horizontal="center" vertical="center"/>
    </xf>
    <xf numFmtId="165" fontId="9" fillId="0" borderId="8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6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3" fontId="0" fillId="0" borderId="29" xfId="0" applyNumberFormat="1" applyBorder="1"/>
    <xf numFmtId="168" fontId="0" fillId="0" borderId="29" xfId="0" applyNumberFormat="1" applyBorder="1"/>
    <xf numFmtId="167" fontId="0" fillId="0" borderId="29" xfId="0" applyNumberFormat="1" applyBorder="1"/>
    <xf numFmtId="9" fontId="0" fillId="0" borderId="0" xfId="1" applyFont="1"/>
    <xf numFmtId="165" fontId="0" fillId="0" borderId="0" xfId="1" applyNumberFormat="1" applyFont="1"/>
    <xf numFmtId="0" fontId="0" fillId="4" borderId="0" xfId="0" applyFill="1"/>
    <xf numFmtId="0" fontId="1" fillId="4" borderId="0" xfId="0" applyFont="1" applyFill="1"/>
    <xf numFmtId="0" fontId="1" fillId="4" borderId="25" xfId="0" applyFont="1" applyFill="1" applyBorder="1" applyAlignment="1">
      <alignment horizontal="center" vertical="center"/>
    </xf>
    <xf numFmtId="0" fontId="1" fillId="4" borderId="26" xfId="0" applyFont="1" applyFill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3" fontId="0" fillId="4" borderId="4" xfId="0" applyNumberFormat="1" applyFill="1" applyBorder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3" fontId="0" fillId="4" borderId="32" xfId="0" applyNumberFormat="1" applyFill="1" applyBorder="1" applyAlignment="1">
      <alignment horizontal="center" vertical="center"/>
    </xf>
    <xf numFmtId="165" fontId="0" fillId="4" borderId="5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/>
    </xf>
    <xf numFmtId="3" fontId="0" fillId="4" borderId="6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3" fontId="0" fillId="4" borderId="7" xfId="0" applyNumberFormat="1" applyFill="1" applyBorder="1" applyAlignment="1">
      <alignment horizontal="center" vertical="center"/>
    </xf>
    <xf numFmtId="3" fontId="0" fillId="4" borderId="33" xfId="0" applyNumberFormat="1" applyFill="1" applyBorder="1" applyAlignment="1">
      <alignment horizontal="center" vertical="center"/>
    </xf>
    <xf numFmtId="165" fontId="0" fillId="4" borderId="8" xfId="1" applyNumberFormat="1" applyFont="1" applyFill="1" applyBorder="1" applyAlignment="1">
      <alignment horizontal="center" vertical="center"/>
    </xf>
    <xf numFmtId="0" fontId="7" fillId="4" borderId="0" xfId="0" applyFont="1" applyFill="1" applyAlignment="1">
      <alignment horizontal="left"/>
    </xf>
    <xf numFmtId="0" fontId="0" fillId="4" borderId="0" xfId="0" applyFill="1" applyAlignment="1">
      <alignment horizontal="left"/>
    </xf>
    <xf numFmtId="165" fontId="0" fillId="4" borderId="0" xfId="1" applyNumberFormat="1" applyFont="1" applyFill="1" applyBorder="1" applyAlignment="1">
      <alignment horizontal="center" vertical="center"/>
    </xf>
    <xf numFmtId="0" fontId="0" fillId="0" borderId="7" xfId="0" applyBorder="1"/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3" fillId="0" borderId="15" xfId="0" applyFont="1" applyBorder="1" applyAlignment="1">
      <alignment horizontal="left" vertical="center" wrapText="1"/>
    </xf>
    <xf numFmtId="0" fontId="2" fillId="0" borderId="15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2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3" fillId="0" borderId="23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3" fillId="0" borderId="28" xfId="0" applyFont="1" applyBorder="1" applyAlignment="1">
      <alignment horizontal="left" vertical="center" wrapText="1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7" fillId="3" borderId="6" xfId="0" applyFont="1" applyFill="1" applyBorder="1" applyAlignment="1">
      <alignment horizontal="left"/>
    </xf>
    <xf numFmtId="0" fontId="7" fillId="3" borderId="8" xfId="0" applyFont="1" applyFill="1" applyBorder="1" applyAlignment="1">
      <alignment horizontal="left"/>
    </xf>
    <xf numFmtId="0" fontId="0" fillId="0" borderId="30" xfId="0" applyBorder="1" applyAlignment="1">
      <alignment horizontal="center"/>
    </xf>
    <xf numFmtId="3" fontId="5" fillId="2" borderId="1" xfId="0" applyNumberFormat="1" applyFont="1" applyFill="1" applyBorder="1" applyAlignment="1">
      <alignment horizontal="center" vertical="center"/>
    </xf>
    <xf numFmtId="3" fontId="5" fillId="2" borderId="3" xfId="0" applyNumberFormat="1" applyFont="1" applyFill="1" applyBorder="1" applyAlignment="1">
      <alignment horizontal="center" vertical="center"/>
    </xf>
    <xf numFmtId="3" fontId="5" fillId="2" borderId="6" xfId="0" applyNumberFormat="1" applyFont="1" applyFill="1" applyBorder="1" applyAlignment="1">
      <alignment horizontal="center" vertical="center"/>
    </xf>
    <xf numFmtId="3" fontId="5" fillId="2" borderId="8" xfId="0" applyNumberFormat="1" applyFont="1" applyFill="1" applyBorder="1" applyAlignment="1">
      <alignment horizontal="center" vertical="center"/>
    </xf>
    <xf numFmtId="0" fontId="0" fillId="0" borderId="25" xfId="0" applyBorder="1" applyAlignment="1">
      <alignment horizontal="left"/>
    </xf>
    <xf numFmtId="0" fontId="0" fillId="0" borderId="27" xfId="0" applyBorder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8" xfId="0" applyFont="1" applyBorder="1" applyAlignment="1">
      <alignment horizontal="left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314325</xdr:colOff>
      <xdr:row>1</xdr:row>
      <xdr:rowOff>38100</xdr:rowOff>
    </xdr:from>
    <xdr:to>
      <xdr:col>6</xdr:col>
      <xdr:colOff>50134</xdr:colOff>
      <xdr:row>7</xdr:row>
      <xdr:rowOff>43435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133D1514-9601-C87D-4480-C20E3AB254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</a:extLst>
        </a:blip>
        <a:stretch>
          <a:fillRect/>
        </a:stretch>
      </xdr:blipFill>
      <xdr:spPr>
        <a:xfrm>
          <a:off x="314325" y="228600"/>
          <a:ext cx="4317334" cy="1148335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104775</xdr:rowOff>
    </xdr:from>
    <xdr:to>
      <xdr:col>8</xdr:col>
      <xdr:colOff>363455</xdr:colOff>
      <xdr:row>7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A795F02-160D-5E3F-4427-D9CACC907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04775"/>
          <a:ext cx="4983080" cy="13335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571500</xdr:colOff>
      <xdr:row>0</xdr:row>
      <xdr:rowOff>104775</xdr:rowOff>
    </xdr:from>
    <xdr:to>
      <xdr:col>8</xdr:col>
      <xdr:colOff>211055</xdr:colOff>
      <xdr:row>7</xdr:row>
      <xdr:rowOff>104775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B76E2D2-0758-4D04-9C49-1A0FB837E4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81100" y="104775"/>
          <a:ext cx="4983080" cy="13335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726281</xdr:colOff>
      <xdr:row>0</xdr:row>
      <xdr:rowOff>121168</xdr:rowOff>
    </xdr:from>
    <xdr:to>
      <xdr:col>7</xdr:col>
      <xdr:colOff>268739</xdr:colOff>
      <xdr:row>7</xdr:row>
      <xdr:rowOff>42234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67552085-436C-4A34-91E8-5ADB14FECF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0" y="121168"/>
          <a:ext cx="4679155" cy="1254566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726280</xdr:colOff>
      <xdr:row>0</xdr:row>
      <xdr:rowOff>121168</xdr:rowOff>
    </xdr:from>
    <xdr:to>
      <xdr:col>7</xdr:col>
      <xdr:colOff>380999</xdr:colOff>
      <xdr:row>7</xdr:row>
      <xdr:rowOff>72218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5C30611D-3C50-4153-B48C-9CC737B51F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1398" y="121168"/>
          <a:ext cx="4809425" cy="128455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1238250</xdr:colOff>
      <xdr:row>2</xdr:row>
      <xdr:rowOff>98294</xdr:rowOff>
    </xdr:from>
    <xdr:to>
      <xdr:col>6</xdr:col>
      <xdr:colOff>383039</xdr:colOff>
      <xdr:row>7</xdr:row>
      <xdr:rowOff>80333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33C2EFF-3402-4A37-A8D4-89BFA72009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7850" y="488819"/>
          <a:ext cx="3497714" cy="934539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09532B-A666-4740-830B-F732E8BEDE9F}">
  <dimension ref="A10:N17"/>
  <sheetViews>
    <sheetView workbookViewId="0">
      <selection activeCell="C18" sqref="C18"/>
    </sheetView>
  </sheetViews>
  <sheetFormatPr baseColWidth="10" defaultColWidth="10.7109375" defaultRowHeight="15" x14ac:dyDescent="0.25"/>
  <cols>
    <col min="3" max="3" width="12" bestFit="1" customWidth="1"/>
    <col min="4" max="4" width="10.28515625" customWidth="1"/>
    <col min="5" max="5" width="12" bestFit="1" customWidth="1"/>
    <col min="8" max="8" width="3.140625" customWidth="1"/>
    <col min="9" max="9" width="12" bestFit="1" customWidth="1"/>
    <col min="12" max="12" width="7.140625" customWidth="1"/>
  </cols>
  <sheetData>
    <row r="10" spans="1:14" x14ac:dyDescent="0.25">
      <c r="A10" s="128" t="s">
        <v>9</v>
      </c>
      <c r="B10" t="s">
        <v>0</v>
      </c>
      <c r="C10">
        <f>1.96^2</f>
        <v>3.8415999999999997</v>
      </c>
      <c r="D10" s="128">
        <f>C10*C11*C12</f>
        <v>5358664473651860</v>
      </c>
    </row>
    <row r="11" spans="1:14" x14ac:dyDescent="0.25">
      <c r="A11" s="128"/>
      <c r="B11" t="s">
        <v>58</v>
      </c>
      <c r="C11">
        <f>72388057^2</f>
        <v>5240030796235249</v>
      </c>
      <c r="D11" s="128"/>
    </row>
    <row r="12" spans="1:14" ht="15.75" thickBot="1" x14ac:dyDescent="0.3">
      <c r="A12" s="128"/>
      <c r="B12" t="s">
        <v>59</v>
      </c>
      <c r="C12">
        <v>0.26620155188367201</v>
      </c>
      <c r="D12" s="128"/>
    </row>
    <row r="13" spans="1:14" x14ac:dyDescent="0.25">
      <c r="A13" s="11"/>
      <c r="G13" s="20" t="s">
        <v>9</v>
      </c>
      <c r="H13" s="18" t="s">
        <v>10</v>
      </c>
      <c r="I13" s="3">
        <f>D10</f>
        <v>5358664473651860</v>
      </c>
      <c r="K13" s="129" t="s">
        <v>27</v>
      </c>
      <c r="L13" s="130"/>
      <c r="M13" s="124">
        <f>I13/I14</f>
        <v>33476.164603075791</v>
      </c>
      <c r="N13" s="125"/>
    </row>
    <row r="14" spans="1:14" ht="15.75" thickBot="1" x14ac:dyDescent="0.3">
      <c r="A14" s="128" t="s">
        <v>7</v>
      </c>
      <c r="B14" t="s">
        <v>8</v>
      </c>
      <c r="C14">
        <f>400000^2</f>
        <v>160000000000</v>
      </c>
      <c r="E14" s="128">
        <f>C14+D15</f>
        <v>160074026914.04816</v>
      </c>
      <c r="G14" s="21" t="s">
        <v>7</v>
      </c>
      <c r="H14" s="19" t="s">
        <v>10</v>
      </c>
      <c r="I14" s="5">
        <f>E14</f>
        <v>160074026914.04816</v>
      </c>
      <c r="K14" s="131"/>
      <c r="L14" s="132"/>
      <c r="M14" s="126"/>
      <c r="N14" s="127"/>
    </row>
    <row r="15" spans="1:14" x14ac:dyDescent="0.25">
      <c r="A15" s="128"/>
      <c r="B15" t="s">
        <v>0</v>
      </c>
      <c r="C15">
        <f>1.96^2</f>
        <v>3.8415999999999997</v>
      </c>
      <c r="D15" s="128">
        <f>C15*C16*C17</f>
        <v>74026914.048153818</v>
      </c>
      <c r="E15" s="128"/>
    </row>
    <row r="16" spans="1:14" x14ac:dyDescent="0.25">
      <c r="A16" s="128"/>
      <c r="B16" t="s">
        <v>4</v>
      </c>
      <c r="C16">
        <v>72388057</v>
      </c>
      <c r="D16" s="128"/>
      <c r="E16" s="128"/>
    </row>
    <row r="17" spans="1:5" x14ac:dyDescent="0.25">
      <c r="A17" s="128"/>
      <c r="B17" t="s">
        <v>59</v>
      </c>
      <c r="C17">
        <v>0.26620155188367201</v>
      </c>
      <c r="D17" s="128"/>
      <c r="E17" s="128"/>
    </row>
  </sheetData>
  <mergeCells count="7">
    <mergeCell ref="M13:N14"/>
    <mergeCell ref="A10:A12"/>
    <mergeCell ref="A14:A17"/>
    <mergeCell ref="D10:D12"/>
    <mergeCell ref="D15:D17"/>
    <mergeCell ref="E14:E17"/>
    <mergeCell ref="K13:L14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Y59"/>
  <sheetViews>
    <sheetView workbookViewId="0">
      <selection activeCell="E13" sqref="E13"/>
    </sheetView>
  </sheetViews>
  <sheetFormatPr baseColWidth="10" defaultColWidth="9.140625" defaultRowHeight="15" x14ac:dyDescent="0.25"/>
  <cols>
    <col min="2" max="2" width="18.28515625" bestFit="1" customWidth="1"/>
    <col min="3" max="3" width="10.140625" bestFit="1" customWidth="1"/>
    <col min="4" max="4" width="2" customWidth="1"/>
    <col min="5" max="5" width="13.5703125" customWidth="1"/>
    <col min="6" max="6" width="9.85546875" customWidth="1"/>
    <col min="7" max="9" width="12" bestFit="1" customWidth="1"/>
    <col min="13" max="13" width="1.42578125" customWidth="1"/>
    <col min="14" max="14" width="12.28515625" customWidth="1"/>
    <col min="15" max="15" width="1.85546875" customWidth="1"/>
    <col min="17" max="17" width="11.7109375" customWidth="1"/>
    <col min="19" max="19" width="18.7109375" bestFit="1" customWidth="1"/>
    <col min="22" max="22" width="12.85546875" customWidth="1"/>
    <col min="24" max="24" width="18.7109375" bestFit="1" customWidth="1"/>
  </cols>
  <sheetData>
    <row r="8" spans="1:19" ht="15.75" thickBot="1" x14ac:dyDescent="0.3"/>
    <row r="9" spans="1:19" x14ac:dyDescent="0.25">
      <c r="A9" s="143" t="s">
        <v>7</v>
      </c>
      <c r="B9" s="2"/>
      <c r="C9" s="3" t="s">
        <v>0</v>
      </c>
      <c r="D9" s="11" t="s">
        <v>10</v>
      </c>
      <c r="E9">
        <f>1.96^2</f>
        <v>3.8415999999999997</v>
      </c>
      <c r="I9" s="133">
        <f>H10*E9</f>
        <v>1.6487524340071986E+16</v>
      </c>
    </row>
    <row r="10" spans="1:19" x14ac:dyDescent="0.25">
      <c r="A10" s="144"/>
      <c r="B10" s="141" t="s">
        <v>6</v>
      </c>
      <c r="C10" s="9" t="s">
        <v>1</v>
      </c>
      <c r="D10" s="11" t="s">
        <v>10</v>
      </c>
      <c r="E10">
        <f>41066785^2</f>
        <v>1686480830236225</v>
      </c>
      <c r="G10" s="128">
        <f>F11*E10</f>
        <v>2766644775310267</v>
      </c>
      <c r="H10" s="128">
        <f>G10+G14</f>
        <v>4291837864450226</v>
      </c>
      <c r="I10" s="134"/>
    </row>
    <row r="11" spans="1:19" x14ac:dyDescent="0.25">
      <c r="A11" s="144"/>
      <c r="B11" s="146"/>
      <c r="C11" s="4" t="s">
        <v>2</v>
      </c>
      <c r="D11" s="11" t="s">
        <v>10</v>
      </c>
      <c r="E11">
        <v>0.481836087326104</v>
      </c>
      <c r="F11" s="128">
        <f>E11/(E12/E13)</f>
        <v>1.6404839745037267</v>
      </c>
      <c r="G11" s="128"/>
      <c r="H11" s="128"/>
      <c r="I11" s="134"/>
    </row>
    <row r="12" spans="1:19" x14ac:dyDescent="0.25">
      <c r="A12" s="144"/>
      <c r="B12" s="146"/>
      <c r="C12" s="4" t="s">
        <v>3</v>
      </c>
      <c r="D12" s="11" t="s">
        <v>10</v>
      </c>
      <c r="E12">
        <v>21260636</v>
      </c>
      <c r="F12" s="128"/>
      <c r="G12" s="128"/>
      <c r="H12" s="128"/>
      <c r="I12" s="134"/>
    </row>
    <row r="13" spans="1:19" x14ac:dyDescent="0.25">
      <c r="A13" s="144"/>
      <c r="B13" s="147"/>
      <c r="C13" s="10" t="s">
        <v>4</v>
      </c>
      <c r="D13" s="11" t="s">
        <v>10</v>
      </c>
      <c r="E13">
        <v>72385057</v>
      </c>
      <c r="F13" s="128"/>
      <c r="G13" s="128"/>
      <c r="H13" s="128"/>
      <c r="I13" s="134"/>
    </row>
    <row r="14" spans="1:19" x14ac:dyDescent="0.25">
      <c r="A14" s="144"/>
      <c r="B14" s="141" t="s">
        <v>5</v>
      </c>
      <c r="C14" s="9" t="s">
        <v>1</v>
      </c>
      <c r="D14" s="11" t="s">
        <v>10</v>
      </c>
      <c r="E14">
        <f>42170339^2</f>
        <v>1778337491374921</v>
      </c>
      <c r="G14" s="128">
        <f>F15*E14</f>
        <v>1525193089139959</v>
      </c>
      <c r="H14" s="128"/>
      <c r="I14" s="134"/>
    </row>
    <row r="15" spans="1:19" ht="15.75" thickBot="1" x14ac:dyDescent="0.3">
      <c r="A15" s="144"/>
      <c r="B15" s="146"/>
      <c r="C15" s="4" t="s">
        <v>2</v>
      </c>
      <c r="D15" s="11" t="s">
        <v>10</v>
      </c>
      <c r="E15">
        <v>0.26182731267477</v>
      </c>
      <c r="F15" s="128">
        <f>E15/(E16/E17)</f>
        <v>0.85765109071662005</v>
      </c>
      <c r="G15" s="128"/>
      <c r="H15" s="128"/>
      <c r="I15" s="134"/>
    </row>
    <row r="16" spans="1:19" x14ac:dyDescent="0.25">
      <c r="A16" s="144"/>
      <c r="B16" s="146"/>
      <c r="C16" s="4" t="s">
        <v>3</v>
      </c>
      <c r="D16" s="11" t="s">
        <v>10</v>
      </c>
      <c r="E16">
        <v>22098013</v>
      </c>
      <c r="F16" s="128"/>
      <c r="G16" s="128"/>
      <c r="H16" s="128"/>
      <c r="I16" s="134"/>
      <c r="L16" s="20" t="s">
        <v>9</v>
      </c>
      <c r="M16" s="18" t="s">
        <v>10</v>
      </c>
      <c r="N16" s="3">
        <f>I9</f>
        <v>1.6487524340071986E+16</v>
      </c>
      <c r="P16" s="129" t="s">
        <v>27</v>
      </c>
      <c r="Q16" s="130"/>
      <c r="R16" s="124">
        <f>N16/N17</f>
        <v>45790.845833531188</v>
      </c>
      <c r="S16" s="125"/>
    </row>
    <row r="17" spans="1:19" ht="15.75" thickBot="1" x14ac:dyDescent="0.3">
      <c r="A17" s="145"/>
      <c r="B17" s="142"/>
      <c r="C17" s="5" t="s">
        <v>4</v>
      </c>
      <c r="D17" s="11" t="s">
        <v>10</v>
      </c>
      <c r="E17">
        <v>72385057</v>
      </c>
      <c r="F17" s="128"/>
      <c r="G17" s="128"/>
      <c r="H17" s="128"/>
      <c r="I17" s="135"/>
      <c r="L17" s="21" t="s">
        <v>7</v>
      </c>
      <c r="M17" s="19" t="s">
        <v>10</v>
      </c>
      <c r="N17" s="5">
        <f>I19</f>
        <v>360061580867.29846</v>
      </c>
      <c r="P17" s="131"/>
      <c r="Q17" s="132"/>
      <c r="R17" s="126"/>
      <c r="S17" s="127"/>
    </row>
    <row r="18" spans="1:19" ht="10.5" customHeight="1" thickBot="1" x14ac:dyDescent="0.3">
      <c r="A18" s="8"/>
      <c r="B18" s="7"/>
      <c r="D18" s="11" t="s">
        <v>10</v>
      </c>
    </row>
    <row r="19" spans="1:19" x14ac:dyDescent="0.25">
      <c r="A19" s="143" t="s">
        <v>9</v>
      </c>
      <c r="B19" s="2"/>
      <c r="C19" s="3" t="s">
        <v>8</v>
      </c>
      <c r="D19" s="11" t="s">
        <v>10</v>
      </c>
      <c r="E19">
        <f>600000^2</f>
        <v>360000000000</v>
      </c>
      <c r="F19" s="128"/>
      <c r="I19" s="133">
        <f>E19+H20</f>
        <v>360061580867.29846</v>
      </c>
    </row>
    <row r="20" spans="1:19" x14ac:dyDescent="0.25">
      <c r="A20" s="144"/>
      <c r="C20" s="4" t="s">
        <v>0</v>
      </c>
      <c r="D20" s="11" t="s">
        <v>10</v>
      </c>
      <c r="E20">
        <f>1.96^2</f>
        <v>3.8415999999999997</v>
      </c>
      <c r="F20" s="128"/>
      <c r="H20" s="128">
        <f>E20*G21</f>
        <v>61580867.298456773</v>
      </c>
      <c r="I20" s="134"/>
    </row>
    <row r="21" spans="1:19" x14ac:dyDescent="0.25">
      <c r="A21" s="144"/>
      <c r="B21" s="141" t="s">
        <v>6</v>
      </c>
      <c r="C21" s="9" t="s">
        <v>3</v>
      </c>
      <c r="D21" s="11" t="s">
        <v>10</v>
      </c>
      <c r="E21">
        <v>21260636</v>
      </c>
      <c r="F21" s="128">
        <f>E21*E22</f>
        <v>10244141.66430451</v>
      </c>
      <c r="G21" s="128">
        <f>F21+F23</f>
        <v>16030005.023546642</v>
      </c>
      <c r="H21" s="128"/>
      <c r="I21" s="134"/>
    </row>
    <row r="22" spans="1:19" x14ac:dyDescent="0.25">
      <c r="A22" s="144"/>
      <c r="B22" s="147"/>
      <c r="C22" s="10" t="s">
        <v>2</v>
      </c>
      <c r="D22" s="11" t="s">
        <v>10</v>
      </c>
      <c r="E22">
        <v>0.481836087326104</v>
      </c>
      <c r="F22" s="128"/>
      <c r="G22" s="128"/>
      <c r="H22" s="128"/>
      <c r="I22" s="134"/>
    </row>
    <row r="23" spans="1:19" x14ac:dyDescent="0.25">
      <c r="A23" s="144"/>
      <c r="B23" s="141" t="s">
        <v>5</v>
      </c>
      <c r="C23" s="9" t="s">
        <v>3</v>
      </c>
      <c r="D23" s="11" t="s">
        <v>10</v>
      </c>
      <c r="E23">
        <v>22098013</v>
      </c>
      <c r="F23" s="128">
        <f>E23*E24</f>
        <v>5785863.3592421319</v>
      </c>
      <c r="G23" s="128"/>
      <c r="H23" s="128"/>
      <c r="I23" s="134"/>
    </row>
    <row r="24" spans="1:19" ht="15.75" thickBot="1" x14ac:dyDescent="0.3">
      <c r="A24" s="145"/>
      <c r="B24" s="142"/>
      <c r="C24" s="5" t="s">
        <v>2</v>
      </c>
      <c r="D24" s="11" t="s">
        <v>10</v>
      </c>
      <c r="E24">
        <v>0.26182731267477</v>
      </c>
      <c r="F24" s="128"/>
      <c r="G24" s="128"/>
      <c r="H24" s="128"/>
      <c r="I24" s="135"/>
    </row>
    <row r="26" spans="1:19" x14ac:dyDescent="0.25">
      <c r="B26" s="1"/>
    </row>
    <row r="27" spans="1:19" x14ac:dyDescent="0.25">
      <c r="B27" s="1"/>
    </row>
    <row r="28" spans="1:19" x14ac:dyDescent="0.25">
      <c r="A28" t="s">
        <v>39</v>
      </c>
      <c r="B28" s="1"/>
      <c r="C28">
        <v>21260636</v>
      </c>
    </row>
    <row r="29" spans="1:19" x14ac:dyDescent="0.25">
      <c r="A29" t="s">
        <v>40</v>
      </c>
      <c r="C29">
        <v>22098013</v>
      </c>
    </row>
    <row r="30" spans="1:19" ht="15.75" customHeight="1" x14ac:dyDescent="0.25">
      <c r="A30" t="s">
        <v>30</v>
      </c>
      <c r="C30">
        <v>83237124</v>
      </c>
    </row>
    <row r="31" spans="1:19" x14ac:dyDescent="0.25">
      <c r="A31" s="22" t="s">
        <v>32</v>
      </c>
      <c r="B31" s="22"/>
      <c r="C31" s="22">
        <v>72385057</v>
      </c>
    </row>
    <row r="32" spans="1:19" ht="15.75" customHeight="1" x14ac:dyDescent="0.25">
      <c r="A32" t="s">
        <v>31</v>
      </c>
      <c r="C32" s="24">
        <v>43431034</v>
      </c>
    </row>
    <row r="35" spans="17:25" ht="15.75" customHeight="1" x14ac:dyDescent="0.25">
      <c r="Q35" t="s">
        <v>23</v>
      </c>
      <c r="V35" t="s">
        <v>24</v>
      </c>
    </row>
    <row r="36" spans="17:25" ht="15.75" thickBot="1" x14ac:dyDescent="0.3">
      <c r="Q36" s="16" t="s">
        <v>11</v>
      </c>
      <c r="R36" s="16"/>
      <c r="S36" s="16"/>
      <c r="T36" s="16"/>
      <c r="V36" s="16" t="s">
        <v>11</v>
      </c>
      <c r="W36" s="16"/>
      <c r="X36" s="16"/>
      <c r="Y36" s="16"/>
    </row>
    <row r="38" spans="17:25" ht="15.75" thickBot="1" x14ac:dyDescent="0.3">
      <c r="Q38" s="17"/>
      <c r="R38" s="17"/>
      <c r="S38" s="17" t="s">
        <v>34</v>
      </c>
      <c r="T38" s="17"/>
      <c r="V38" s="17"/>
      <c r="W38" s="17"/>
      <c r="X38" s="17" t="s">
        <v>34</v>
      </c>
      <c r="Y38" s="17"/>
    </row>
    <row r="39" spans="17:25" x14ac:dyDescent="0.25">
      <c r="Q39" s="12" t="s">
        <v>4</v>
      </c>
      <c r="R39" s="12"/>
      <c r="S39" s="13">
        <v>1000</v>
      </c>
      <c r="T39" s="12"/>
      <c r="V39" s="12" t="s">
        <v>4</v>
      </c>
      <c r="W39" s="12"/>
      <c r="X39" s="13">
        <v>936</v>
      </c>
      <c r="Y39" s="12"/>
    </row>
    <row r="40" spans="17:25" x14ac:dyDescent="0.25">
      <c r="Q40" s="12" t="s">
        <v>13</v>
      </c>
      <c r="R40" s="12"/>
      <c r="S40" s="13">
        <v>29</v>
      </c>
      <c r="T40" s="12"/>
      <c r="V40" s="12" t="s">
        <v>13</v>
      </c>
      <c r="W40" s="12"/>
      <c r="X40" s="13">
        <v>37</v>
      </c>
      <c r="Y40" s="12"/>
    </row>
    <row r="41" spans="17:25" x14ac:dyDescent="0.25">
      <c r="Q41" s="12" t="s">
        <v>14</v>
      </c>
      <c r="R41" s="12"/>
      <c r="S41" s="13" t="s">
        <v>35</v>
      </c>
      <c r="T41" s="12"/>
      <c r="V41" s="12" t="s">
        <v>14</v>
      </c>
      <c r="W41" s="12"/>
      <c r="X41" s="13" t="s">
        <v>37</v>
      </c>
      <c r="Y41" s="12"/>
    </row>
    <row r="42" spans="17:25" ht="24.75" thickBot="1" x14ac:dyDescent="0.3">
      <c r="Q42" s="12" t="s">
        <v>18</v>
      </c>
      <c r="R42" s="12"/>
      <c r="S42" s="13" t="s">
        <v>36</v>
      </c>
      <c r="T42" s="12"/>
      <c r="V42" s="12" t="s">
        <v>18</v>
      </c>
      <c r="W42" s="12"/>
      <c r="X42" s="13" t="s">
        <v>38</v>
      </c>
      <c r="Y42" s="12"/>
    </row>
    <row r="43" spans="17:25" ht="15.75" thickBot="1" x14ac:dyDescent="0.3">
      <c r="Q43" s="25" t="s">
        <v>20</v>
      </c>
      <c r="R43" s="25"/>
      <c r="S43" s="27">
        <v>0.34346246246246198</v>
      </c>
      <c r="T43" s="25"/>
      <c r="V43" s="25" t="s">
        <v>20</v>
      </c>
      <c r="W43" s="25"/>
      <c r="X43" s="27">
        <v>0.18386466474701699</v>
      </c>
      <c r="Y43" s="25"/>
    </row>
    <row r="44" spans="17:25" x14ac:dyDescent="0.25">
      <c r="Q44" s="26"/>
      <c r="R44" s="26"/>
      <c r="S44" s="12"/>
      <c r="T44" s="26"/>
      <c r="V44" s="26"/>
      <c r="W44" s="26"/>
      <c r="X44" s="12"/>
      <c r="Y44" s="26"/>
    </row>
    <row r="46" spans="17:25" x14ac:dyDescent="0.25">
      <c r="Q46" s="138" t="s">
        <v>33</v>
      </c>
      <c r="R46" s="139"/>
      <c r="S46" s="139"/>
      <c r="T46" s="139"/>
      <c r="U46" s="139"/>
      <c r="V46" s="139"/>
      <c r="W46" s="139"/>
      <c r="X46" s="139"/>
      <c r="Y46" s="140"/>
    </row>
    <row r="47" spans="17:25" x14ac:dyDescent="0.25">
      <c r="Q47" t="s">
        <v>23</v>
      </c>
      <c r="V47" t="s">
        <v>24</v>
      </c>
    </row>
    <row r="48" spans="17:25" ht="15.75" thickBot="1" x14ac:dyDescent="0.3">
      <c r="Q48" s="136" t="s">
        <v>11</v>
      </c>
      <c r="R48" s="136"/>
      <c r="S48" s="136"/>
      <c r="T48" s="136"/>
      <c r="V48" s="136" t="s">
        <v>11</v>
      </c>
      <c r="W48" s="136"/>
      <c r="X48" s="136"/>
      <c r="Y48" s="136"/>
    </row>
    <row r="50" spans="17:25" ht="15.75" thickBot="1" x14ac:dyDescent="0.3">
      <c r="Q50" s="137"/>
      <c r="R50" s="137"/>
      <c r="S50" s="137" t="s">
        <v>12</v>
      </c>
      <c r="T50" s="137"/>
      <c r="V50" s="137"/>
      <c r="W50" s="137"/>
      <c r="X50" s="137" t="s">
        <v>12</v>
      </c>
      <c r="Y50" s="137"/>
    </row>
    <row r="51" spans="17:25" ht="15.75" customHeight="1" x14ac:dyDescent="0.25">
      <c r="Q51" s="12" t="s">
        <v>4</v>
      </c>
      <c r="R51" s="12"/>
      <c r="S51" s="13">
        <v>695</v>
      </c>
      <c r="T51" s="12"/>
      <c r="V51" s="12" t="s">
        <v>4</v>
      </c>
      <c r="W51" s="12"/>
      <c r="X51" s="13">
        <v>649</v>
      </c>
      <c r="Y51" s="12"/>
    </row>
    <row r="52" spans="17:25" x14ac:dyDescent="0.25">
      <c r="Q52" s="12" t="s">
        <v>13</v>
      </c>
      <c r="R52" s="12"/>
      <c r="S52" s="13">
        <v>29</v>
      </c>
      <c r="T52" s="12"/>
      <c r="V52" s="12" t="s">
        <v>13</v>
      </c>
      <c r="W52" s="12"/>
      <c r="X52" s="13">
        <v>37</v>
      </c>
      <c r="Y52" s="12"/>
    </row>
    <row r="53" spans="17:25" x14ac:dyDescent="0.25">
      <c r="Q53" s="12" t="s">
        <v>14</v>
      </c>
      <c r="R53" s="12"/>
      <c r="S53" s="13" t="s">
        <v>15</v>
      </c>
      <c r="T53" s="12"/>
      <c r="V53" s="12" t="s">
        <v>14</v>
      </c>
      <c r="W53" s="12"/>
      <c r="X53" s="13" t="s">
        <v>25</v>
      </c>
      <c r="Y53" s="12"/>
    </row>
    <row r="54" spans="17:25" x14ac:dyDescent="0.25">
      <c r="Q54" s="12" t="s">
        <v>16</v>
      </c>
      <c r="R54" s="12"/>
      <c r="S54" s="13" t="s">
        <v>17</v>
      </c>
      <c r="T54" s="12"/>
      <c r="V54" s="12" t="s">
        <v>16</v>
      </c>
      <c r="W54" s="12"/>
      <c r="X54" s="13" t="s">
        <v>17</v>
      </c>
      <c r="Y54" s="12"/>
    </row>
    <row r="55" spans="17:25" ht="24" x14ac:dyDescent="0.25">
      <c r="Q55" s="12" t="s">
        <v>18</v>
      </c>
      <c r="R55" s="12"/>
      <c r="S55" s="13" t="s">
        <v>19</v>
      </c>
      <c r="T55" s="12"/>
      <c r="V55" s="12" t="s">
        <v>18</v>
      </c>
      <c r="W55" s="12"/>
      <c r="X55" s="13" t="s">
        <v>26</v>
      </c>
      <c r="Y55" s="12"/>
    </row>
    <row r="56" spans="17:25" x14ac:dyDescent="0.25">
      <c r="Q56" s="12" t="s">
        <v>20</v>
      </c>
      <c r="R56" s="12"/>
      <c r="S56" s="13">
        <v>0.481836087326104</v>
      </c>
      <c r="T56" s="12"/>
      <c r="V56" s="12" t="s">
        <v>20</v>
      </c>
      <c r="W56" s="12"/>
      <c r="X56" s="13">
        <v>0.26182731267477</v>
      </c>
      <c r="Y56" s="12"/>
    </row>
    <row r="57" spans="17:25" x14ac:dyDescent="0.25">
      <c r="Q57" s="12" t="s">
        <v>21</v>
      </c>
      <c r="R57" s="12"/>
      <c r="S57" s="13" t="s">
        <v>17</v>
      </c>
      <c r="T57" s="12"/>
      <c r="V57" s="12" t="s">
        <v>21</v>
      </c>
      <c r="W57" s="12"/>
      <c r="X57" s="13" t="s">
        <v>17</v>
      </c>
      <c r="Y57" s="12"/>
    </row>
    <row r="58" spans="17:25" ht="15.75" thickBot="1" x14ac:dyDescent="0.3">
      <c r="Q58" s="14" t="s">
        <v>22</v>
      </c>
      <c r="R58" s="14"/>
      <c r="S58" s="15">
        <v>1E+17</v>
      </c>
      <c r="T58" s="14"/>
      <c r="V58" s="14" t="s">
        <v>22</v>
      </c>
      <c r="W58" s="14"/>
      <c r="X58" s="15">
        <v>1E+17</v>
      </c>
      <c r="Y58" s="14"/>
    </row>
    <row r="59" spans="17:25" ht="15.75" thickTop="1" x14ac:dyDescent="0.25"/>
  </sheetData>
  <mergeCells count="27">
    <mergeCell ref="I19:I24"/>
    <mergeCell ref="Q46:Y46"/>
    <mergeCell ref="B23:B24"/>
    <mergeCell ref="A19:A24"/>
    <mergeCell ref="B14:B17"/>
    <mergeCell ref="A9:A17"/>
    <mergeCell ref="F11:F13"/>
    <mergeCell ref="F15:F17"/>
    <mergeCell ref="B10:B13"/>
    <mergeCell ref="B21:B22"/>
    <mergeCell ref="F21:F22"/>
    <mergeCell ref="F23:F24"/>
    <mergeCell ref="G21:G24"/>
    <mergeCell ref="F19:F20"/>
    <mergeCell ref="H20:H24"/>
    <mergeCell ref="P16:Q17"/>
    <mergeCell ref="Q48:T48"/>
    <mergeCell ref="V48:Y48"/>
    <mergeCell ref="Q50:R50"/>
    <mergeCell ref="S50:T50"/>
    <mergeCell ref="V50:W50"/>
    <mergeCell ref="X50:Y50"/>
    <mergeCell ref="R16:S17"/>
    <mergeCell ref="G14:G17"/>
    <mergeCell ref="H10:H17"/>
    <mergeCell ref="I9:I17"/>
    <mergeCell ref="G10:G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89E8-B22A-4CEB-81DC-E13343423C35}">
  <dimension ref="A8:AI78"/>
  <sheetViews>
    <sheetView zoomScale="85" zoomScaleNormal="85" workbookViewId="0">
      <selection activeCell="F42" sqref="F42"/>
    </sheetView>
  </sheetViews>
  <sheetFormatPr baseColWidth="10" defaultColWidth="9.140625" defaultRowHeight="15" x14ac:dyDescent="0.25"/>
  <cols>
    <col min="2" max="2" width="20.5703125" bestFit="1" customWidth="1"/>
    <col min="3" max="3" width="10.140625" bestFit="1" customWidth="1"/>
    <col min="4" max="4" width="2" customWidth="1"/>
    <col min="5" max="5" width="13.5703125" customWidth="1"/>
    <col min="6" max="6" width="9.85546875" customWidth="1"/>
    <col min="7" max="9" width="12" bestFit="1" customWidth="1"/>
    <col min="13" max="13" width="1.42578125" customWidth="1"/>
    <col min="14" max="14" width="13.28515625" customWidth="1"/>
    <col min="15" max="15" width="1.85546875" customWidth="1"/>
    <col min="17" max="17" width="11.7109375" customWidth="1"/>
    <col min="18" max="18" width="1.28515625" customWidth="1"/>
    <col min="19" max="19" width="21.85546875" customWidth="1"/>
    <col min="21" max="21" width="3.42578125" customWidth="1"/>
    <col min="22" max="22" width="12.85546875" customWidth="1"/>
    <col min="24" max="24" width="18.7109375" bestFit="1" customWidth="1"/>
    <col min="26" max="26" width="3.28515625" customWidth="1"/>
    <col min="29" max="29" width="19.7109375" customWidth="1"/>
    <col min="31" max="31" width="4" customWidth="1"/>
    <col min="34" max="34" width="18.85546875" customWidth="1"/>
  </cols>
  <sheetData>
    <row r="8" spans="1:19" ht="15.75" thickBot="1" x14ac:dyDescent="0.3"/>
    <row r="9" spans="1:19" x14ac:dyDescent="0.25">
      <c r="A9" s="143" t="s">
        <v>7</v>
      </c>
      <c r="B9" s="2"/>
      <c r="C9" s="3" t="s">
        <v>0</v>
      </c>
      <c r="D9" s="11" t="s">
        <v>10</v>
      </c>
      <c r="E9">
        <f>1.96^2</f>
        <v>3.8415999999999997</v>
      </c>
      <c r="I9" s="156">
        <f>H11*E9</f>
        <v>7708912263927404</v>
      </c>
    </row>
    <row r="10" spans="1:19" x14ac:dyDescent="0.25">
      <c r="A10" s="144"/>
      <c r="B10" s="141" t="s">
        <v>28</v>
      </c>
      <c r="C10" s="9" t="s">
        <v>1</v>
      </c>
      <c r="D10" s="11" t="s">
        <v>10</v>
      </c>
      <c r="E10">
        <f>E12^2</f>
        <v>195918920386816</v>
      </c>
      <c r="G10" s="1"/>
      <c r="H10" s="1"/>
      <c r="I10" s="157"/>
    </row>
    <row r="11" spans="1:19" x14ac:dyDescent="0.25">
      <c r="A11" s="144"/>
      <c r="B11" s="146"/>
      <c r="C11" s="4" t="s">
        <v>2</v>
      </c>
      <c r="D11" s="11" t="s">
        <v>10</v>
      </c>
      <c r="E11">
        <f>S38</f>
        <v>1.4036002482929799</v>
      </c>
      <c r="F11" s="128">
        <f>E11/(E12/E13)</f>
        <v>7.2586217818987055</v>
      </c>
      <c r="G11" s="128">
        <f>F11*E10</f>
        <v>1422101343005821</v>
      </c>
      <c r="H11" s="128">
        <f>SUM(G11:G22)</f>
        <v>2006693113267233.5</v>
      </c>
      <c r="I11" s="157"/>
    </row>
    <row r="12" spans="1:19" x14ac:dyDescent="0.25">
      <c r="A12" s="144"/>
      <c r="B12" s="146"/>
      <c r="C12" s="4" t="s">
        <v>3</v>
      </c>
      <c r="D12" s="11" t="s">
        <v>10</v>
      </c>
      <c r="E12">
        <f>C39</f>
        <v>13997104</v>
      </c>
      <c r="F12" s="128"/>
      <c r="G12" s="128"/>
      <c r="H12" s="128"/>
      <c r="I12" s="157"/>
    </row>
    <row r="13" spans="1:19" x14ac:dyDescent="0.25">
      <c r="A13" s="144"/>
      <c r="B13" s="147"/>
      <c r="C13" s="10" t="s">
        <v>4</v>
      </c>
      <c r="D13" s="11" t="s">
        <v>10</v>
      </c>
      <c r="E13">
        <f>C45</f>
        <v>72385057</v>
      </c>
      <c r="F13" s="128"/>
      <c r="G13" s="128"/>
      <c r="H13" s="128"/>
      <c r="I13" s="157"/>
    </row>
    <row r="14" spans="1:19" x14ac:dyDescent="0.25">
      <c r="A14" s="144"/>
      <c r="B14" s="141" t="s">
        <v>29</v>
      </c>
      <c r="C14" s="9" t="s">
        <v>1</v>
      </c>
      <c r="D14" s="11" t="s">
        <v>10</v>
      </c>
      <c r="E14">
        <f>E16^2</f>
        <v>256675549083409</v>
      </c>
      <c r="G14" s="128">
        <f>F15*E14</f>
        <v>120421426312059.91</v>
      </c>
      <c r="H14" s="128"/>
      <c r="I14" s="157"/>
    </row>
    <row r="15" spans="1:19" ht="15.75" thickBot="1" x14ac:dyDescent="0.3">
      <c r="A15" s="144"/>
      <c r="B15" s="146"/>
      <c r="C15" s="4" t="s">
        <v>2</v>
      </c>
      <c r="D15" s="11" t="s">
        <v>10</v>
      </c>
      <c r="E15">
        <f>X38</f>
        <v>0.103839501902455</v>
      </c>
      <c r="F15" s="128">
        <f>E15/(E16/E17)</f>
        <v>0.46915815215779627</v>
      </c>
      <c r="G15" s="128"/>
      <c r="H15" s="128"/>
      <c r="I15" s="157"/>
    </row>
    <row r="16" spans="1:19" x14ac:dyDescent="0.25">
      <c r="A16" s="144"/>
      <c r="B16" s="146"/>
      <c r="C16" s="4" t="s">
        <v>3</v>
      </c>
      <c r="D16" s="11" t="s">
        <v>10</v>
      </c>
      <c r="E16">
        <f>C40</f>
        <v>16021097</v>
      </c>
      <c r="F16" s="128"/>
      <c r="G16" s="128"/>
      <c r="H16" s="128"/>
      <c r="I16" s="157"/>
      <c r="L16" s="20" t="s">
        <v>9</v>
      </c>
      <c r="M16" s="18" t="s">
        <v>10</v>
      </c>
      <c r="N16" s="3">
        <f>I9</f>
        <v>7708912263927404</v>
      </c>
      <c r="P16" s="129" t="s">
        <v>27</v>
      </c>
      <c r="Q16" s="130"/>
      <c r="R16" s="124">
        <f>N16/N17</f>
        <v>48151.096023518206</v>
      </c>
      <c r="S16" s="125"/>
    </row>
    <row r="17" spans="1:35" ht="15.75" thickBot="1" x14ac:dyDescent="0.3">
      <c r="A17" s="144"/>
      <c r="B17" s="147"/>
      <c r="C17" s="10" t="s">
        <v>4</v>
      </c>
      <c r="D17" s="11" t="s">
        <v>10</v>
      </c>
      <c r="E17">
        <f>C45</f>
        <v>72385057</v>
      </c>
      <c r="F17" s="128"/>
      <c r="G17" s="128">
        <f>F19*E18</f>
        <v>177255656761674.59</v>
      </c>
      <c r="H17" s="128"/>
      <c r="I17" s="157"/>
      <c r="L17" s="21" t="s">
        <v>7</v>
      </c>
      <c r="M17" s="19" t="s">
        <v>10</v>
      </c>
      <c r="N17" s="5">
        <f>I27</f>
        <v>160098375749.58163</v>
      </c>
      <c r="P17" s="131"/>
      <c r="Q17" s="132"/>
      <c r="R17" s="126"/>
      <c r="S17" s="127"/>
    </row>
    <row r="18" spans="1:35" x14ac:dyDescent="0.25">
      <c r="A18" s="144"/>
      <c r="B18" s="141" t="s">
        <v>41</v>
      </c>
      <c r="C18" s="9" t="s">
        <v>1</v>
      </c>
      <c r="D18" s="11" t="s">
        <v>10</v>
      </c>
      <c r="E18">
        <f>E20^2</f>
        <v>321711324033969</v>
      </c>
      <c r="F18" s="11"/>
      <c r="G18" s="128"/>
      <c r="H18" s="128"/>
      <c r="I18" s="157"/>
      <c r="L18" s="22"/>
      <c r="M18" s="11"/>
      <c r="P18" s="23"/>
      <c r="Q18" s="23"/>
      <c r="R18" s="23"/>
      <c r="S18" s="23"/>
    </row>
    <row r="19" spans="1:35" x14ac:dyDescent="0.25">
      <c r="A19" s="144"/>
      <c r="B19" s="146"/>
      <c r="C19" s="4" t="s">
        <v>2</v>
      </c>
      <c r="D19" s="11" t="s">
        <v>10</v>
      </c>
      <c r="E19">
        <f>AC38</f>
        <v>0.13652683077160099</v>
      </c>
      <c r="F19" s="128">
        <f>E19/(E20/E21)</f>
        <v>0.5509773623727291</v>
      </c>
      <c r="G19" s="128"/>
      <c r="H19" s="128"/>
      <c r="I19" s="157"/>
      <c r="L19" s="22"/>
      <c r="M19" s="11"/>
      <c r="P19" s="23"/>
      <c r="Q19" s="23"/>
      <c r="R19" s="23"/>
      <c r="S19" s="23"/>
    </row>
    <row r="20" spans="1:35" x14ac:dyDescent="0.25">
      <c r="A20" s="144"/>
      <c r="B20" s="146"/>
      <c r="C20" s="4" t="s">
        <v>3</v>
      </c>
      <c r="D20" s="11" t="s">
        <v>10</v>
      </c>
      <c r="E20">
        <f>C41</f>
        <v>17936313</v>
      </c>
      <c r="F20" s="128"/>
      <c r="G20" s="128">
        <f>F23*E22</f>
        <v>286914687187677.94</v>
      </c>
      <c r="H20" s="128"/>
      <c r="I20" s="157"/>
      <c r="L20" s="22"/>
      <c r="M20" s="11"/>
      <c r="P20" s="23"/>
      <c r="Q20" s="23"/>
      <c r="R20" s="23"/>
      <c r="S20" s="23"/>
    </row>
    <row r="21" spans="1:35" x14ac:dyDescent="0.25">
      <c r="A21" s="144"/>
      <c r="B21" s="147"/>
      <c r="C21" s="10" t="s">
        <v>4</v>
      </c>
      <c r="D21" s="11" t="s">
        <v>10</v>
      </c>
      <c r="E21">
        <f>C45</f>
        <v>72385057</v>
      </c>
      <c r="F21" s="128"/>
      <c r="G21" s="128"/>
      <c r="H21" s="128"/>
      <c r="I21" s="157"/>
      <c r="L21" s="22"/>
      <c r="M21" s="11"/>
      <c r="P21" s="23"/>
      <c r="Q21" s="23"/>
      <c r="R21" s="23"/>
      <c r="S21" s="23"/>
    </row>
    <row r="22" spans="1:35" x14ac:dyDescent="0.25">
      <c r="A22" s="144"/>
      <c r="B22" s="141" t="s">
        <v>42</v>
      </c>
      <c r="C22" s="9" t="s">
        <v>1</v>
      </c>
      <c r="D22" s="11" t="s">
        <v>10</v>
      </c>
      <c r="E22">
        <f>E24^2</f>
        <v>596851431274849</v>
      </c>
      <c r="G22" s="128"/>
      <c r="H22" s="128"/>
      <c r="I22" s="157"/>
      <c r="L22" s="22"/>
      <c r="M22" s="11"/>
      <c r="P22" s="23"/>
      <c r="Q22" s="23"/>
      <c r="R22" s="23"/>
      <c r="S22" s="23"/>
    </row>
    <row r="23" spans="1:35" x14ac:dyDescent="0.25">
      <c r="A23" s="144"/>
      <c r="B23" s="146"/>
      <c r="C23" s="4" t="s">
        <v>2</v>
      </c>
      <c r="D23" s="11" t="s">
        <v>10</v>
      </c>
      <c r="E23">
        <f>AH38</f>
        <v>0.16224478259886399</v>
      </c>
      <c r="F23" s="128">
        <f>E23/(E24/E25)</f>
        <v>0.48071374575552328</v>
      </c>
      <c r="G23" s="1"/>
      <c r="H23" s="128"/>
      <c r="I23" s="157"/>
      <c r="L23" s="22"/>
      <c r="M23" s="11"/>
      <c r="P23" s="23"/>
      <c r="Q23" s="23"/>
      <c r="R23" s="23"/>
      <c r="S23" s="23"/>
    </row>
    <row r="24" spans="1:35" ht="15.75" thickBot="1" x14ac:dyDescent="0.3">
      <c r="A24" s="144"/>
      <c r="B24" s="146"/>
      <c r="C24" s="4" t="s">
        <v>3</v>
      </c>
      <c r="D24" s="11" t="s">
        <v>10</v>
      </c>
      <c r="E24">
        <f>C42</f>
        <v>24430543</v>
      </c>
      <c r="F24" s="128"/>
      <c r="G24" s="1"/>
      <c r="H24" s="128"/>
      <c r="I24" s="158"/>
      <c r="L24" s="22"/>
      <c r="M24" s="11"/>
      <c r="P24" s="23"/>
      <c r="Q24" s="23"/>
      <c r="R24" s="23"/>
      <c r="S24" s="23"/>
    </row>
    <row r="25" spans="1:35" ht="15.75" thickBot="1" x14ac:dyDescent="0.3">
      <c r="A25" s="145"/>
      <c r="B25" s="142"/>
      <c r="C25" s="5" t="s">
        <v>4</v>
      </c>
      <c r="D25" s="11" t="s">
        <v>10</v>
      </c>
      <c r="E25">
        <f>C45</f>
        <v>72385057</v>
      </c>
      <c r="F25" s="128"/>
      <c r="G25" s="1"/>
      <c r="H25" s="11"/>
      <c r="I25" s="11"/>
      <c r="L25" s="22"/>
      <c r="M25" s="11"/>
      <c r="P25" s="23"/>
      <c r="Q25" s="23"/>
      <c r="R25" s="23"/>
      <c r="S25" s="23"/>
    </row>
    <row r="26" spans="1:35" ht="10.5" customHeight="1" thickBot="1" x14ac:dyDescent="0.3">
      <c r="A26" s="8"/>
      <c r="B26" s="6"/>
      <c r="D26" s="11" t="s">
        <v>10</v>
      </c>
    </row>
    <row r="27" spans="1:35" x14ac:dyDescent="0.25">
      <c r="A27" s="143" t="s">
        <v>9</v>
      </c>
      <c r="B27" s="18"/>
      <c r="C27" s="3" t="s">
        <v>8</v>
      </c>
      <c r="D27" s="11" t="s">
        <v>10</v>
      </c>
      <c r="E27">
        <f>400000^2</f>
        <v>160000000000</v>
      </c>
      <c r="F27" s="1"/>
      <c r="I27" s="156">
        <f>E27+H28</f>
        <v>160098375749.58163</v>
      </c>
    </row>
    <row r="28" spans="1:35" x14ac:dyDescent="0.25">
      <c r="A28" s="144"/>
      <c r="B28" s="11"/>
      <c r="C28" s="4" t="s">
        <v>0</v>
      </c>
      <c r="D28" s="11" t="s">
        <v>10</v>
      </c>
      <c r="E28">
        <f>1.96^2</f>
        <v>3.8415999999999997</v>
      </c>
      <c r="F28" s="1"/>
      <c r="H28" s="128">
        <f>E28*G29</f>
        <v>98375749.581630349</v>
      </c>
      <c r="I28" s="157"/>
    </row>
    <row r="29" spans="1:35" ht="15.75" thickBot="1" x14ac:dyDescent="0.3">
      <c r="A29" s="144"/>
      <c r="B29" s="141" t="s">
        <v>28</v>
      </c>
      <c r="C29" s="9" t="s">
        <v>3</v>
      </c>
      <c r="D29" s="11" t="s">
        <v>10</v>
      </c>
      <c r="E29">
        <f>C39</f>
        <v>13997104</v>
      </c>
      <c r="F29" s="128">
        <f>E29*E30</f>
        <v>19646338.649782661</v>
      </c>
      <c r="G29" s="128">
        <f>SUM(F29:F36)</f>
        <v>25608014.780724272</v>
      </c>
      <c r="H29" s="128"/>
      <c r="I29" s="157"/>
    </row>
    <row r="30" spans="1:35" ht="15.75" thickBot="1" x14ac:dyDescent="0.3">
      <c r="A30" s="144"/>
      <c r="B30" s="147"/>
      <c r="C30" s="10" t="s">
        <v>2</v>
      </c>
      <c r="D30" s="11" t="s">
        <v>10</v>
      </c>
      <c r="E30">
        <f>S38</f>
        <v>1.4036002482929799</v>
      </c>
      <c r="F30" s="128"/>
      <c r="G30" s="128"/>
      <c r="H30" s="128"/>
      <c r="I30" s="157"/>
      <c r="Q30" s="149" t="s">
        <v>48</v>
      </c>
      <c r="R30" s="150"/>
      <c r="S30" s="150"/>
      <c r="T30" s="151"/>
      <c r="U30" s="22"/>
      <c r="V30" s="149" t="s">
        <v>49</v>
      </c>
      <c r="W30" s="150"/>
      <c r="X30" s="150"/>
      <c r="Y30" s="151"/>
      <c r="Z30" s="22"/>
      <c r="AA30" s="149" t="s">
        <v>50</v>
      </c>
      <c r="AB30" s="150"/>
      <c r="AC30" s="150"/>
      <c r="AD30" s="151"/>
      <c r="AE30" s="22"/>
      <c r="AF30" s="149" t="s">
        <v>51</v>
      </c>
      <c r="AG30" s="150"/>
      <c r="AH30" s="150"/>
      <c r="AI30" s="151"/>
    </row>
    <row r="31" spans="1:35" ht="15.75" thickBot="1" x14ac:dyDescent="0.3">
      <c r="A31" s="144"/>
      <c r="B31" s="141" t="s">
        <v>29</v>
      </c>
      <c r="C31" s="9" t="s">
        <v>3</v>
      </c>
      <c r="D31" s="11" t="s">
        <v>10</v>
      </c>
      <c r="E31">
        <f>C40</f>
        <v>16021097</v>
      </c>
      <c r="F31" s="128">
        <f>E31*E32</f>
        <v>1663622.7324109161</v>
      </c>
      <c r="G31" s="128"/>
      <c r="H31" s="128"/>
      <c r="I31" s="157"/>
      <c r="Q31" s="159" t="s">
        <v>11</v>
      </c>
      <c r="R31" s="159"/>
      <c r="S31" s="159"/>
      <c r="T31" s="159"/>
      <c r="V31" s="159" t="s">
        <v>11</v>
      </c>
      <c r="W31" s="159"/>
      <c r="X31" s="159"/>
      <c r="Y31" s="159"/>
      <c r="AA31" s="159" t="s">
        <v>11</v>
      </c>
      <c r="AB31" s="159"/>
      <c r="AC31" s="159"/>
      <c r="AD31" s="159"/>
      <c r="AF31" s="159" t="s">
        <v>11</v>
      </c>
      <c r="AG31" s="159"/>
      <c r="AH31" s="159"/>
      <c r="AI31" s="159"/>
    </row>
    <row r="32" spans="1:35" x14ac:dyDescent="0.25">
      <c r="A32" s="144"/>
      <c r="B32" s="147"/>
      <c r="C32" s="10" t="s">
        <v>2</v>
      </c>
      <c r="D32" s="11" t="s">
        <v>10</v>
      </c>
      <c r="E32">
        <f>X38</f>
        <v>0.103839501902455</v>
      </c>
      <c r="F32" s="128"/>
      <c r="G32" s="128"/>
      <c r="H32" s="128"/>
      <c r="I32" s="157"/>
    </row>
    <row r="33" spans="1:35" ht="15.75" thickBot="1" x14ac:dyDescent="0.3">
      <c r="A33" s="144"/>
      <c r="B33" s="146" t="s">
        <v>41</v>
      </c>
      <c r="C33" s="4" t="s">
        <v>3</v>
      </c>
      <c r="D33" s="11" t="s">
        <v>10</v>
      </c>
      <c r="E33">
        <f>C41</f>
        <v>17936313</v>
      </c>
      <c r="F33" s="128">
        <f>E33*E34</f>
        <v>334325.26072349632</v>
      </c>
      <c r="G33" s="128"/>
      <c r="H33" s="128"/>
      <c r="I33" s="157"/>
      <c r="Q33" s="137"/>
      <c r="R33" s="137"/>
      <c r="S33" s="137" t="s">
        <v>34</v>
      </c>
      <c r="T33" s="137"/>
      <c r="V33" s="137"/>
      <c r="W33" s="137"/>
      <c r="X33" s="137" t="s">
        <v>34</v>
      </c>
      <c r="Y33" s="137"/>
      <c r="AA33" s="137"/>
      <c r="AB33" s="137"/>
      <c r="AC33" s="137" t="s">
        <v>34</v>
      </c>
      <c r="AD33" s="137"/>
      <c r="AF33" s="137"/>
      <c r="AG33" s="137"/>
      <c r="AH33" s="137" t="s">
        <v>34</v>
      </c>
      <c r="AI33" s="137"/>
    </row>
    <row r="34" spans="1:35" x14ac:dyDescent="0.25">
      <c r="A34" s="144"/>
      <c r="B34" s="147"/>
      <c r="C34" s="10" t="s">
        <v>2</v>
      </c>
      <c r="D34" s="11" t="s">
        <v>10</v>
      </c>
      <c r="E34">
        <f>AC38^2</f>
        <v>1.8639575520537376E-2</v>
      </c>
      <c r="F34" s="128"/>
      <c r="G34" s="128"/>
      <c r="H34" s="128"/>
      <c r="I34" s="157"/>
      <c r="Q34" s="12" t="s">
        <v>4</v>
      </c>
      <c r="R34" s="12"/>
      <c r="S34" s="13">
        <v>180</v>
      </c>
      <c r="T34" s="12"/>
      <c r="V34" s="12" t="s">
        <v>4</v>
      </c>
      <c r="W34" s="12"/>
      <c r="X34" s="13">
        <v>295</v>
      </c>
      <c r="Y34" s="12"/>
      <c r="AA34" s="12" t="s">
        <v>4</v>
      </c>
      <c r="AB34" s="12"/>
      <c r="AC34" s="13">
        <v>510</v>
      </c>
      <c r="AD34" s="12"/>
      <c r="AF34" s="12" t="s">
        <v>4</v>
      </c>
      <c r="AG34" s="12"/>
      <c r="AH34" s="13">
        <v>941</v>
      </c>
      <c r="AI34" s="12"/>
    </row>
    <row r="35" spans="1:35" x14ac:dyDescent="0.25">
      <c r="A35" s="144"/>
      <c r="B35" s="141" t="s">
        <v>42</v>
      </c>
      <c r="C35" s="9" t="s">
        <v>3</v>
      </c>
      <c r="D35" s="11" t="s">
        <v>10</v>
      </c>
      <c r="E35">
        <f>C42</f>
        <v>24430543</v>
      </c>
      <c r="F35" s="128">
        <f>E35*E36</f>
        <v>3963728.1378071983</v>
      </c>
      <c r="G35" s="128"/>
      <c r="H35" s="128"/>
      <c r="I35" s="157"/>
      <c r="Q35" s="12" t="s">
        <v>13</v>
      </c>
      <c r="R35" s="12"/>
      <c r="S35" s="13">
        <v>5</v>
      </c>
      <c r="T35" s="12"/>
      <c r="V35" s="12" t="s">
        <v>13</v>
      </c>
      <c r="W35" s="12"/>
      <c r="X35" s="13">
        <v>14</v>
      </c>
      <c r="Y35" s="12"/>
      <c r="AA35" s="12" t="s">
        <v>13</v>
      </c>
      <c r="AB35" s="12"/>
      <c r="AC35" s="13">
        <v>23</v>
      </c>
      <c r="AD35" s="12"/>
      <c r="AF35" s="12" t="s">
        <v>13</v>
      </c>
      <c r="AG35" s="12"/>
      <c r="AH35" s="13">
        <v>23</v>
      </c>
      <c r="AI35" s="12"/>
    </row>
    <row r="36" spans="1:35" ht="15.75" customHeight="1" thickBot="1" x14ac:dyDescent="0.3">
      <c r="A36" s="145"/>
      <c r="B36" s="142"/>
      <c r="C36" s="5" t="s">
        <v>2</v>
      </c>
      <c r="D36" s="11" t="s">
        <v>10</v>
      </c>
      <c r="E36">
        <f>AH38</f>
        <v>0.16224478259886399</v>
      </c>
      <c r="F36" s="128"/>
      <c r="G36" s="128"/>
      <c r="H36" s="128"/>
      <c r="I36" s="158"/>
      <c r="Q36" s="12" t="s">
        <v>14</v>
      </c>
      <c r="R36" s="12"/>
      <c r="S36" s="13" t="s">
        <v>47</v>
      </c>
      <c r="T36" s="12"/>
      <c r="V36" s="12" t="s">
        <v>14</v>
      </c>
      <c r="W36" s="12"/>
      <c r="X36" s="13" t="s">
        <v>52</v>
      </c>
      <c r="Y36" s="12"/>
      <c r="AA36" s="12" t="s">
        <v>14</v>
      </c>
      <c r="AB36" s="12"/>
      <c r="AC36" s="13" t="s">
        <v>54</v>
      </c>
      <c r="AD36" s="12"/>
      <c r="AF36" s="12" t="s">
        <v>14</v>
      </c>
      <c r="AG36" s="12"/>
      <c r="AH36" s="13" t="s">
        <v>56</v>
      </c>
      <c r="AI36" s="12"/>
    </row>
    <row r="37" spans="1:35" ht="24.75" thickBot="1" x14ac:dyDescent="0.3">
      <c r="A37" s="11"/>
      <c r="B37" s="11"/>
      <c r="D37" s="11"/>
      <c r="F37" s="1"/>
      <c r="G37" s="1"/>
      <c r="H37" s="1"/>
      <c r="I37" s="1"/>
      <c r="Q37" s="12" t="s">
        <v>18</v>
      </c>
      <c r="R37" s="12"/>
      <c r="S37" s="31">
        <v>1.18473636235788E+16</v>
      </c>
      <c r="T37" s="12"/>
      <c r="V37" s="12" t="s">
        <v>18</v>
      </c>
      <c r="W37" s="12"/>
      <c r="X37" s="13" t="s">
        <v>53</v>
      </c>
      <c r="Y37" s="12"/>
      <c r="AA37" s="12" t="s">
        <v>18</v>
      </c>
      <c r="AB37" s="12"/>
      <c r="AC37" s="13" t="s">
        <v>55</v>
      </c>
      <c r="AD37" s="12"/>
      <c r="AF37" s="12" t="s">
        <v>18</v>
      </c>
      <c r="AG37" s="12"/>
      <c r="AH37" s="13" t="s">
        <v>57</v>
      </c>
      <c r="AI37" s="12"/>
    </row>
    <row r="38" spans="1:35" ht="24.75" customHeight="1" thickBot="1" x14ac:dyDescent="0.3">
      <c r="A38" s="11"/>
      <c r="B38" s="11"/>
      <c r="D38" s="11"/>
      <c r="F38" s="1"/>
      <c r="G38" s="1"/>
      <c r="H38" s="1"/>
      <c r="I38" s="1"/>
      <c r="Q38" s="25" t="s">
        <v>20</v>
      </c>
      <c r="R38" s="25"/>
      <c r="S38" s="27">
        <v>1.4036002482929799</v>
      </c>
      <c r="T38" s="25"/>
      <c r="V38" s="25" t="s">
        <v>20</v>
      </c>
      <c r="W38" s="25"/>
      <c r="X38" s="27">
        <v>0.103839501902455</v>
      </c>
      <c r="Y38" s="25"/>
      <c r="AA38" s="25" t="s">
        <v>20</v>
      </c>
      <c r="AB38" s="25"/>
      <c r="AC38" s="27">
        <v>0.13652683077160099</v>
      </c>
      <c r="AD38" s="25"/>
      <c r="AF38" s="25" t="s">
        <v>20</v>
      </c>
      <c r="AG38" s="25"/>
      <c r="AH38" s="27">
        <v>0.16224478259886399</v>
      </c>
      <c r="AI38" s="25"/>
    </row>
    <row r="39" spans="1:35" x14ac:dyDescent="0.25">
      <c r="A39" t="s">
        <v>43</v>
      </c>
      <c r="B39" s="1"/>
      <c r="C39">
        <v>13997104</v>
      </c>
      <c r="D39" s="11"/>
      <c r="F39" s="1"/>
      <c r="G39" s="1"/>
      <c r="H39" s="1"/>
      <c r="I39" s="1"/>
      <c r="Q39" s="153"/>
      <c r="R39" s="153"/>
      <c r="S39" s="153"/>
      <c r="T39" s="153"/>
      <c r="V39" s="152"/>
      <c r="W39" s="152"/>
      <c r="X39" s="153"/>
      <c r="Y39" s="152"/>
      <c r="AA39" s="152"/>
      <c r="AB39" s="152"/>
      <c r="AC39" s="152"/>
      <c r="AD39" s="152"/>
      <c r="AF39" s="152"/>
      <c r="AG39" s="152"/>
      <c r="AH39" s="152"/>
      <c r="AI39" s="152"/>
    </row>
    <row r="40" spans="1:35" x14ac:dyDescent="0.25">
      <c r="A40" t="s">
        <v>44</v>
      </c>
      <c r="C40">
        <v>16021097</v>
      </c>
      <c r="D40" s="11"/>
      <c r="F40" s="1"/>
      <c r="G40" s="1"/>
      <c r="H40" s="1"/>
      <c r="I40" s="1"/>
    </row>
    <row r="41" spans="1:35" x14ac:dyDescent="0.25">
      <c r="A41" s="32" t="s">
        <v>45</v>
      </c>
      <c r="B41" s="11"/>
      <c r="C41">
        <v>17936313</v>
      </c>
      <c r="D41" s="11"/>
      <c r="F41" s="1"/>
      <c r="G41" s="1"/>
      <c r="H41" s="1"/>
      <c r="I41" s="1"/>
    </row>
    <row r="42" spans="1:35" x14ac:dyDescent="0.25">
      <c r="A42" s="32" t="s">
        <v>46</v>
      </c>
      <c r="B42" s="11"/>
      <c r="C42">
        <v>24430543</v>
      </c>
      <c r="D42" s="11"/>
      <c r="F42" s="1"/>
      <c r="G42" s="1"/>
      <c r="H42" s="1"/>
      <c r="I42" s="1"/>
    </row>
    <row r="43" spans="1:35" ht="11.25" customHeight="1" x14ac:dyDescent="0.25">
      <c r="A43" s="11"/>
      <c r="B43" s="11"/>
      <c r="D43" s="11"/>
      <c r="F43" s="1"/>
      <c r="G43" s="1"/>
      <c r="H43" s="1"/>
      <c r="I43" s="1"/>
    </row>
    <row r="44" spans="1:35" x14ac:dyDescent="0.25">
      <c r="A44" t="s">
        <v>30</v>
      </c>
      <c r="C44">
        <v>83237124</v>
      </c>
      <c r="D44" s="11"/>
      <c r="F44" s="1"/>
      <c r="G44" s="1"/>
      <c r="H44" s="1"/>
      <c r="I44" s="1"/>
    </row>
    <row r="45" spans="1:35" x14ac:dyDescent="0.25">
      <c r="A45" s="22" t="s">
        <v>32</v>
      </c>
      <c r="B45" s="22"/>
      <c r="C45" s="22">
        <v>72385057</v>
      </c>
    </row>
    <row r="46" spans="1:35" x14ac:dyDescent="0.25">
      <c r="A46" t="s">
        <v>31</v>
      </c>
      <c r="C46" s="24">
        <v>43431034</v>
      </c>
    </row>
    <row r="47" spans="1:35" x14ac:dyDescent="0.25">
      <c r="B47" s="1"/>
    </row>
    <row r="50" spans="17:25" ht="15.75" customHeight="1" x14ac:dyDescent="0.25"/>
    <row r="52" spans="17:25" ht="15.75" customHeight="1" x14ac:dyDescent="0.25"/>
    <row r="55" spans="17:25" ht="15.75" customHeight="1" x14ac:dyDescent="0.25"/>
    <row r="56" spans="17:25" x14ac:dyDescent="0.25">
      <c r="Q56" s="28"/>
      <c r="R56" s="28"/>
      <c r="S56" s="28"/>
      <c r="T56" s="28"/>
      <c r="V56" s="28"/>
      <c r="W56" s="28"/>
      <c r="X56" s="28"/>
      <c r="Y56" s="28"/>
    </row>
    <row r="58" spans="17:25" x14ac:dyDescent="0.25">
      <c r="Q58" s="29"/>
      <c r="R58" s="29"/>
      <c r="S58" s="29"/>
      <c r="T58" s="29"/>
      <c r="V58" s="29"/>
      <c r="W58" s="29"/>
      <c r="X58" s="29"/>
      <c r="Y58" s="29"/>
    </row>
    <row r="59" spans="17:25" x14ac:dyDescent="0.25">
      <c r="Q59" s="12"/>
      <c r="R59" s="12"/>
      <c r="S59" s="13"/>
      <c r="T59" s="12"/>
      <c r="V59" s="12"/>
      <c r="W59" s="12"/>
      <c r="X59" s="13"/>
      <c r="Y59" s="12"/>
    </row>
    <row r="60" spans="17:25" x14ac:dyDescent="0.25">
      <c r="Q60" s="12"/>
      <c r="R60" s="12"/>
      <c r="S60" s="13"/>
      <c r="T60" s="12"/>
      <c r="V60" s="12"/>
      <c r="W60" s="12"/>
      <c r="X60" s="13"/>
      <c r="Y60" s="12"/>
    </row>
    <row r="61" spans="17:25" x14ac:dyDescent="0.25">
      <c r="Q61" s="12"/>
      <c r="R61" s="12"/>
      <c r="S61" s="13"/>
      <c r="T61" s="12"/>
      <c r="V61" s="12"/>
      <c r="W61" s="12"/>
      <c r="X61" s="13"/>
      <c r="Y61" s="12"/>
    </row>
    <row r="62" spans="17:25" x14ac:dyDescent="0.25">
      <c r="Q62" s="12"/>
      <c r="R62" s="12"/>
      <c r="S62" s="13"/>
      <c r="T62" s="12"/>
      <c r="V62" s="12"/>
      <c r="W62" s="12"/>
      <c r="X62" s="13"/>
      <c r="Y62" s="12"/>
    </row>
    <row r="63" spans="17:25" x14ac:dyDescent="0.25">
      <c r="Q63" s="12"/>
      <c r="R63" s="12"/>
      <c r="S63" s="30"/>
      <c r="T63" s="12"/>
      <c r="V63" s="12"/>
      <c r="W63" s="12"/>
      <c r="X63" s="30"/>
      <c r="Y63" s="12"/>
    </row>
    <row r="64" spans="17:25" x14ac:dyDescent="0.25">
      <c r="Q64" s="12"/>
      <c r="R64" s="12"/>
      <c r="S64" s="12"/>
      <c r="T64" s="12"/>
      <c r="V64" s="12"/>
      <c r="W64" s="12"/>
      <c r="X64" s="12"/>
      <c r="Y64" s="12"/>
    </row>
    <row r="66" spans="17:25" x14ac:dyDescent="0.25">
      <c r="Q66" s="154"/>
      <c r="R66" s="154"/>
      <c r="S66" s="154"/>
      <c r="T66" s="154"/>
      <c r="U66" s="154"/>
      <c r="V66" s="154"/>
      <c r="W66" s="154"/>
      <c r="X66" s="154"/>
      <c r="Y66" s="154"/>
    </row>
    <row r="68" spans="17:25" x14ac:dyDescent="0.25">
      <c r="Q68" s="155"/>
      <c r="R68" s="155"/>
      <c r="S68" s="155"/>
      <c r="T68" s="155"/>
      <c r="V68" s="155"/>
      <c r="W68" s="155"/>
      <c r="X68" s="155"/>
      <c r="Y68" s="155"/>
    </row>
    <row r="70" spans="17:25" x14ac:dyDescent="0.25">
      <c r="Q70" s="148"/>
      <c r="R70" s="148"/>
      <c r="S70" s="148"/>
      <c r="T70" s="148"/>
      <c r="V70" s="148"/>
      <c r="W70" s="148"/>
      <c r="X70" s="148"/>
      <c r="Y70" s="148"/>
    </row>
    <row r="71" spans="17:25" ht="15.75" customHeight="1" x14ac:dyDescent="0.25">
      <c r="Q71" s="12"/>
      <c r="R71" s="12"/>
      <c r="S71" s="13"/>
      <c r="T71" s="12"/>
      <c r="V71" s="12"/>
      <c r="W71" s="12"/>
      <c r="X71" s="13"/>
      <c r="Y71" s="12"/>
    </row>
    <row r="72" spans="17:25" x14ac:dyDescent="0.25">
      <c r="Q72" s="12"/>
      <c r="R72" s="12"/>
      <c r="S72" s="13"/>
      <c r="T72" s="12"/>
      <c r="V72" s="12"/>
      <c r="W72" s="12"/>
      <c r="X72" s="13"/>
      <c r="Y72" s="12"/>
    </row>
    <row r="73" spans="17:25" x14ac:dyDescent="0.25">
      <c r="Q73" s="12"/>
      <c r="R73" s="12"/>
      <c r="S73" s="13"/>
      <c r="T73" s="12"/>
      <c r="V73" s="12"/>
      <c r="W73" s="12"/>
      <c r="X73" s="13"/>
      <c r="Y73" s="12"/>
    </row>
    <row r="74" spans="17:25" x14ac:dyDescent="0.25">
      <c r="Q74" s="12"/>
      <c r="R74" s="12"/>
      <c r="S74" s="13"/>
      <c r="T74" s="12"/>
      <c r="V74" s="12"/>
      <c r="W74" s="12"/>
      <c r="X74" s="13"/>
      <c r="Y74" s="12"/>
    </row>
    <row r="75" spans="17:25" x14ac:dyDescent="0.25">
      <c r="Q75" s="12"/>
      <c r="R75" s="12"/>
      <c r="S75" s="13"/>
      <c r="T75" s="12"/>
      <c r="V75" s="12"/>
      <c r="W75" s="12"/>
      <c r="X75" s="13"/>
      <c r="Y75" s="12"/>
    </row>
    <row r="76" spans="17:25" x14ac:dyDescent="0.25">
      <c r="Q76" s="12"/>
      <c r="R76" s="12"/>
      <c r="S76" s="13"/>
      <c r="T76" s="12"/>
      <c r="V76" s="12"/>
      <c r="W76" s="12"/>
      <c r="X76" s="13"/>
      <c r="Y76" s="12"/>
    </row>
    <row r="77" spans="17:25" x14ac:dyDescent="0.25">
      <c r="Q77" s="12"/>
      <c r="R77" s="12"/>
      <c r="S77" s="13"/>
      <c r="T77" s="12"/>
      <c r="V77" s="12"/>
      <c r="W77" s="12"/>
      <c r="X77" s="13"/>
      <c r="Y77" s="12"/>
    </row>
    <row r="78" spans="17:25" x14ac:dyDescent="0.25">
      <c r="Q78" s="12"/>
      <c r="R78" s="12"/>
      <c r="S78" s="31"/>
      <c r="T78" s="12"/>
      <c r="V78" s="12"/>
      <c r="W78" s="12"/>
      <c r="X78" s="31"/>
      <c r="Y78" s="12"/>
    </row>
  </sheetData>
  <mergeCells count="56">
    <mergeCell ref="G20:G22"/>
    <mergeCell ref="F31:F32"/>
    <mergeCell ref="F11:F13"/>
    <mergeCell ref="F33:F34"/>
    <mergeCell ref="F35:F36"/>
    <mergeCell ref="G29:G36"/>
    <mergeCell ref="G11:G13"/>
    <mergeCell ref="G14:G16"/>
    <mergeCell ref="G17:G19"/>
    <mergeCell ref="AF30:AI30"/>
    <mergeCell ref="H28:H36"/>
    <mergeCell ref="I27:I36"/>
    <mergeCell ref="S33:T33"/>
    <mergeCell ref="Q39:T39"/>
    <mergeCell ref="Q30:T30"/>
    <mergeCell ref="Q31:T31"/>
    <mergeCell ref="Q33:R33"/>
    <mergeCell ref="AF31:AI31"/>
    <mergeCell ref="AF33:AG33"/>
    <mergeCell ref="AH33:AI33"/>
    <mergeCell ref="AF39:AI39"/>
    <mergeCell ref="AA31:AD31"/>
    <mergeCell ref="AA33:AB33"/>
    <mergeCell ref="AC33:AD33"/>
    <mergeCell ref="AA39:AD39"/>
    <mergeCell ref="AA30:AD30"/>
    <mergeCell ref="B33:B34"/>
    <mergeCell ref="B35:B36"/>
    <mergeCell ref="A27:A36"/>
    <mergeCell ref="V31:Y31"/>
    <mergeCell ref="V33:W33"/>
    <mergeCell ref="X33:Y33"/>
    <mergeCell ref="A9:A25"/>
    <mergeCell ref="B10:B13"/>
    <mergeCell ref="Q66:Y66"/>
    <mergeCell ref="Q68:T68"/>
    <mergeCell ref="V68:Y68"/>
    <mergeCell ref="B29:B30"/>
    <mergeCell ref="F29:F30"/>
    <mergeCell ref="B31:B32"/>
    <mergeCell ref="B14:B17"/>
    <mergeCell ref="F15:F17"/>
    <mergeCell ref="B18:B21"/>
    <mergeCell ref="B22:B25"/>
    <mergeCell ref="H11:H24"/>
    <mergeCell ref="I9:I24"/>
    <mergeCell ref="F19:F21"/>
    <mergeCell ref="F23:F25"/>
    <mergeCell ref="Q70:R70"/>
    <mergeCell ref="S70:T70"/>
    <mergeCell ref="V70:W70"/>
    <mergeCell ref="X70:Y70"/>
    <mergeCell ref="P16:Q17"/>
    <mergeCell ref="R16:S17"/>
    <mergeCell ref="V30:Y30"/>
    <mergeCell ref="V39:Y39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27BAC-A14F-446C-8D22-C5DB0473EB33}">
  <dimension ref="A2:AB99"/>
  <sheetViews>
    <sheetView topLeftCell="A7" zoomScale="70" zoomScaleNormal="70" workbookViewId="0">
      <selection activeCell="T53" sqref="T53"/>
    </sheetView>
  </sheetViews>
  <sheetFormatPr baseColWidth="10" defaultColWidth="9.140625" defaultRowHeight="15" x14ac:dyDescent="0.25"/>
  <cols>
    <col min="2" max="2" width="26.7109375" bestFit="1" customWidth="1"/>
    <col min="3" max="3" width="13.140625" bestFit="1" customWidth="1"/>
    <col min="4" max="4" width="2" customWidth="1"/>
    <col min="5" max="5" width="13.5703125" customWidth="1"/>
    <col min="6" max="6" width="9.85546875" customWidth="1"/>
    <col min="7" max="9" width="12" bestFit="1" customWidth="1"/>
    <col min="13" max="13" width="2" customWidth="1"/>
    <col min="14" max="14" width="14.5703125" customWidth="1"/>
    <col min="15" max="15" width="1.85546875" customWidth="1"/>
    <col min="17" max="17" width="9.42578125" customWidth="1"/>
    <col min="18" max="18" width="4.42578125" customWidth="1"/>
    <col min="19" max="19" width="19.7109375" customWidth="1"/>
    <col min="20" max="20" width="17.28515625" bestFit="1" customWidth="1"/>
    <col min="21" max="21" width="54.42578125" bestFit="1" customWidth="1"/>
    <col min="22" max="22" width="27.85546875" customWidth="1"/>
    <col min="23" max="23" width="13.140625" bestFit="1" customWidth="1"/>
    <col min="24" max="24" width="4.28515625" customWidth="1"/>
    <col min="25" max="25" width="4.42578125" customWidth="1"/>
    <col min="26" max="26" width="29.140625" bestFit="1" customWidth="1"/>
    <col min="27" max="27" width="11.140625" bestFit="1" customWidth="1"/>
    <col min="28" max="28" width="14.85546875" bestFit="1" customWidth="1"/>
    <col min="29" max="29" width="18.85546875" customWidth="1"/>
  </cols>
  <sheetData>
    <row r="2" spans="1:28" x14ac:dyDescent="0.25">
      <c r="V2" s="11"/>
      <c r="W2" s="11"/>
      <c r="X2" s="11"/>
      <c r="Y2" s="11"/>
      <c r="Z2" s="11"/>
      <c r="AA2" s="11"/>
    </row>
    <row r="3" spans="1:28" x14ac:dyDescent="0.25">
      <c r="V3" s="11"/>
      <c r="W3" s="11" t="s">
        <v>4</v>
      </c>
      <c r="X3" s="11"/>
      <c r="Y3" s="11"/>
      <c r="Z3" s="11"/>
      <c r="AA3" s="23" t="s">
        <v>3</v>
      </c>
      <c r="AB3" s="23" t="s">
        <v>2</v>
      </c>
    </row>
    <row r="4" spans="1:28" x14ac:dyDescent="0.25">
      <c r="V4" t="s">
        <v>30</v>
      </c>
      <c r="W4">
        <v>83237124</v>
      </c>
      <c r="X4" s="11"/>
      <c r="Y4" s="11"/>
      <c r="Z4" t="s">
        <v>61</v>
      </c>
      <c r="AA4">
        <v>7274251</v>
      </c>
      <c r="AB4">
        <v>1.3892448068336201</v>
      </c>
    </row>
    <row r="5" spans="1:28" x14ac:dyDescent="0.25">
      <c r="V5" s="22" t="s">
        <v>32</v>
      </c>
      <c r="W5" s="22">
        <v>72385057</v>
      </c>
      <c r="X5" s="11"/>
      <c r="Y5" s="11"/>
      <c r="Z5" t="s">
        <v>62</v>
      </c>
      <c r="AA5">
        <v>8163075</v>
      </c>
      <c r="AB5">
        <v>0.16022997125359301</v>
      </c>
    </row>
    <row r="6" spans="1:28" x14ac:dyDescent="0.25">
      <c r="V6" t="s">
        <v>60</v>
      </c>
      <c r="W6" s="24">
        <v>43358649</v>
      </c>
      <c r="X6" s="11"/>
      <c r="Y6" s="11"/>
      <c r="Z6" s="32" t="s">
        <v>63</v>
      </c>
      <c r="AA6">
        <v>8993358</v>
      </c>
      <c r="AB6">
        <v>0.19802461139896299</v>
      </c>
    </row>
    <row r="7" spans="1:28" x14ac:dyDescent="0.25">
      <c r="V7" s="11"/>
      <c r="W7" s="11"/>
      <c r="X7" s="11"/>
      <c r="Y7" s="11"/>
      <c r="Z7" s="32" t="s">
        <v>64</v>
      </c>
      <c r="AA7">
        <v>11062865</v>
      </c>
      <c r="AB7">
        <v>0.48801531376574298</v>
      </c>
    </row>
    <row r="8" spans="1:28" ht="15.75" thickBot="1" x14ac:dyDescent="0.3">
      <c r="V8" s="11" t="s">
        <v>69</v>
      </c>
      <c r="W8" s="11">
        <v>1344</v>
      </c>
      <c r="X8" s="11"/>
      <c r="Y8" s="11"/>
      <c r="Z8" t="s">
        <v>65</v>
      </c>
      <c r="AA8">
        <v>6722853</v>
      </c>
      <c r="AB8">
        <v>1.8959467634603699</v>
      </c>
    </row>
    <row r="9" spans="1:28" x14ac:dyDescent="0.25">
      <c r="A9" s="133" t="s">
        <v>7</v>
      </c>
      <c r="B9" s="2"/>
      <c r="C9" s="3" t="s">
        <v>0</v>
      </c>
      <c r="D9" s="11" t="s">
        <v>10</v>
      </c>
      <c r="E9">
        <f>1.96^2</f>
        <v>3.8415999999999997</v>
      </c>
      <c r="I9" s="156">
        <f>H11*E9</f>
        <v>9504006799376924</v>
      </c>
      <c r="V9" s="11"/>
      <c r="W9" s="11"/>
      <c r="X9" s="11"/>
      <c r="Y9" s="11"/>
      <c r="Z9" t="s">
        <v>66</v>
      </c>
      <c r="AA9">
        <v>7858022</v>
      </c>
      <c r="AB9">
        <v>8.7524752475247505E-2</v>
      </c>
    </row>
    <row r="10" spans="1:28" x14ac:dyDescent="0.25">
      <c r="A10" s="134"/>
      <c r="B10" s="160" t="s">
        <v>70</v>
      </c>
      <c r="C10" s="9" t="s">
        <v>1</v>
      </c>
      <c r="D10" s="11" t="s">
        <v>10</v>
      </c>
      <c r="E10">
        <f>AA4^2</f>
        <v>52914727611001</v>
      </c>
      <c r="G10" s="128">
        <f>F11*E10</f>
        <v>731502787090048</v>
      </c>
      <c r="H10" s="1"/>
      <c r="I10" s="157"/>
      <c r="V10" s="11"/>
      <c r="W10" s="11"/>
      <c r="X10" s="11"/>
      <c r="Y10" s="11"/>
      <c r="Z10" s="32" t="s">
        <v>67</v>
      </c>
      <c r="AA10">
        <v>8942955</v>
      </c>
      <c r="AB10">
        <v>0.155084045191512</v>
      </c>
    </row>
    <row r="11" spans="1:28" x14ac:dyDescent="0.25">
      <c r="A11" s="134"/>
      <c r="B11" s="128"/>
      <c r="C11" s="4" t="s">
        <v>2</v>
      </c>
      <c r="D11" s="11" t="s">
        <v>10</v>
      </c>
      <c r="E11">
        <f>AB4</f>
        <v>1.3892448068336201</v>
      </c>
      <c r="F11" s="128">
        <f>E11/(E12/E13)</f>
        <v>13.824181284039495</v>
      </c>
      <c r="G11" s="128"/>
      <c r="H11" s="128">
        <f>SUM(G10:G41)</f>
        <v>2473970949442140</v>
      </c>
      <c r="I11" s="157"/>
      <c r="V11" s="11"/>
      <c r="W11" s="11"/>
      <c r="X11" s="33"/>
      <c r="Y11" s="11"/>
      <c r="Z11" s="32" t="s">
        <v>68</v>
      </c>
      <c r="AA11">
        <v>13367678</v>
      </c>
      <c r="AB11">
        <v>5.7125307125307098E-2</v>
      </c>
    </row>
    <row r="12" spans="1:28" x14ac:dyDescent="0.25">
      <c r="A12" s="134"/>
      <c r="B12" s="128"/>
      <c r="C12" s="4" t="s">
        <v>3</v>
      </c>
      <c r="D12" s="11" t="s">
        <v>10</v>
      </c>
      <c r="E12">
        <f>AA4</f>
        <v>7274251</v>
      </c>
      <c r="F12" s="128"/>
      <c r="G12" s="128"/>
      <c r="H12" s="128"/>
      <c r="I12" s="157"/>
      <c r="V12" s="11"/>
      <c r="W12" s="11"/>
      <c r="X12" s="33"/>
      <c r="Y12" s="11"/>
      <c r="Z12" s="11"/>
      <c r="AA12" s="11"/>
    </row>
    <row r="13" spans="1:28" x14ac:dyDescent="0.25">
      <c r="A13" s="134"/>
      <c r="B13" s="161"/>
      <c r="C13" s="10" t="s">
        <v>4</v>
      </c>
      <c r="D13" s="11" t="s">
        <v>10</v>
      </c>
      <c r="E13">
        <f>W5</f>
        <v>72385057</v>
      </c>
      <c r="F13" s="128"/>
      <c r="G13" s="128"/>
      <c r="H13" s="128"/>
      <c r="I13" s="157"/>
      <c r="V13" s="11"/>
      <c r="W13" s="11"/>
      <c r="X13" s="11"/>
      <c r="Y13" s="11"/>
      <c r="Z13" s="11"/>
      <c r="AA13" s="11">
        <f>SUM(AA4:AA11)</f>
        <v>72385057</v>
      </c>
    </row>
    <row r="14" spans="1:28" x14ac:dyDescent="0.25">
      <c r="A14" s="134"/>
      <c r="B14" s="160" t="s">
        <v>71</v>
      </c>
      <c r="C14" s="9" t="s">
        <v>1</v>
      </c>
      <c r="D14" s="11" t="s">
        <v>10</v>
      </c>
      <c r="E14">
        <f>AA5^2</f>
        <v>66635793455625</v>
      </c>
      <c r="G14" s="128">
        <f>F15*E14</f>
        <v>94677430350742.547</v>
      </c>
      <c r="H14" s="128"/>
      <c r="I14" s="157"/>
      <c r="Y14" s="11"/>
      <c r="Z14" s="11"/>
    </row>
    <row r="15" spans="1:28" x14ac:dyDescent="0.25">
      <c r="A15" s="134"/>
      <c r="B15" s="128"/>
      <c r="C15" s="4" t="s">
        <v>2</v>
      </c>
      <c r="D15" s="11" t="s">
        <v>10</v>
      </c>
      <c r="E15">
        <f>AB5</f>
        <v>0.16022997125359301</v>
      </c>
      <c r="F15" s="128">
        <f>E15/(E16/E17)</f>
        <v>1.4208194341347704</v>
      </c>
      <c r="G15" s="128"/>
      <c r="H15" s="128"/>
      <c r="I15" s="157"/>
    </row>
    <row r="16" spans="1:28" x14ac:dyDescent="0.25">
      <c r="A16" s="134"/>
      <c r="B16" s="128"/>
      <c r="C16" s="4" t="s">
        <v>3</v>
      </c>
      <c r="D16" s="11" t="s">
        <v>10</v>
      </c>
      <c r="E16">
        <f>AA5</f>
        <v>8163075</v>
      </c>
      <c r="F16" s="128"/>
      <c r="G16" s="128"/>
      <c r="H16" s="128"/>
      <c r="I16" s="157"/>
    </row>
    <row r="17" spans="1:19" x14ac:dyDescent="0.25">
      <c r="A17" s="134"/>
      <c r="B17" s="161"/>
      <c r="C17" s="10" t="s">
        <v>4</v>
      </c>
      <c r="D17" s="11" t="s">
        <v>10</v>
      </c>
      <c r="E17">
        <f>W5</f>
        <v>72385057</v>
      </c>
      <c r="F17" s="128"/>
      <c r="G17" s="128"/>
      <c r="H17" s="128"/>
      <c r="I17" s="157"/>
    </row>
    <row r="18" spans="1:19" x14ac:dyDescent="0.25">
      <c r="A18" s="134"/>
      <c r="B18" s="160" t="s">
        <v>72</v>
      </c>
      <c r="C18" s="9" t="s">
        <v>1</v>
      </c>
      <c r="D18" s="11" t="s">
        <v>10</v>
      </c>
      <c r="E18">
        <f>AA6^2</f>
        <v>80880488116164</v>
      </c>
      <c r="F18" s="11"/>
      <c r="G18" s="128">
        <f>F19*E18</f>
        <v>128910998472322.95</v>
      </c>
      <c r="H18" s="128"/>
      <c r="I18" s="157"/>
      <c r="L18" s="22"/>
      <c r="M18" s="11"/>
      <c r="P18" s="23"/>
      <c r="Q18" s="23"/>
      <c r="R18" s="23"/>
      <c r="S18" s="23"/>
    </row>
    <row r="19" spans="1:19" x14ac:dyDescent="0.25">
      <c r="A19" s="134"/>
      <c r="B19" s="128"/>
      <c r="C19" s="4" t="s">
        <v>2</v>
      </c>
      <c r="D19" s="11" t="s">
        <v>10</v>
      </c>
      <c r="E19">
        <f>AB6</f>
        <v>0.19802461139896299</v>
      </c>
      <c r="F19" s="128">
        <f>E19/(E20/E21)</f>
        <v>1.5938454561151447</v>
      </c>
      <c r="G19" s="128"/>
      <c r="H19" s="128"/>
      <c r="I19" s="157"/>
      <c r="L19" s="22"/>
      <c r="M19" s="11"/>
      <c r="P19" s="23"/>
      <c r="Q19" s="23"/>
      <c r="R19" s="23"/>
      <c r="S19" s="23"/>
    </row>
    <row r="20" spans="1:19" x14ac:dyDescent="0.25">
      <c r="A20" s="134"/>
      <c r="B20" s="128"/>
      <c r="C20" s="4" t="s">
        <v>3</v>
      </c>
      <c r="D20" s="11" t="s">
        <v>10</v>
      </c>
      <c r="E20">
        <f>AA6</f>
        <v>8993358</v>
      </c>
      <c r="F20" s="128"/>
      <c r="G20" s="128"/>
      <c r="H20" s="128"/>
      <c r="I20" s="157"/>
      <c r="L20" s="22"/>
      <c r="M20" s="11"/>
      <c r="P20" s="23"/>
      <c r="Q20" s="23"/>
      <c r="R20" s="23"/>
      <c r="S20" s="23"/>
    </row>
    <row r="21" spans="1:19" x14ac:dyDescent="0.25">
      <c r="A21" s="134"/>
      <c r="B21" s="161"/>
      <c r="C21" s="10" t="s">
        <v>4</v>
      </c>
      <c r="D21" s="11" t="s">
        <v>10</v>
      </c>
      <c r="E21">
        <f>W5</f>
        <v>72385057</v>
      </c>
      <c r="F21" s="128"/>
      <c r="G21" s="128"/>
      <c r="H21" s="128"/>
      <c r="I21" s="157"/>
      <c r="L21" s="22"/>
      <c r="M21" s="11"/>
      <c r="P21" s="23"/>
      <c r="Q21" s="23"/>
      <c r="R21" s="23"/>
      <c r="S21" s="23"/>
    </row>
    <row r="22" spans="1:19" x14ac:dyDescent="0.25">
      <c r="A22" s="134"/>
      <c r="B22" s="160" t="s">
        <v>73</v>
      </c>
      <c r="C22" s="9" t="s">
        <v>1</v>
      </c>
      <c r="D22" s="11" t="s">
        <v>10</v>
      </c>
      <c r="E22">
        <f>AA7^2</f>
        <v>122386982008225</v>
      </c>
      <c r="G22" s="128">
        <f>F23*E22</f>
        <v>390795886491806.88</v>
      </c>
      <c r="H22" s="128"/>
      <c r="I22" s="157"/>
      <c r="L22" s="22"/>
      <c r="M22" s="11"/>
      <c r="P22" s="23"/>
      <c r="Q22" s="23"/>
      <c r="R22" s="23"/>
      <c r="S22" s="23"/>
    </row>
    <row r="23" spans="1:19" x14ac:dyDescent="0.25">
      <c r="A23" s="134"/>
      <c r="B23" s="128"/>
      <c r="C23" s="4" t="s">
        <v>2</v>
      </c>
      <c r="D23" s="11" t="s">
        <v>10</v>
      </c>
      <c r="E23">
        <f>AB7</f>
        <v>0.48801531376574298</v>
      </c>
      <c r="F23" s="128">
        <f>E23/(E24/E25)</f>
        <v>3.1931164579705338</v>
      </c>
      <c r="G23" s="128"/>
      <c r="H23" s="128"/>
      <c r="I23" s="157"/>
      <c r="L23" s="22"/>
      <c r="M23" s="11"/>
      <c r="P23" s="23"/>
      <c r="Q23" s="23"/>
      <c r="R23" s="23"/>
      <c r="S23" s="23"/>
    </row>
    <row r="24" spans="1:19" x14ac:dyDescent="0.25">
      <c r="A24" s="134"/>
      <c r="B24" s="128"/>
      <c r="C24" s="4" t="s">
        <v>3</v>
      </c>
      <c r="D24" s="11" t="s">
        <v>10</v>
      </c>
      <c r="E24">
        <f>AA7</f>
        <v>11062865</v>
      </c>
      <c r="F24" s="128"/>
      <c r="G24" s="128"/>
      <c r="H24" s="128"/>
      <c r="I24" s="157"/>
      <c r="L24" s="22"/>
      <c r="M24" s="11"/>
      <c r="P24" s="23"/>
      <c r="Q24" s="23"/>
      <c r="R24" s="23"/>
      <c r="S24" s="23"/>
    </row>
    <row r="25" spans="1:19" x14ac:dyDescent="0.25">
      <c r="A25" s="134"/>
      <c r="B25" s="161"/>
      <c r="C25" s="10" t="s">
        <v>4</v>
      </c>
      <c r="D25" s="11" t="s">
        <v>10</v>
      </c>
      <c r="E25">
        <f>W5</f>
        <v>72385057</v>
      </c>
      <c r="F25" s="128"/>
      <c r="G25" s="128"/>
      <c r="H25" s="128"/>
      <c r="I25" s="157"/>
      <c r="L25" s="22"/>
      <c r="M25" s="11"/>
      <c r="P25" s="23"/>
      <c r="Q25" s="23"/>
      <c r="R25" s="23"/>
      <c r="S25" s="23"/>
    </row>
    <row r="26" spans="1:19" x14ac:dyDescent="0.25">
      <c r="A26" s="134"/>
      <c r="B26" s="160" t="s">
        <v>74</v>
      </c>
      <c r="C26" s="9" t="s">
        <v>1</v>
      </c>
      <c r="D26" s="11" t="s">
        <v>10</v>
      </c>
      <c r="E26">
        <f>AA8^2</f>
        <v>45196752459609</v>
      </c>
      <c r="F26" s="11"/>
      <c r="G26" s="128">
        <f>F27*E26</f>
        <v>922632342348626.75</v>
      </c>
      <c r="H26" s="128"/>
      <c r="I26" s="157"/>
      <c r="L26" s="22"/>
      <c r="M26" s="11"/>
      <c r="P26" s="23"/>
      <c r="Q26" s="23"/>
      <c r="R26" s="23"/>
      <c r="S26" s="23"/>
    </row>
    <row r="27" spans="1:19" x14ac:dyDescent="0.25">
      <c r="A27" s="134"/>
      <c r="B27" s="128"/>
      <c r="C27" s="4" t="s">
        <v>2</v>
      </c>
      <c r="D27" s="11" t="s">
        <v>10</v>
      </c>
      <c r="E27">
        <f>AB8</f>
        <v>1.8959467634603699</v>
      </c>
      <c r="F27" s="128">
        <f>E27/(E28/E29)</f>
        <v>20.41368665089723</v>
      </c>
      <c r="G27" s="128"/>
      <c r="H27" s="128"/>
      <c r="I27" s="157"/>
      <c r="L27" s="22"/>
      <c r="M27" s="11"/>
      <c r="P27" s="23"/>
      <c r="Q27" s="23"/>
      <c r="R27" s="23"/>
      <c r="S27" s="23"/>
    </row>
    <row r="28" spans="1:19" x14ac:dyDescent="0.25">
      <c r="A28" s="134"/>
      <c r="B28" s="128"/>
      <c r="C28" s="4" t="s">
        <v>3</v>
      </c>
      <c r="D28" s="11" t="s">
        <v>10</v>
      </c>
      <c r="E28">
        <f>AA8</f>
        <v>6722853</v>
      </c>
      <c r="F28" s="128"/>
      <c r="G28" s="128"/>
      <c r="H28" s="128"/>
      <c r="I28" s="157"/>
      <c r="L28" s="22"/>
      <c r="M28" s="11"/>
      <c r="P28" s="23"/>
      <c r="Q28" s="23"/>
      <c r="R28" s="23"/>
      <c r="S28" s="23"/>
    </row>
    <row r="29" spans="1:19" x14ac:dyDescent="0.25">
      <c r="A29" s="134"/>
      <c r="B29" s="161"/>
      <c r="C29" s="10" t="s">
        <v>4</v>
      </c>
      <c r="D29" s="11" t="s">
        <v>10</v>
      </c>
      <c r="E29">
        <f>W5</f>
        <v>72385057</v>
      </c>
      <c r="F29" s="128"/>
      <c r="G29" s="128"/>
      <c r="H29" s="128"/>
      <c r="I29" s="157"/>
      <c r="L29" s="22"/>
      <c r="M29" s="11"/>
      <c r="P29" s="23"/>
      <c r="Q29" s="23"/>
      <c r="R29" s="23"/>
      <c r="S29" s="23"/>
    </row>
    <row r="30" spans="1:19" x14ac:dyDescent="0.25">
      <c r="A30" s="134"/>
      <c r="B30" s="160" t="s">
        <v>77</v>
      </c>
      <c r="C30" s="9" t="s">
        <v>1</v>
      </c>
      <c r="D30" s="11" t="s">
        <v>10</v>
      </c>
      <c r="E30">
        <f>AA9^2</f>
        <v>61748509752484</v>
      </c>
      <c r="F30" s="11"/>
      <c r="G30" s="128">
        <f>F31*E30</f>
        <v>49784374199355.688</v>
      </c>
      <c r="H30" s="128"/>
      <c r="I30" s="157"/>
      <c r="L30" s="22"/>
      <c r="M30" s="11"/>
      <c r="P30" s="23"/>
      <c r="Q30" s="23"/>
      <c r="R30" s="23"/>
      <c r="S30" s="23"/>
    </row>
    <row r="31" spans="1:19" ht="15.75" thickBot="1" x14ac:dyDescent="0.3">
      <c r="A31" s="134"/>
      <c r="B31" s="128"/>
      <c r="C31" s="4" t="s">
        <v>2</v>
      </c>
      <c r="D31" s="11" t="s">
        <v>10</v>
      </c>
      <c r="E31">
        <f>AB9</f>
        <v>8.7524752475247505E-2</v>
      </c>
      <c r="F31" s="128">
        <f>E31/(E32/E33)</f>
        <v>0.80624414093415397</v>
      </c>
      <c r="G31" s="128"/>
      <c r="H31" s="128"/>
      <c r="I31" s="157"/>
      <c r="L31" s="22"/>
      <c r="M31" s="11"/>
      <c r="P31" s="23"/>
      <c r="Q31" s="23"/>
      <c r="R31" s="23"/>
      <c r="S31" s="23"/>
    </row>
    <row r="32" spans="1:19" x14ac:dyDescent="0.25">
      <c r="A32" s="134"/>
      <c r="B32" s="128"/>
      <c r="C32" s="4" t="s">
        <v>3</v>
      </c>
      <c r="D32" s="11" t="s">
        <v>10</v>
      </c>
      <c r="E32">
        <f>AA9</f>
        <v>7858022</v>
      </c>
      <c r="F32" s="128"/>
      <c r="G32" s="128"/>
      <c r="H32" s="128"/>
      <c r="I32" s="157"/>
      <c r="L32" s="20" t="s">
        <v>9</v>
      </c>
      <c r="M32" s="18" t="s">
        <v>10</v>
      </c>
      <c r="N32" s="3">
        <f>I9</f>
        <v>9504006799376924</v>
      </c>
      <c r="P32" s="129" t="s">
        <v>27</v>
      </c>
      <c r="Q32" s="130"/>
      <c r="R32" s="163">
        <f>N32/N33</f>
        <v>45082.791153730817</v>
      </c>
      <c r="S32" s="164"/>
    </row>
    <row r="33" spans="1:21" ht="15.75" thickBot="1" x14ac:dyDescent="0.3">
      <c r="A33" s="134"/>
      <c r="B33" s="161"/>
      <c r="C33" s="10" t="s">
        <v>4</v>
      </c>
      <c r="D33" s="11" t="s">
        <v>10</v>
      </c>
      <c r="E33">
        <f>W5</f>
        <v>72385057</v>
      </c>
      <c r="F33" s="128"/>
      <c r="G33" s="128"/>
      <c r="H33" s="128"/>
      <c r="I33" s="157"/>
      <c r="L33" s="21" t="s">
        <v>7</v>
      </c>
      <c r="M33" s="19" t="s">
        <v>10</v>
      </c>
      <c r="N33" s="5">
        <f>I46</f>
        <v>210812297911.38214</v>
      </c>
      <c r="P33" s="131"/>
      <c r="Q33" s="132"/>
      <c r="R33" s="165"/>
      <c r="S33" s="166"/>
    </row>
    <row r="34" spans="1:21" x14ac:dyDescent="0.25">
      <c r="A34" s="134"/>
      <c r="B34" s="160" t="s">
        <v>75</v>
      </c>
      <c r="C34" s="9" t="s">
        <v>1</v>
      </c>
      <c r="D34" s="11" t="s">
        <v>10</v>
      </c>
      <c r="E34">
        <f>AA10^2</f>
        <v>79976444132025</v>
      </c>
      <c r="F34" s="11"/>
      <c r="G34" s="128">
        <f>F35*E34</f>
        <v>100391533154562.5</v>
      </c>
      <c r="H34" s="128"/>
      <c r="I34" s="157"/>
      <c r="L34" s="22"/>
      <c r="M34" s="11"/>
    </row>
    <row r="35" spans="1:21" x14ac:dyDescent="0.25">
      <c r="A35" s="134"/>
      <c r="B35" s="128"/>
      <c r="C35" s="4" t="s">
        <v>2</v>
      </c>
      <c r="D35" s="11" t="s">
        <v>10</v>
      </c>
      <c r="E35">
        <f>AB10</f>
        <v>0.155084045191512</v>
      </c>
      <c r="F35" s="128">
        <f>E35/(E36/E37)</f>
        <v>1.2552637747789375</v>
      </c>
      <c r="G35" s="128"/>
      <c r="H35" s="128"/>
      <c r="I35" s="157"/>
      <c r="L35" s="22"/>
      <c r="M35" s="11"/>
    </row>
    <row r="36" spans="1:21" x14ac:dyDescent="0.25">
      <c r="A36" s="134"/>
      <c r="B36" s="128"/>
      <c r="C36" s="4" t="s">
        <v>3</v>
      </c>
      <c r="D36" s="11" t="s">
        <v>10</v>
      </c>
      <c r="E36">
        <f>AA10</f>
        <v>8942955</v>
      </c>
      <c r="F36" s="128"/>
      <c r="G36" s="128"/>
      <c r="H36" s="128"/>
      <c r="I36" s="157"/>
      <c r="L36" s="22"/>
      <c r="M36" s="11"/>
    </row>
    <row r="37" spans="1:21" x14ac:dyDescent="0.25">
      <c r="A37" s="134"/>
      <c r="B37" s="161"/>
      <c r="C37" s="10" t="s">
        <v>4</v>
      </c>
      <c r="D37" s="11" t="s">
        <v>10</v>
      </c>
      <c r="E37">
        <f>W5</f>
        <v>72385057</v>
      </c>
      <c r="F37" s="128"/>
      <c r="G37" s="128"/>
      <c r="H37" s="128"/>
      <c r="I37" s="157"/>
      <c r="L37" s="22"/>
      <c r="M37" s="11"/>
    </row>
    <row r="38" spans="1:21" x14ac:dyDescent="0.25">
      <c r="A38" s="134"/>
      <c r="B38" s="128" t="s">
        <v>76</v>
      </c>
      <c r="C38" s="4" t="s">
        <v>1</v>
      </c>
      <c r="D38" s="11" t="s">
        <v>10</v>
      </c>
      <c r="E38">
        <f>AA11^2</f>
        <v>178694815111684</v>
      </c>
      <c r="F38" s="11"/>
      <c r="G38" s="128">
        <f>F39*E38</f>
        <v>55275597334675.078</v>
      </c>
      <c r="H38" s="128"/>
      <c r="I38" s="157"/>
      <c r="L38" s="22"/>
      <c r="M38" s="11"/>
    </row>
    <row r="39" spans="1:21" x14ac:dyDescent="0.25">
      <c r="A39" s="134"/>
      <c r="B39" s="128"/>
      <c r="C39" s="4" t="s">
        <v>2</v>
      </c>
      <c r="D39" s="11" t="s">
        <v>10</v>
      </c>
      <c r="E39">
        <f>AB11</f>
        <v>5.7125307125307098E-2</v>
      </c>
      <c r="F39" s="128">
        <f>E39/(E40/E41)</f>
        <v>0.30932960925658592</v>
      </c>
      <c r="G39" s="128"/>
      <c r="H39" s="128"/>
      <c r="I39" s="157"/>
      <c r="L39" s="22"/>
      <c r="M39" s="11"/>
    </row>
    <row r="40" spans="1:21" x14ac:dyDescent="0.25">
      <c r="A40" s="134"/>
      <c r="B40" s="128"/>
      <c r="C40" s="4" t="s">
        <v>3</v>
      </c>
      <c r="D40" s="11" t="s">
        <v>10</v>
      </c>
      <c r="E40">
        <f>AA11</f>
        <v>13367678</v>
      </c>
      <c r="F40" s="128"/>
      <c r="G40" s="128"/>
      <c r="H40" s="128"/>
      <c r="I40" s="157"/>
      <c r="L40" s="22"/>
      <c r="M40" s="11"/>
    </row>
    <row r="41" spans="1:21" ht="15.75" thickBot="1" x14ac:dyDescent="0.3">
      <c r="A41" s="135"/>
      <c r="B41" s="162"/>
      <c r="C41" s="5" t="s">
        <v>4</v>
      </c>
      <c r="D41" s="11" t="s">
        <v>10</v>
      </c>
      <c r="E41">
        <f>W5</f>
        <v>72385057</v>
      </c>
      <c r="F41" s="128"/>
      <c r="G41" s="128"/>
      <c r="H41" s="128"/>
      <c r="I41" s="158"/>
      <c r="L41" s="22"/>
      <c r="M41" s="11"/>
    </row>
    <row r="42" spans="1:21" x14ac:dyDescent="0.25">
      <c r="A42" s="36"/>
      <c r="B42" s="6"/>
      <c r="D42" s="11"/>
      <c r="F42" s="11"/>
      <c r="G42" s="11"/>
      <c r="H42" s="11"/>
      <c r="I42" s="23"/>
      <c r="L42" s="22"/>
      <c r="M42" s="11"/>
    </row>
    <row r="43" spans="1:21" ht="15.75" thickBot="1" x14ac:dyDescent="0.3">
      <c r="A43" s="36"/>
      <c r="B43" s="6"/>
      <c r="D43" s="11"/>
      <c r="F43" s="11"/>
      <c r="G43" s="11"/>
      <c r="H43" s="11"/>
      <c r="I43" s="23"/>
      <c r="L43" s="22"/>
      <c r="M43" s="11"/>
    </row>
    <row r="44" spans="1:21" x14ac:dyDescent="0.25">
      <c r="A44" s="36"/>
      <c r="B44" s="6"/>
      <c r="D44" s="11"/>
      <c r="F44" s="11"/>
      <c r="G44" s="11"/>
      <c r="H44" s="11"/>
      <c r="I44" s="23"/>
      <c r="L44" s="22"/>
      <c r="M44" s="11"/>
      <c r="Q44" s="34" t="s">
        <v>69</v>
      </c>
      <c r="R44" s="35"/>
      <c r="S44" s="35" t="s">
        <v>78</v>
      </c>
      <c r="T44" s="44" t="s">
        <v>79</v>
      </c>
      <c r="U44" s="45" t="s">
        <v>80</v>
      </c>
    </row>
    <row r="45" spans="1:21" ht="13.5" customHeight="1" thickBot="1" x14ac:dyDescent="0.3">
      <c r="A45" s="8"/>
      <c r="B45" s="6"/>
      <c r="D45" s="11" t="s">
        <v>10</v>
      </c>
      <c r="Q45" s="39">
        <v>25000</v>
      </c>
      <c r="R45" s="11"/>
      <c r="S45" s="38">
        <v>610000</v>
      </c>
      <c r="T45" s="40">
        <f>S45*2</f>
        <v>1220000</v>
      </c>
      <c r="U45" s="46">
        <f>T45/T$51</f>
        <v>0.16093884864611513</v>
      </c>
    </row>
    <row r="46" spans="1:21" x14ac:dyDescent="0.25">
      <c r="A46" s="133" t="s">
        <v>9</v>
      </c>
      <c r="B46" s="18"/>
      <c r="C46" s="3" t="s">
        <v>8</v>
      </c>
      <c r="D46" s="11" t="s">
        <v>10</v>
      </c>
      <c r="E46">
        <f>459000^2</f>
        <v>210681000000</v>
      </c>
      <c r="F46" s="1"/>
      <c r="I46" s="156">
        <f>E46+H47</f>
        <v>210812297911.38214</v>
      </c>
      <c r="Q46" s="39">
        <v>30000</v>
      </c>
      <c r="R46" s="11"/>
      <c r="S46" s="38">
        <v>560000</v>
      </c>
      <c r="T46" s="40">
        <f>S46*2</f>
        <v>1120000</v>
      </c>
      <c r="U46" s="46">
        <f t="shared" ref="U46:U49" si="0">T46/T$51</f>
        <v>0.14774713974069587</v>
      </c>
    </row>
    <row r="47" spans="1:21" ht="15.75" customHeight="1" x14ac:dyDescent="0.25">
      <c r="A47" s="134"/>
      <c r="B47" s="11"/>
      <c r="C47" s="4" t="s">
        <v>0</v>
      </c>
      <c r="D47" s="11" t="s">
        <v>10</v>
      </c>
      <c r="E47">
        <f>1.96^2</f>
        <v>3.8415999999999997</v>
      </c>
      <c r="F47" s="1"/>
      <c r="H47" s="128">
        <f>E47*G48</f>
        <v>131297911.38213687</v>
      </c>
      <c r="I47" s="157"/>
      <c r="Q47" s="39">
        <v>35000</v>
      </c>
      <c r="R47" s="11"/>
      <c r="S47" s="38">
        <v>520000</v>
      </c>
      <c r="T47" s="40">
        <f>S47*2</f>
        <v>1040000</v>
      </c>
      <c r="U47" s="46">
        <f t="shared" si="0"/>
        <v>0.13719377261636043</v>
      </c>
    </row>
    <row r="48" spans="1:21" x14ac:dyDescent="0.25">
      <c r="A48" s="134"/>
      <c r="B48" s="160" t="s">
        <v>70</v>
      </c>
      <c r="C48" s="9" t="s">
        <v>3</v>
      </c>
      <c r="D48" s="11" t="s">
        <v>10</v>
      </c>
      <c r="E48">
        <f>AA4</f>
        <v>7274251</v>
      </c>
      <c r="F48" s="128">
        <f>E48*E49</f>
        <v>10105715.425354268</v>
      </c>
      <c r="G48" s="128">
        <f>SUM(F48:F63)</f>
        <v>34177923.620922759</v>
      </c>
      <c r="H48" s="128"/>
      <c r="I48" s="157"/>
      <c r="Q48" s="39">
        <v>40000</v>
      </c>
      <c r="R48" s="11"/>
      <c r="S48" s="37">
        <v>485000</v>
      </c>
      <c r="T48" s="40">
        <f>S48*2</f>
        <v>970000</v>
      </c>
      <c r="U48" s="46">
        <f t="shared" si="0"/>
        <v>0.12795957638256694</v>
      </c>
    </row>
    <row r="49" spans="1:21" ht="15.75" customHeight="1" thickBot="1" x14ac:dyDescent="0.3">
      <c r="A49" s="134"/>
      <c r="B49" s="161"/>
      <c r="C49" s="10" t="s">
        <v>2</v>
      </c>
      <c r="D49" s="11" t="s">
        <v>10</v>
      </c>
      <c r="E49">
        <f>AB4</f>
        <v>1.3892448068336201</v>
      </c>
      <c r="F49" s="128"/>
      <c r="G49" s="128"/>
      <c r="H49" s="128"/>
      <c r="I49" s="157"/>
      <c r="Q49" s="41">
        <v>45000</v>
      </c>
      <c r="R49" s="19"/>
      <c r="S49" s="42">
        <v>459000</v>
      </c>
      <c r="T49" s="43">
        <f>S49*2</f>
        <v>918000</v>
      </c>
      <c r="U49" s="47">
        <f t="shared" si="0"/>
        <v>0.12109988775174893</v>
      </c>
    </row>
    <row r="50" spans="1:21" x14ac:dyDescent="0.25">
      <c r="A50" s="134"/>
      <c r="B50" s="160" t="s">
        <v>71</v>
      </c>
      <c r="C50" s="9" t="s">
        <v>3</v>
      </c>
      <c r="D50" s="11" t="s">
        <v>10</v>
      </c>
      <c r="E50">
        <f>AA5</f>
        <v>8163075</v>
      </c>
      <c r="F50" s="128">
        <f>E50*E51</f>
        <v>1307969.2725909238</v>
      </c>
      <c r="G50" s="128"/>
      <c r="H50" s="128"/>
      <c r="I50" s="157"/>
    </row>
    <row r="51" spans="1:21" x14ac:dyDescent="0.25">
      <c r="A51" s="134"/>
      <c r="B51" s="161"/>
      <c r="C51" s="10" t="s">
        <v>2</v>
      </c>
      <c r="D51" s="11" t="s">
        <v>10</v>
      </c>
      <c r="E51">
        <f>AB5</f>
        <v>0.16022997125359301</v>
      </c>
      <c r="F51" s="128"/>
      <c r="G51" s="128"/>
      <c r="H51" s="128"/>
      <c r="I51" s="157"/>
      <c r="R51" s="167" t="s">
        <v>81</v>
      </c>
      <c r="S51" s="167"/>
      <c r="T51" s="11">
        <v>7580519</v>
      </c>
    </row>
    <row r="52" spans="1:21" x14ac:dyDescent="0.25">
      <c r="A52" s="134"/>
      <c r="B52" s="128" t="s">
        <v>72</v>
      </c>
      <c r="C52" s="4" t="s">
        <v>3</v>
      </c>
      <c r="D52" s="11" t="s">
        <v>10</v>
      </c>
      <c r="E52">
        <f>AA6</f>
        <v>8993358</v>
      </c>
      <c r="F52" s="128">
        <f>E52*E53</f>
        <v>1780906.2231217551</v>
      </c>
      <c r="G52" s="128"/>
      <c r="H52" s="128"/>
      <c r="I52" s="157"/>
    </row>
    <row r="53" spans="1:21" x14ac:dyDescent="0.25">
      <c r="A53" s="134"/>
      <c r="B53" s="161"/>
      <c r="C53" s="10" t="s">
        <v>2</v>
      </c>
      <c r="D53" s="11" t="s">
        <v>10</v>
      </c>
      <c r="E53">
        <f>AB6</f>
        <v>0.19802461139896299</v>
      </c>
      <c r="F53" s="128"/>
      <c r="G53" s="128"/>
      <c r="H53" s="128"/>
      <c r="I53" s="157"/>
    </row>
    <row r="54" spans="1:21" x14ac:dyDescent="0.25">
      <c r="A54" s="134"/>
      <c r="B54" s="160" t="s">
        <v>73</v>
      </c>
      <c r="C54" s="9" t="s">
        <v>3</v>
      </c>
      <c r="D54" s="11" t="s">
        <v>10</v>
      </c>
      <c r="E54">
        <f>AA7</f>
        <v>11062865</v>
      </c>
      <c r="F54" s="128">
        <f>E54*E55</f>
        <v>5398847.5341230566</v>
      </c>
      <c r="G54" s="128"/>
      <c r="H54" s="128"/>
      <c r="I54" s="157"/>
    </row>
    <row r="55" spans="1:21" ht="15.75" customHeight="1" x14ac:dyDescent="0.25">
      <c r="A55" s="134"/>
      <c r="B55" s="161"/>
      <c r="C55" s="10" t="s">
        <v>2</v>
      </c>
      <c r="D55" s="11" t="s">
        <v>10</v>
      </c>
      <c r="E55">
        <f>AB7</f>
        <v>0.48801531376574298</v>
      </c>
      <c r="F55" s="128"/>
      <c r="G55" s="128"/>
      <c r="H55" s="128"/>
      <c r="I55" s="157"/>
    </row>
    <row r="56" spans="1:21" x14ac:dyDescent="0.25">
      <c r="A56" s="134"/>
      <c r="B56" s="160" t="s">
        <v>74</v>
      </c>
      <c r="C56" s="9" t="s">
        <v>3</v>
      </c>
      <c r="D56" s="11" t="s">
        <v>10</v>
      </c>
      <c r="E56">
        <f>AA8</f>
        <v>6722853</v>
      </c>
      <c r="F56" s="128">
        <f t="shared" ref="F56" si="1">E56*E57</f>
        <v>12746171.386569839</v>
      </c>
      <c r="G56" s="128"/>
      <c r="H56" s="128"/>
      <c r="I56" s="157"/>
    </row>
    <row r="57" spans="1:21" x14ac:dyDescent="0.25">
      <c r="A57" s="134"/>
      <c r="B57" s="161"/>
      <c r="C57" s="10" t="s">
        <v>2</v>
      </c>
      <c r="D57" s="11" t="s">
        <v>10</v>
      </c>
      <c r="E57">
        <f>AB8</f>
        <v>1.8959467634603699</v>
      </c>
      <c r="F57" s="128"/>
      <c r="G57" s="128"/>
      <c r="H57" s="128"/>
      <c r="I57" s="157"/>
    </row>
    <row r="58" spans="1:21" x14ac:dyDescent="0.25">
      <c r="A58" s="134"/>
      <c r="B58" s="128" t="s">
        <v>77</v>
      </c>
      <c r="C58" s="4" t="s">
        <v>3</v>
      </c>
      <c r="D58" s="11" t="s">
        <v>10</v>
      </c>
      <c r="E58">
        <f>AA9</f>
        <v>7858022</v>
      </c>
      <c r="F58" s="128">
        <f t="shared" ref="F58:F62" si="2">E58*E59</f>
        <v>687771.43049504934</v>
      </c>
      <c r="G58" s="128"/>
      <c r="H58" s="128"/>
      <c r="I58" s="157"/>
    </row>
    <row r="59" spans="1:21" ht="15.75" customHeight="1" x14ac:dyDescent="0.25">
      <c r="A59" s="134"/>
      <c r="B59" s="128"/>
      <c r="C59" s="4" t="s">
        <v>2</v>
      </c>
      <c r="D59" s="11" t="s">
        <v>10</v>
      </c>
      <c r="E59">
        <f>AB9</f>
        <v>8.7524752475247505E-2</v>
      </c>
      <c r="F59" s="128"/>
      <c r="G59" s="128"/>
      <c r="H59" s="128"/>
      <c r="I59" s="157"/>
    </row>
    <row r="60" spans="1:21" ht="15.75" customHeight="1" x14ac:dyDescent="0.25">
      <c r="A60" s="134"/>
      <c r="B60" s="160" t="s">
        <v>75</v>
      </c>
      <c r="C60" s="9" t="s">
        <v>3</v>
      </c>
      <c r="D60" s="11" t="s">
        <v>10</v>
      </c>
      <c r="E60">
        <f>AA10</f>
        <v>8942955</v>
      </c>
      <c r="F60" s="128">
        <f t="shared" si="2"/>
        <v>1386909.6373656583</v>
      </c>
      <c r="G60" s="128"/>
      <c r="H60" s="128"/>
      <c r="I60" s="157"/>
    </row>
    <row r="61" spans="1:21" ht="15.75" customHeight="1" x14ac:dyDescent="0.25">
      <c r="A61" s="134"/>
      <c r="B61" s="161"/>
      <c r="C61" s="10" t="s">
        <v>2</v>
      </c>
      <c r="D61" s="11" t="s">
        <v>10</v>
      </c>
      <c r="E61">
        <f>AB10</f>
        <v>0.155084045191512</v>
      </c>
      <c r="F61" s="128"/>
      <c r="G61" s="128"/>
      <c r="H61" s="128"/>
      <c r="I61" s="157"/>
    </row>
    <row r="62" spans="1:21" ht="15.75" customHeight="1" x14ac:dyDescent="0.25">
      <c r="A62" s="134"/>
      <c r="B62" s="128" t="s">
        <v>76</v>
      </c>
      <c r="C62" s="4" t="s">
        <v>3</v>
      </c>
      <c r="D62" s="11" t="s">
        <v>10</v>
      </c>
      <c r="E62">
        <f>AA11</f>
        <v>13367678</v>
      </c>
      <c r="F62" s="128">
        <f t="shared" si="2"/>
        <v>763632.71130221093</v>
      </c>
      <c r="G62" s="128"/>
      <c r="H62" s="128"/>
      <c r="I62" s="157"/>
    </row>
    <row r="63" spans="1:21" ht="15.75" customHeight="1" thickBot="1" x14ac:dyDescent="0.3">
      <c r="A63" s="135"/>
      <c r="B63" s="162"/>
      <c r="C63" s="5" t="s">
        <v>2</v>
      </c>
      <c r="D63" s="11" t="s">
        <v>10</v>
      </c>
      <c r="E63">
        <f>AB11</f>
        <v>5.7125307125307098E-2</v>
      </c>
      <c r="F63" s="128"/>
      <c r="G63" s="128"/>
      <c r="H63" s="128"/>
      <c r="I63" s="158"/>
    </row>
    <row r="64" spans="1:21" ht="16.5" customHeight="1" x14ac:dyDescent="0.25">
      <c r="A64" s="11"/>
      <c r="B64" s="11"/>
      <c r="D64" s="11"/>
      <c r="F64" s="1"/>
      <c r="G64" s="1"/>
      <c r="H64" s="1"/>
      <c r="I64" s="1"/>
    </row>
    <row r="65" spans="1:9" x14ac:dyDescent="0.25">
      <c r="B65" s="1"/>
      <c r="D65" s="11"/>
      <c r="F65" s="1"/>
      <c r="G65" s="1"/>
      <c r="H65" s="1"/>
      <c r="I65" s="1"/>
    </row>
    <row r="66" spans="1:9" x14ac:dyDescent="0.25">
      <c r="D66" s="11"/>
      <c r="F66" s="1"/>
      <c r="G66" s="1"/>
      <c r="H66" s="1"/>
      <c r="I66" s="1"/>
    </row>
    <row r="67" spans="1:9" ht="15.75" customHeight="1" x14ac:dyDescent="0.25">
      <c r="A67" s="32"/>
      <c r="B67" s="11"/>
      <c r="D67" s="11"/>
      <c r="F67" s="1"/>
      <c r="G67" s="1"/>
      <c r="H67" s="1"/>
      <c r="I67" s="1"/>
    </row>
    <row r="68" spans="1:9" x14ac:dyDescent="0.25">
      <c r="A68" s="32"/>
      <c r="B68" s="11"/>
      <c r="D68" s="11"/>
      <c r="F68" s="1"/>
      <c r="G68" s="1"/>
      <c r="H68" s="1"/>
      <c r="I68" s="1"/>
    </row>
    <row r="69" spans="1:9" x14ac:dyDescent="0.25">
      <c r="A69" s="32"/>
      <c r="B69" s="11"/>
      <c r="D69" s="11"/>
      <c r="F69" s="1"/>
      <c r="G69" s="1"/>
      <c r="H69" s="1"/>
      <c r="I69" s="1"/>
    </row>
    <row r="70" spans="1:9" ht="15.75" customHeight="1" x14ac:dyDescent="0.25">
      <c r="A70" s="32"/>
      <c r="B70" s="11"/>
      <c r="D70" s="11"/>
      <c r="F70" s="1"/>
      <c r="G70" s="1"/>
      <c r="H70" s="1"/>
      <c r="I70" s="1"/>
    </row>
    <row r="71" spans="1:9" ht="11.25" customHeight="1" x14ac:dyDescent="0.25">
      <c r="A71" s="11"/>
      <c r="B71" s="11"/>
      <c r="D71" s="11"/>
      <c r="F71" s="1"/>
      <c r="G71" s="1"/>
      <c r="H71" s="1"/>
      <c r="I71" s="1"/>
    </row>
    <row r="72" spans="1:9" x14ac:dyDescent="0.25">
      <c r="A72" t="s">
        <v>30</v>
      </c>
      <c r="C72">
        <v>83237124</v>
      </c>
      <c r="D72" s="11"/>
      <c r="F72" s="1"/>
      <c r="G72" s="1"/>
      <c r="H72" s="1"/>
      <c r="I72" s="1"/>
    </row>
    <row r="73" spans="1:9" x14ac:dyDescent="0.25">
      <c r="A73" s="22" t="s">
        <v>32</v>
      </c>
      <c r="B73" s="22"/>
      <c r="C73" s="22">
        <v>72385057</v>
      </c>
    </row>
    <row r="74" spans="1:9" x14ac:dyDescent="0.25">
      <c r="A74" t="s">
        <v>31</v>
      </c>
      <c r="C74" s="24">
        <v>43431034</v>
      </c>
    </row>
    <row r="75" spans="1:9" x14ac:dyDescent="0.25">
      <c r="B75" s="1"/>
    </row>
    <row r="78" spans="1:9" ht="15.75" customHeight="1" x14ac:dyDescent="0.25"/>
    <row r="80" spans="1:9" ht="15.75" customHeight="1" x14ac:dyDescent="0.25"/>
    <row r="83" ht="15.75" customHeight="1" x14ac:dyDescent="0.25"/>
    <row r="99" ht="15.75" customHeight="1" x14ac:dyDescent="0.25"/>
  </sheetData>
  <mergeCells count="50">
    <mergeCell ref="P32:Q33"/>
    <mergeCell ref="R32:S33"/>
    <mergeCell ref="F56:F57"/>
    <mergeCell ref="F58:F59"/>
    <mergeCell ref="F27:F29"/>
    <mergeCell ref="F31:F33"/>
    <mergeCell ref="G34:G37"/>
    <mergeCell ref="R51:S51"/>
    <mergeCell ref="G38:G41"/>
    <mergeCell ref="H11:H41"/>
    <mergeCell ref="I9:I41"/>
    <mergeCell ref="I46:I63"/>
    <mergeCell ref="G10:G13"/>
    <mergeCell ref="G30:G33"/>
    <mergeCell ref="G26:G29"/>
    <mergeCell ref="G22:G25"/>
    <mergeCell ref="G14:G17"/>
    <mergeCell ref="B54:B55"/>
    <mergeCell ref="F54:F55"/>
    <mergeCell ref="B50:B51"/>
    <mergeCell ref="F50:F51"/>
    <mergeCell ref="B48:B49"/>
    <mergeCell ref="F48:F49"/>
    <mergeCell ref="B52:B53"/>
    <mergeCell ref="F52:F53"/>
    <mergeCell ref="B18:B21"/>
    <mergeCell ref="F19:F21"/>
    <mergeCell ref="B22:B25"/>
    <mergeCell ref="F23:F25"/>
    <mergeCell ref="B26:B29"/>
    <mergeCell ref="B30:B33"/>
    <mergeCell ref="G18:G21"/>
    <mergeCell ref="A46:A63"/>
    <mergeCell ref="F60:F61"/>
    <mergeCell ref="F62:F63"/>
    <mergeCell ref="G48:G63"/>
    <mergeCell ref="H47:H63"/>
    <mergeCell ref="B60:B61"/>
    <mergeCell ref="B62:B63"/>
    <mergeCell ref="B56:B57"/>
    <mergeCell ref="B58:B59"/>
    <mergeCell ref="A9:A41"/>
    <mergeCell ref="F35:F37"/>
    <mergeCell ref="F39:F41"/>
    <mergeCell ref="F11:F13"/>
    <mergeCell ref="B14:B17"/>
    <mergeCell ref="F15:F17"/>
    <mergeCell ref="B34:B37"/>
    <mergeCell ref="B38:B41"/>
    <mergeCell ref="B10:B13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6EA87-27C2-4CB4-9DC2-95FE62D80313}">
  <dimension ref="A2:AA99"/>
  <sheetViews>
    <sheetView zoomScale="85" zoomScaleNormal="85" workbookViewId="0">
      <selection activeCell="Q27" sqref="Q27"/>
    </sheetView>
  </sheetViews>
  <sheetFormatPr baseColWidth="10" defaultColWidth="9.140625" defaultRowHeight="15" x14ac:dyDescent="0.25"/>
  <cols>
    <col min="2" max="2" width="26.7109375" bestFit="1" customWidth="1"/>
    <col min="3" max="3" width="13.140625" bestFit="1" customWidth="1"/>
    <col min="4" max="4" width="2" customWidth="1"/>
    <col min="5" max="5" width="13.5703125" customWidth="1"/>
    <col min="6" max="6" width="9.85546875" customWidth="1"/>
    <col min="7" max="9" width="12" bestFit="1" customWidth="1"/>
    <col min="13" max="13" width="2.5703125" customWidth="1"/>
    <col min="14" max="14" width="27.5703125" customWidth="1"/>
    <col min="15" max="15" width="10.28515625" bestFit="1" customWidth="1"/>
    <col min="16" max="16" width="4.7109375" customWidth="1"/>
    <col min="17" max="17" width="27.28515625" bestFit="1" customWidth="1"/>
    <col min="18" max="18" width="29.140625" bestFit="1" customWidth="1"/>
    <col min="19" max="19" width="12.7109375" bestFit="1" customWidth="1"/>
    <col min="20" max="20" width="13.85546875" bestFit="1" customWidth="1"/>
    <col min="21" max="21" width="54.42578125" bestFit="1" customWidth="1"/>
    <col min="22" max="22" width="27.85546875" customWidth="1"/>
    <col min="23" max="23" width="13.140625" bestFit="1" customWidth="1"/>
    <col min="24" max="24" width="4.28515625" customWidth="1"/>
    <col min="25" max="25" width="4.42578125" customWidth="1"/>
    <col min="26" max="26" width="29.140625" bestFit="1" customWidth="1"/>
    <col min="27" max="27" width="11.140625" bestFit="1" customWidth="1"/>
    <col min="28" max="28" width="14.85546875" bestFit="1" customWidth="1"/>
    <col min="29" max="29" width="18.85546875" customWidth="1"/>
  </cols>
  <sheetData>
    <row r="2" spans="1:27" x14ac:dyDescent="0.25">
      <c r="V2" s="11"/>
      <c r="W2" s="11"/>
      <c r="X2" s="11"/>
      <c r="Y2" s="11"/>
      <c r="Z2" s="11"/>
      <c r="AA2" s="11"/>
    </row>
    <row r="4" spans="1:27" x14ac:dyDescent="0.25">
      <c r="N4" s="11"/>
      <c r="O4" s="11" t="s">
        <v>4</v>
      </c>
      <c r="P4" s="11"/>
      <c r="Q4" s="11"/>
      <c r="R4" s="11"/>
      <c r="S4" s="23" t="s">
        <v>3</v>
      </c>
      <c r="T4" s="23" t="s">
        <v>2</v>
      </c>
    </row>
    <row r="5" spans="1:27" x14ac:dyDescent="0.25">
      <c r="N5" t="s">
        <v>30</v>
      </c>
      <c r="O5">
        <v>83237124</v>
      </c>
      <c r="P5" s="11"/>
      <c r="Q5" s="11"/>
      <c r="R5" t="s">
        <v>61</v>
      </c>
      <c r="S5" s="122">
        <v>7274251</v>
      </c>
      <c r="T5">
        <v>1.2871416871416801</v>
      </c>
    </row>
    <row r="6" spans="1:27" x14ac:dyDescent="0.25">
      <c r="N6" s="22" t="s">
        <v>32</v>
      </c>
      <c r="O6" s="22">
        <v>72385057</v>
      </c>
      <c r="P6" s="11"/>
      <c r="Q6" s="11"/>
      <c r="R6" t="s">
        <v>62</v>
      </c>
      <c r="S6" s="122">
        <v>8163075</v>
      </c>
      <c r="T6">
        <v>0.12845528455284499</v>
      </c>
    </row>
    <row r="7" spans="1:27" x14ac:dyDescent="0.25">
      <c r="N7" t="s">
        <v>60</v>
      </c>
      <c r="O7" s="24">
        <v>43358649</v>
      </c>
      <c r="P7" s="11"/>
      <c r="Q7" s="11"/>
      <c r="R7" s="32" t="s">
        <v>63</v>
      </c>
      <c r="S7" s="122">
        <v>8993358</v>
      </c>
      <c r="T7">
        <v>0.14775818197771301</v>
      </c>
    </row>
    <row r="8" spans="1:27" ht="15.75" thickBot="1" x14ac:dyDescent="0.3">
      <c r="N8" s="11"/>
      <c r="O8" s="11"/>
      <c r="P8" s="11"/>
      <c r="Q8" s="11"/>
      <c r="R8" s="32" t="s">
        <v>64</v>
      </c>
      <c r="S8" s="122">
        <v>11062865</v>
      </c>
      <c r="T8">
        <v>0.29434703542705898</v>
      </c>
    </row>
    <row r="9" spans="1:27" x14ac:dyDescent="0.25">
      <c r="A9" s="133" t="s">
        <v>7</v>
      </c>
      <c r="B9" s="2"/>
      <c r="C9" s="3" t="s">
        <v>0</v>
      </c>
      <c r="D9" s="11" t="s">
        <v>10</v>
      </c>
      <c r="E9">
        <f>1.96^2</f>
        <v>3.8415999999999997</v>
      </c>
      <c r="I9" s="156">
        <f>H11*E9</f>
        <v>7756405360079237</v>
      </c>
      <c r="N9" s="11" t="s">
        <v>69</v>
      </c>
      <c r="O9" s="11">
        <v>1344</v>
      </c>
      <c r="P9" s="11"/>
      <c r="Q9" s="11"/>
      <c r="R9" t="s">
        <v>65</v>
      </c>
      <c r="S9" s="122">
        <v>6722853</v>
      </c>
      <c r="T9">
        <v>1.61253196930946</v>
      </c>
    </row>
    <row r="10" spans="1:27" x14ac:dyDescent="0.25">
      <c r="A10" s="134"/>
      <c r="B10" s="160" t="s">
        <v>70</v>
      </c>
      <c r="C10" s="9" t="s">
        <v>1</v>
      </c>
      <c r="D10" s="11" t="s">
        <v>10</v>
      </c>
      <c r="E10">
        <f>S5^2</f>
        <v>52914727611001</v>
      </c>
      <c r="G10" s="128">
        <f>F11*E10</f>
        <v>677740688244795.38</v>
      </c>
      <c r="H10" s="1"/>
      <c r="I10" s="157"/>
      <c r="N10" s="11"/>
      <c r="O10" s="11"/>
      <c r="P10" s="11"/>
      <c r="Q10" s="11"/>
      <c r="R10" t="s">
        <v>66</v>
      </c>
      <c r="S10" s="122">
        <v>7858022</v>
      </c>
      <c r="T10">
        <v>6.8276684555754294E-2</v>
      </c>
    </row>
    <row r="11" spans="1:27" x14ac:dyDescent="0.25">
      <c r="A11" s="134"/>
      <c r="B11" s="128"/>
      <c r="C11" s="4" t="s">
        <v>2</v>
      </c>
      <c r="D11" s="11" t="s">
        <v>10</v>
      </c>
      <c r="E11">
        <f>T5</f>
        <v>1.2871416871416801</v>
      </c>
      <c r="F11" s="128">
        <f>E11/(E12/E13)</f>
        <v>12.808167382569929</v>
      </c>
      <c r="G11" s="128"/>
      <c r="H11" s="128">
        <f>SUM(G10:G41)</f>
        <v>2019055955872354.8</v>
      </c>
      <c r="I11" s="157"/>
      <c r="N11" s="11"/>
      <c r="O11" s="11"/>
      <c r="P11" s="11"/>
      <c r="Q11" s="11"/>
      <c r="R11" s="32" t="s">
        <v>67</v>
      </c>
      <c r="S11" s="122">
        <v>8942955</v>
      </c>
      <c r="T11">
        <v>0.119213539074166</v>
      </c>
    </row>
    <row r="12" spans="1:27" x14ac:dyDescent="0.25">
      <c r="A12" s="134"/>
      <c r="B12" s="128"/>
      <c r="C12" s="4" t="s">
        <v>3</v>
      </c>
      <c r="D12" s="11" t="s">
        <v>10</v>
      </c>
      <c r="E12">
        <f>S5</f>
        <v>7274251</v>
      </c>
      <c r="F12" s="128"/>
      <c r="G12" s="128"/>
      <c r="H12" s="128"/>
      <c r="I12" s="157"/>
      <c r="N12" s="11"/>
      <c r="O12" s="11"/>
      <c r="P12" s="33"/>
      <c r="Q12" s="11"/>
      <c r="R12" s="32" t="s">
        <v>68</v>
      </c>
      <c r="S12" s="122">
        <v>13367678</v>
      </c>
      <c r="T12">
        <v>3.3892817585413598E-2</v>
      </c>
    </row>
    <row r="13" spans="1:27" x14ac:dyDescent="0.25">
      <c r="A13" s="134"/>
      <c r="B13" s="161"/>
      <c r="C13" s="10" t="s">
        <v>4</v>
      </c>
      <c r="D13" s="11" t="s">
        <v>10</v>
      </c>
      <c r="E13">
        <f>O6</f>
        <v>72385057</v>
      </c>
      <c r="F13" s="128"/>
      <c r="G13" s="128"/>
      <c r="H13" s="128"/>
      <c r="I13" s="157"/>
      <c r="N13" s="11"/>
      <c r="O13" s="11"/>
      <c r="P13" s="33"/>
      <c r="Q13" s="11"/>
      <c r="R13" s="11"/>
      <c r="S13" s="123"/>
    </row>
    <row r="14" spans="1:27" x14ac:dyDescent="0.25">
      <c r="A14" s="134"/>
      <c r="B14" s="160" t="s">
        <v>71</v>
      </c>
      <c r="C14" s="9" t="s">
        <v>1</v>
      </c>
      <c r="D14" s="11" t="s">
        <v>10</v>
      </c>
      <c r="E14">
        <f>S6^2</f>
        <v>66635793455625</v>
      </c>
      <c r="G14" s="128">
        <f>F15*E14</f>
        <v>75902255747075.672</v>
      </c>
      <c r="H14" s="128"/>
      <c r="I14" s="157"/>
      <c r="N14" s="11"/>
      <c r="O14" s="11"/>
      <c r="P14" s="11"/>
      <c r="Q14" s="11"/>
      <c r="R14" s="11"/>
      <c r="S14" s="123">
        <f>SUM(S5:S12)</f>
        <v>72385057</v>
      </c>
      <c r="Y14" s="11"/>
      <c r="Z14" s="11"/>
    </row>
    <row r="15" spans="1:27" x14ac:dyDescent="0.25">
      <c r="A15" s="134"/>
      <c r="B15" s="128"/>
      <c r="C15" s="4" t="s">
        <v>2</v>
      </c>
      <c r="D15" s="11" t="s">
        <v>10</v>
      </c>
      <c r="E15">
        <f>T6</f>
        <v>0.12845528455284499</v>
      </c>
      <c r="F15" s="128">
        <f>E15/(E16/E17)</f>
        <v>1.1390613334201762</v>
      </c>
      <c r="G15" s="128"/>
      <c r="H15" s="128"/>
      <c r="I15" s="157"/>
    </row>
    <row r="16" spans="1:27" x14ac:dyDescent="0.25">
      <c r="A16" s="134"/>
      <c r="B16" s="128"/>
      <c r="C16" s="4" t="s">
        <v>3</v>
      </c>
      <c r="D16" s="11" t="s">
        <v>10</v>
      </c>
      <c r="E16">
        <f>S6</f>
        <v>8163075</v>
      </c>
      <c r="F16" s="128"/>
      <c r="G16" s="128"/>
      <c r="H16" s="128"/>
      <c r="I16" s="157"/>
    </row>
    <row r="17" spans="1:19" x14ac:dyDescent="0.25">
      <c r="A17" s="134"/>
      <c r="B17" s="161"/>
      <c r="C17" s="10" t="s">
        <v>4</v>
      </c>
      <c r="D17" s="11" t="s">
        <v>10</v>
      </c>
      <c r="E17">
        <f>O6</f>
        <v>72385057</v>
      </c>
      <c r="F17" s="128"/>
      <c r="G17" s="128"/>
      <c r="H17" s="128"/>
      <c r="I17" s="157"/>
    </row>
    <row r="18" spans="1:19" x14ac:dyDescent="0.25">
      <c r="A18" s="134"/>
      <c r="B18" s="160" t="s">
        <v>72</v>
      </c>
      <c r="C18" s="9" t="s">
        <v>1</v>
      </c>
      <c r="D18" s="11" t="s">
        <v>10</v>
      </c>
      <c r="E18">
        <f>S7^2</f>
        <v>80880488116164</v>
      </c>
      <c r="F18" s="11"/>
      <c r="G18" s="128">
        <f>F19*E18</f>
        <v>96188320414509.484</v>
      </c>
      <c r="H18" s="128"/>
      <c r="I18" s="157"/>
      <c r="L18" s="22"/>
      <c r="M18" s="11"/>
      <c r="P18" s="23"/>
      <c r="Q18" s="23"/>
      <c r="R18" s="23"/>
      <c r="S18" s="23"/>
    </row>
    <row r="19" spans="1:19" x14ac:dyDescent="0.25">
      <c r="A19" s="134"/>
      <c r="B19" s="128"/>
      <c r="C19" s="4" t="s">
        <v>2</v>
      </c>
      <c r="D19" s="11" t="s">
        <v>10</v>
      </c>
      <c r="E19">
        <f>T7</f>
        <v>0.14775818197771301</v>
      </c>
      <c r="F19" s="128">
        <f>E19/(E20/E21)</f>
        <v>1.1892648357457947</v>
      </c>
      <c r="G19" s="128"/>
      <c r="H19" s="128"/>
      <c r="I19" s="157"/>
      <c r="L19" s="22"/>
      <c r="M19" s="11"/>
      <c r="P19" s="23"/>
      <c r="Q19" s="23"/>
      <c r="R19" s="23"/>
      <c r="S19" s="23"/>
    </row>
    <row r="20" spans="1:19" x14ac:dyDescent="0.25">
      <c r="A20" s="134"/>
      <c r="B20" s="128"/>
      <c r="C20" s="4" t="s">
        <v>3</v>
      </c>
      <c r="D20" s="11" t="s">
        <v>10</v>
      </c>
      <c r="E20">
        <f>S7</f>
        <v>8993358</v>
      </c>
      <c r="F20" s="128"/>
      <c r="G20" s="128"/>
      <c r="H20" s="128"/>
      <c r="I20" s="157"/>
      <c r="L20" s="22"/>
      <c r="M20" s="11"/>
      <c r="P20" s="23"/>
      <c r="Q20" s="23"/>
      <c r="R20" s="23"/>
      <c r="S20" s="23"/>
    </row>
    <row r="21" spans="1:19" x14ac:dyDescent="0.25">
      <c r="A21" s="134"/>
      <c r="B21" s="161"/>
      <c r="C21" s="10" t="s">
        <v>4</v>
      </c>
      <c r="D21" s="11" t="s">
        <v>10</v>
      </c>
      <c r="E21">
        <f>O6</f>
        <v>72385057</v>
      </c>
      <c r="F21" s="128"/>
      <c r="G21" s="128"/>
      <c r="H21" s="128"/>
      <c r="I21" s="157"/>
      <c r="L21" s="22"/>
      <c r="M21" s="11"/>
      <c r="P21" s="23"/>
      <c r="Q21" s="23"/>
      <c r="R21" s="23"/>
      <c r="S21" s="23"/>
    </row>
    <row r="22" spans="1:19" x14ac:dyDescent="0.25">
      <c r="A22" s="134"/>
      <c r="B22" s="160" t="s">
        <v>73</v>
      </c>
      <c r="C22" s="9" t="s">
        <v>1</v>
      </c>
      <c r="D22" s="11" t="s">
        <v>10</v>
      </c>
      <c r="E22">
        <f>S8^2</f>
        <v>122386982008225</v>
      </c>
      <c r="G22" s="128">
        <f>F23*E22</f>
        <v>235709018551760.63</v>
      </c>
      <c r="H22" s="128"/>
      <c r="I22" s="157"/>
      <c r="L22" s="22"/>
      <c r="M22" s="11"/>
      <c r="P22" s="23"/>
      <c r="Q22" s="23"/>
      <c r="R22" s="23"/>
      <c r="S22" s="23"/>
    </row>
    <row r="23" spans="1:19" x14ac:dyDescent="0.25">
      <c r="A23" s="134"/>
      <c r="B23" s="128"/>
      <c r="C23" s="4" t="s">
        <v>2</v>
      </c>
      <c r="D23" s="11" t="s">
        <v>10</v>
      </c>
      <c r="E23">
        <f>T8</f>
        <v>0.29434703542705898</v>
      </c>
      <c r="F23" s="128">
        <f>E23/(E24/E25)</f>
        <v>1.9259321104586093</v>
      </c>
      <c r="G23" s="128"/>
      <c r="H23" s="128"/>
      <c r="I23" s="157"/>
      <c r="L23" s="22"/>
      <c r="M23" s="11"/>
      <c r="P23" s="23"/>
      <c r="Q23" s="23"/>
      <c r="R23" s="23"/>
      <c r="S23" s="23"/>
    </row>
    <row r="24" spans="1:19" x14ac:dyDescent="0.25">
      <c r="A24" s="134"/>
      <c r="B24" s="128"/>
      <c r="C24" s="4" t="s">
        <v>3</v>
      </c>
      <c r="D24" s="11" t="s">
        <v>10</v>
      </c>
      <c r="E24">
        <f>S8</f>
        <v>11062865</v>
      </c>
      <c r="F24" s="128"/>
      <c r="G24" s="128"/>
      <c r="H24" s="128"/>
      <c r="I24" s="157"/>
      <c r="L24" s="22"/>
      <c r="M24" s="11"/>
      <c r="P24" s="23"/>
      <c r="Q24" s="23"/>
      <c r="R24" s="23"/>
      <c r="S24" s="23"/>
    </row>
    <row r="25" spans="1:19" x14ac:dyDescent="0.25">
      <c r="A25" s="134"/>
      <c r="B25" s="161"/>
      <c r="C25" s="10" t="s">
        <v>4</v>
      </c>
      <c r="D25" s="11" t="s">
        <v>10</v>
      </c>
      <c r="E25">
        <f>O6</f>
        <v>72385057</v>
      </c>
      <c r="F25" s="128"/>
      <c r="G25" s="128"/>
      <c r="H25" s="128"/>
      <c r="I25" s="157"/>
      <c r="L25" s="22"/>
      <c r="M25" s="11"/>
      <c r="P25" s="23"/>
      <c r="Q25" s="23"/>
      <c r="R25" s="23"/>
      <c r="S25" s="23"/>
    </row>
    <row r="26" spans="1:19" x14ac:dyDescent="0.25">
      <c r="A26" s="134"/>
      <c r="B26" s="160" t="s">
        <v>74</v>
      </c>
      <c r="C26" s="9" t="s">
        <v>1</v>
      </c>
      <c r="D26" s="11" t="s">
        <v>10</v>
      </c>
      <c r="E26">
        <f>S9^2</f>
        <v>45196752459609</v>
      </c>
      <c r="F26" s="11"/>
      <c r="G26" s="128">
        <f>F27*E26</f>
        <v>784713039748349.13</v>
      </c>
      <c r="H26" s="128"/>
      <c r="I26" s="157"/>
      <c r="L26" s="22"/>
      <c r="M26" s="11"/>
      <c r="P26" s="23"/>
      <c r="Q26" s="23"/>
      <c r="R26" s="23"/>
      <c r="S26" s="23"/>
    </row>
    <row r="27" spans="1:19" x14ac:dyDescent="0.25">
      <c r="A27" s="134"/>
      <c r="B27" s="128"/>
      <c r="C27" s="4" t="s">
        <v>2</v>
      </c>
      <c r="D27" s="11" t="s">
        <v>10</v>
      </c>
      <c r="E27">
        <f>T9</f>
        <v>1.61253196930946</v>
      </c>
      <c r="F27" s="128">
        <f>E27/(E28/E29)</f>
        <v>17.362155399320425</v>
      </c>
      <c r="G27" s="128"/>
      <c r="H27" s="128"/>
      <c r="I27" s="157"/>
      <c r="L27" s="22"/>
      <c r="M27" s="11"/>
      <c r="P27" s="23"/>
      <c r="Q27" s="23"/>
      <c r="R27" s="23"/>
      <c r="S27" s="23"/>
    </row>
    <row r="28" spans="1:19" x14ac:dyDescent="0.25">
      <c r="A28" s="134"/>
      <c r="B28" s="128"/>
      <c r="C28" s="4" t="s">
        <v>3</v>
      </c>
      <c r="D28" s="11" t="s">
        <v>10</v>
      </c>
      <c r="E28">
        <f>S9</f>
        <v>6722853</v>
      </c>
      <c r="F28" s="128"/>
      <c r="G28" s="128"/>
      <c r="H28" s="128"/>
      <c r="I28" s="157"/>
      <c r="L28" s="22"/>
      <c r="M28" s="11"/>
      <c r="P28" s="23"/>
      <c r="Q28" s="23"/>
      <c r="R28" s="23"/>
      <c r="S28" s="23"/>
    </row>
    <row r="29" spans="1:19" x14ac:dyDescent="0.25">
      <c r="A29" s="134"/>
      <c r="B29" s="161"/>
      <c r="C29" s="10" t="s">
        <v>4</v>
      </c>
      <c r="D29" s="11" t="s">
        <v>10</v>
      </c>
      <c r="E29">
        <f>O6</f>
        <v>72385057</v>
      </c>
      <c r="F29" s="128"/>
      <c r="G29" s="128"/>
      <c r="H29" s="128"/>
      <c r="I29" s="157"/>
      <c r="L29" s="22"/>
      <c r="M29" s="11"/>
      <c r="P29" s="23"/>
      <c r="Q29" s="23"/>
      <c r="R29" s="23"/>
      <c r="S29" s="23"/>
    </row>
    <row r="30" spans="1:19" x14ac:dyDescent="0.25">
      <c r="A30" s="134"/>
      <c r="B30" s="160" t="s">
        <v>77</v>
      </c>
      <c r="C30" s="9" t="s">
        <v>1</v>
      </c>
      <c r="D30" s="11" t="s">
        <v>10</v>
      </c>
      <c r="E30">
        <f>S10^2</f>
        <v>61748509752484</v>
      </c>
      <c r="F30" s="11"/>
      <c r="G30" s="128">
        <f>F31*E30</f>
        <v>38836008293497.648</v>
      </c>
      <c r="H30" s="128"/>
      <c r="I30" s="157"/>
      <c r="L30" s="22"/>
      <c r="M30" s="11"/>
      <c r="P30" s="23"/>
      <c r="Q30" s="23"/>
      <c r="R30" s="23"/>
      <c r="S30" s="23"/>
    </row>
    <row r="31" spans="1:19" ht="15.75" thickBot="1" x14ac:dyDescent="0.3">
      <c r="A31" s="134"/>
      <c r="B31" s="128"/>
      <c r="C31" s="4" t="s">
        <v>2</v>
      </c>
      <c r="D31" s="11" t="s">
        <v>10</v>
      </c>
      <c r="E31">
        <f>T10</f>
        <v>6.8276684555754294E-2</v>
      </c>
      <c r="F31" s="128">
        <f>E31/(E32/E33)</f>
        <v>0.62893838975499106</v>
      </c>
      <c r="G31" s="128"/>
      <c r="H31" s="128"/>
      <c r="I31" s="157"/>
      <c r="L31" s="22"/>
      <c r="M31" s="11"/>
      <c r="P31" s="23"/>
      <c r="Q31" s="23"/>
      <c r="R31" s="23"/>
      <c r="S31" s="23"/>
    </row>
    <row r="32" spans="1:19" x14ac:dyDescent="0.25">
      <c r="A32" s="134"/>
      <c r="B32" s="128"/>
      <c r="C32" s="4" t="s">
        <v>3</v>
      </c>
      <c r="D32" s="11" t="s">
        <v>10</v>
      </c>
      <c r="E32">
        <f>S10</f>
        <v>7858022</v>
      </c>
      <c r="F32" s="128"/>
      <c r="G32" s="128"/>
      <c r="H32" s="128"/>
      <c r="I32" s="157"/>
      <c r="L32" s="20" t="s">
        <v>9</v>
      </c>
      <c r="M32" s="18" t="s">
        <v>10</v>
      </c>
      <c r="N32" s="50">
        <f>I9</f>
        <v>7756405360079237</v>
      </c>
      <c r="P32" s="129" t="s">
        <v>27</v>
      </c>
      <c r="Q32" s="130"/>
      <c r="R32" s="163">
        <f>N32/N33</f>
        <v>14959.109606243537</v>
      </c>
      <c r="S32" s="164"/>
    </row>
    <row r="33" spans="1:21" ht="15.75" thickBot="1" x14ac:dyDescent="0.3">
      <c r="A33" s="134"/>
      <c r="B33" s="161"/>
      <c r="C33" s="10" t="s">
        <v>4</v>
      </c>
      <c r="D33" s="11" t="s">
        <v>10</v>
      </c>
      <c r="E33">
        <f>O6</f>
        <v>72385057</v>
      </c>
      <c r="F33" s="128"/>
      <c r="G33" s="128"/>
      <c r="H33" s="128"/>
      <c r="I33" s="157"/>
      <c r="L33" s="21" t="s">
        <v>7</v>
      </c>
      <c r="M33" s="19" t="s">
        <v>10</v>
      </c>
      <c r="N33" s="5">
        <f>I46</f>
        <v>518507154786.93451</v>
      </c>
      <c r="P33" s="131"/>
      <c r="Q33" s="132"/>
      <c r="R33" s="165"/>
      <c r="S33" s="166"/>
    </row>
    <row r="34" spans="1:21" x14ac:dyDescent="0.25">
      <c r="A34" s="134"/>
      <c r="B34" s="160" t="s">
        <v>75</v>
      </c>
      <c r="C34" s="9" t="s">
        <v>1</v>
      </c>
      <c r="D34" s="11" t="s">
        <v>10</v>
      </c>
      <c r="E34">
        <f>S11^2</f>
        <v>79976444132025</v>
      </c>
      <c r="F34" s="11"/>
      <c r="G34" s="128">
        <f>F35*E34</f>
        <v>77171252179150.016</v>
      </c>
      <c r="H34" s="128"/>
      <c r="I34" s="157"/>
      <c r="L34" s="22"/>
      <c r="M34" s="11"/>
    </row>
    <row r="35" spans="1:21" x14ac:dyDescent="0.25">
      <c r="A35" s="134"/>
      <c r="B35" s="128"/>
      <c r="C35" s="4" t="s">
        <v>2</v>
      </c>
      <c r="D35" s="11" t="s">
        <v>10</v>
      </c>
      <c r="E35">
        <f>T11</f>
        <v>0.119213539074166</v>
      </c>
      <c r="F35" s="128">
        <f>E35/(E36/E37)</f>
        <v>0.96492477274628285</v>
      </c>
      <c r="G35" s="128"/>
      <c r="H35" s="128"/>
      <c r="I35" s="157"/>
      <c r="L35" s="22"/>
      <c r="M35" s="11"/>
    </row>
    <row r="36" spans="1:21" x14ac:dyDescent="0.25">
      <c r="A36" s="134"/>
      <c r="B36" s="128"/>
      <c r="C36" s="4" t="s">
        <v>3</v>
      </c>
      <c r="D36" s="11" t="s">
        <v>10</v>
      </c>
      <c r="E36">
        <f>S11</f>
        <v>8942955</v>
      </c>
      <c r="F36" s="128"/>
      <c r="G36" s="128"/>
      <c r="H36" s="128"/>
      <c r="I36" s="157"/>
      <c r="L36" s="22"/>
      <c r="M36" s="11"/>
    </row>
    <row r="37" spans="1:21" x14ac:dyDescent="0.25">
      <c r="A37" s="134"/>
      <c r="B37" s="161"/>
      <c r="C37" s="10" t="s">
        <v>4</v>
      </c>
      <c r="D37" s="11" t="s">
        <v>10</v>
      </c>
      <c r="E37">
        <f>O6</f>
        <v>72385057</v>
      </c>
      <c r="F37" s="128"/>
      <c r="G37" s="128"/>
      <c r="H37" s="128"/>
      <c r="I37" s="157"/>
      <c r="L37" s="22"/>
      <c r="M37" s="11"/>
    </row>
    <row r="38" spans="1:21" x14ac:dyDescent="0.25">
      <c r="A38" s="134"/>
      <c r="B38" s="128" t="s">
        <v>76</v>
      </c>
      <c r="C38" s="4" t="s">
        <v>1</v>
      </c>
      <c r="D38" s="11" t="s">
        <v>10</v>
      </c>
      <c r="E38">
        <f>S12^2</f>
        <v>178694815111684</v>
      </c>
      <c r="F38" s="11"/>
      <c r="G38" s="128">
        <f>F39*E38</f>
        <v>32795372693216.75</v>
      </c>
      <c r="H38" s="128"/>
      <c r="I38" s="157"/>
      <c r="L38" s="22"/>
      <c r="M38" s="11"/>
    </row>
    <row r="39" spans="1:21" x14ac:dyDescent="0.25">
      <c r="A39" s="134"/>
      <c r="B39" s="128"/>
      <c r="C39" s="4" t="s">
        <v>2</v>
      </c>
      <c r="D39" s="11" t="s">
        <v>10</v>
      </c>
      <c r="E39">
        <f>T12</f>
        <v>3.3892817585413598E-2</v>
      </c>
      <c r="F39" s="128">
        <f>E39/(E40/E41)</f>
        <v>0.1835272762263398</v>
      </c>
      <c r="G39" s="128"/>
      <c r="H39" s="128"/>
      <c r="I39" s="157"/>
      <c r="L39" s="22"/>
      <c r="M39" s="11"/>
    </row>
    <row r="40" spans="1:21" x14ac:dyDescent="0.25">
      <c r="A40" s="134"/>
      <c r="B40" s="128"/>
      <c r="C40" s="4" t="s">
        <v>3</v>
      </c>
      <c r="D40" s="11" t="s">
        <v>10</v>
      </c>
      <c r="E40">
        <f>S12</f>
        <v>13367678</v>
      </c>
      <c r="F40" s="128"/>
      <c r="G40" s="128"/>
      <c r="H40" s="128"/>
      <c r="I40" s="157"/>
      <c r="L40" s="22"/>
      <c r="M40" s="11"/>
    </row>
    <row r="41" spans="1:21" ht="15.75" thickBot="1" x14ac:dyDescent="0.3">
      <c r="A41" s="135"/>
      <c r="B41" s="162"/>
      <c r="C41" s="5" t="s">
        <v>4</v>
      </c>
      <c r="D41" s="11" t="s">
        <v>10</v>
      </c>
      <c r="E41">
        <f>O6</f>
        <v>72385057</v>
      </c>
      <c r="F41" s="128"/>
      <c r="G41" s="128"/>
      <c r="H41" s="128"/>
      <c r="I41" s="158"/>
      <c r="L41" s="22"/>
      <c r="M41" s="11"/>
    </row>
    <row r="42" spans="1:21" x14ac:dyDescent="0.25">
      <c r="A42" s="36"/>
      <c r="B42" s="6"/>
      <c r="D42" s="11"/>
      <c r="F42" s="11"/>
      <c r="G42" s="11"/>
      <c r="H42" s="11"/>
      <c r="I42" s="23"/>
      <c r="L42" s="22"/>
      <c r="M42" s="11"/>
    </row>
    <row r="43" spans="1:21" ht="15.75" thickBot="1" x14ac:dyDescent="0.3">
      <c r="A43" s="36"/>
      <c r="B43" s="6"/>
      <c r="D43" s="11"/>
      <c r="F43" s="11"/>
      <c r="G43" s="11"/>
      <c r="H43" s="11"/>
      <c r="I43" s="23"/>
      <c r="L43" s="22"/>
      <c r="M43" s="11"/>
      <c r="Q43" s="22" t="s">
        <v>82</v>
      </c>
    </row>
    <row r="44" spans="1:21" x14ac:dyDescent="0.25">
      <c r="A44" s="36"/>
      <c r="B44" s="6"/>
      <c r="D44" s="11"/>
      <c r="F44" s="11"/>
      <c r="G44" s="11"/>
      <c r="H44" s="11"/>
      <c r="I44" s="23"/>
      <c r="L44" s="22"/>
      <c r="M44" s="11"/>
      <c r="Q44" s="34" t="s">
        <v>69</v>
      </c>
      <c r="R44" s="35"/>
      <c r="S44" s="35" t="s">
        <v>78</v>
      </c>
      <c r="T44" s="44" t="s">
        <v>79</v>
      </c>
      <c r="U44" s="45" t="s">
        <v>80</v>
      </c>
    </row>
    <row r="45" spans="1:21" ht="13.5" customHeight="1" thickBot="1" x14ac:dyDescent="0.3">
      <c r="A45" s="8"/>
      <c r="B45" s="6"/>
      <c r="D45" s="11" t="s">
        <v>10</v>
      </c>
      <c r="P45" s="11">
        <v>1</v>
      </c>
      <c r="Q45" s="39">
        <v>25000</v>
      </c>
      <c r="R45" s="11"/>
      <c r="S45" s="38">
        <v>560000</v>
      </c>
      <c r="T45" s="40">
        <f>S45*2</f>
        <v>1120000</v>
      </c>
      <c r="U45" s="48">
        <f>T45/T$50</f>
        <v>0.10973118700437877</v>
      </c>
    </row>
    <row r="46" spans="1:21" x14ac:dyDescent="0.25">
      <c r="A46" s="133" t="s">
        <v>9</v>
      </c>
      <c r="B46" s="18"/>
      <c r="C46" s="3" t="s">
        <v>8</v>
      </c>
      <c r="D46" s="11" t="s">
        <v>10</v>
      </c>
      <c r="E46">
        <f>720000^2</f>
        <v>518400000000</v>
      </c>
      <c r="F46" s="1"/>
      <c r="I46" s="156">
        <f>E46+H47</f>
        <v>518507154786.93451</v>
      </c>
      <c r="P46" s="11">
        <v>2</v>
      </c>
      <c r="Q46" s="39">
        <v>30000</v>
      </c>
      <c r="R46" s="11"/>
      <c r="S46" s="38">
        <v>510000</v>
      </c>
      <c r="T46" s="40">
        <f>S46*2</f>
        <v>1020000</v>
      </c>
      <c r="U46" s="48">
        <f>T46/T$50</f>
        <v>9.9933759593273511E-2</v>
      </c>
    </row>
    <row r="47" spans="1:21" ht="15.75" customHeight="1" x14ac:dyDescent="0.25">
      <c r="A47" s="134"/>
      <c r="B47" s="11"/>
      <c r="C47" s="4" t="s">
        <v>0</v>
      </c>
      <c r="D47" s="11" t="s">
        <v>10</v>
      </c>
      <c r="E47">
        <f>1.96^2</f>
        <v>3.8415999999999997</v>
      </c>
      <c r="F47" s="1"/>
      <c r="H47" s="128">
        <f>E47*G48</f>
        <v>107154786.93453591</v>
      </c>
      <c r="I47" s="157"/>
      <c r="P47" s="11">
        <v>3</v>
      </c>
      <c r="Q47" s="39">
        <v>35000</v>
      </c>
      <c r="R47" s="11"/>
      <c r="S47" s="38">
        <v>470000</v>
      </c>
      <c r="T47" s="40">
        <f>S47*2</f>
        <v>940000</v>
      </c>
      <c r="U47" s="48">
        <f>T47/T$50</f>
        <v>9.2095817664389318E-2</v>
      </c>
    </row>
    <row r="48" spans="1:21" x14ac:dyDescent="0.25">
      <c r="A48" s="134"/>
      <c r="B48" s="160" t="s">
        <v>70</v>
      </c>
      <c r="C48" s="9" t="s">
        <v>3</v>
      </c>
      <c r="D48" s="11" t="s">
        <v>10</v>
      </c>
      <c r="E48">
        <f>S5</f>
        <v>7274251</v>
      </c>
      <c r="F48" s="128">
        <f>E48*E49</f>
        <v>9362991.7048320528</v>
      </c>
      <c r="G48" s="128">
        <f>SUM(F48:F63)</f>
        <v>27893270.234937504</v>
      </c>
      <c r="H48" s="128"/>
      <c r="I48" s="157"/>
      <c r="P48" s="11">
        <v>4</v>
      </c>
      <c r="Q48" s="39">
        <v>40000</v>
      </c>
      <c r="R48" s="11"/>
      <c r="S48" s="37">
        <v>440000</v>
      </c>
      <c r="T48" s="40">
        <f>S48*2</f>
        <v>880000</v>
      </c>
      <c r="U48" s="48">
        <f>T48/T$50</f>
        <v>8.6217361217726177E-2</v>
      </c>
    </row>
    <row r="49" spans="1:21" ht="15.75" customHeight="1" thickBot="1" x14ac:dyDescent="0.3">
      <c r="A49" s="134"/>
      <c r="B49" s="161"/>
      <c r="C49" s="10" t="s">
        <v>2</v>
      </c>
      <c r="D49" s="11" t="s">
        <v>10</v>
      </c>
      <c r="E49">
        <f>T5</f>
        <v>1.2871416871416801</v>
      </c>
      <c r="F49" s="128"/>
      <c r="G49" s="128"/>
      <c r="H49" s="128"/>
      <c r="I49" s="157"/>
      <c r="P49" s="11">
        <v>5</v>
      </c>
      <c r="Q49" s="41">
        <v>45000</v>
      </c>
      <c r="R49" s="19"/>
      <c r="S49" s="42">
        <v>415000</v>
      </c>
      <c r="T49" s="43">
        <f>S49*2</f>
        <v>830000</v>
      </c>
      <c r="U49" s="49">
        <f>T49/T$50</f>
        <v>8.1318647512173547E-2</v>
      </c>
    </row>
    <row r="50" spans="1:21" x14ac:dyDescent="0.25">
      <c r="A50" s="134"/>
      <c r="B50" s="160" t="s">
        <v>71</v>
      </c>
      <c r="C50" s="9" t="s">
        <v>3</v>
      </c>
      <c r="D50" s="11" t="s">
        <v>10</v>
      </c>
      <c r="E50">
        <f>S6</f>
        <v>8163075</v>
      </c>
      <c r="F50" s="128">
        <f>E50*E51</f>
        <v>1048590.1219512152</v>
      </c>
      <c r="G50" s="128"/>
      <c r="H50" s="128"/>
      <c r="I50" s="157"/>
      <c r="R50" s="167" t="s">
        <v>81</v>
      </c>
      <c r="S50" s="167"/>
      <c r="T50" s="11">
        <v>10206761</v>
      </c>
    </row>
    <row r="51" spans="1:21" ht="15.75" thickBot="1" x14ac:dyDescent="0.3">
      <c r="A51" s="134"/>
      <c r="B51" s="161"/>
      <c r="C51" s="10" t="s">
        <v>2</v>
      </c>
      <c r="D51" s="11" t="s">
        <v>10</v>
      </c>
      <c r="E51">
        <f>T6</f>
        <v>0.12845528455284499</v>
      </c>
      <c r="F51" s="128"/>
      <c r="G51" s="128"/>
      <c r="H51" s="128"/>
      <c r="I51" s="157"/>
    </row>
    <row r="52" spans="1:21" ht="15.75" thickBot="1" x14ac:dyDescent="0.3">
      <c r="A52" s="134"/>
      <c r="B52" s="128" t="s">
        <v>72</v>
      </c>
      <c r="C52" s="4" t="s">
        <v>3</v>
      </c>
      <c r="D52" s="11" t="s">
        <v>10</v>
      </c>
      <c r="E52">
        <f>S7</f>
        <v>8993358</v>
      </c>
      <c r="F52" s="128">
        <f>E52*E53</f>
        <v>1328842.2279547211</v>
      </c>
      <c r="G52" s="128"/>
      <c r="H52" s="128"/>
      <c r="I52" s="157"/>
      <c r="P52" s="11">
        <v>6</v>
      </c>
      <c r="Q52" s="57">
        <v>20000</v>
      </c>
      <c r="R52" s="58"/>
      <c r="S52" s="59">
        <v>620000</v>
      </c>
      <c r="T52" s="60">
        <f>S52*2</f>
        <v>1240000</v>
      </c>
      <c r="U52" s="56">
        <f>T52/T$50</f>
        <v>0.12148809989770507</v>
      </c>
    </row>
    <row r="53" spans="1:21" ht="15.75" thickBot="1" x14ac:dyDescent="0.3">
      <c r="A53" s="134"/>
      <c r="B53" s="161"/>
      <c r="C53" s="10" t="s">
        <v>2</v>
      </c>
      <c r="D53" s="11" t="s">
        <v>10</v>
      </c>
      <c r="E53">
        <f>T7</f>
        <v>0.14775818197771301</v>
      </c>
      <c r="F53" s="128"/>
      <c r="G53" s="128"/>
      <c r="H53" s="128"/>
      <c r="I53" s="157"/>
      <c r="P53" s="11">
        <v>7</v>
      </c>
      <c r="Q53" s="41">
        <v>15000</v>
      </c>
      <c r="R53" s="121"/>
      <c r="S53" s="59">
        <v>720000</v>
      </c>
      <c r="T53" s="60">
        <f>S53*2</f>
        <v>1440000</v>
      </c>
      <c r="U53" s="56">
        <f>T53/T$50</f>
        <v>0.14108295471991555</v>
      </c>
    </row>
    <row r="54" spans="1:21" x14ac:dyDescent="0.25">
      <c r="A54" s="134"/>
      <c r="B54" s="160" t="s">
        <v>73</v>
      </c>
      <c r="C54" s="9" t="s">
        <v>3</v>
      </c>
      <c r="D54" s="11" t="s">
        <v>10</v>
      </c>
      <c r="E54">
        <f>S8</f>
        <v>11062865</v>
      </c>
      <c r="F54" s="128">
        <f>E54*E55</f>
        <v>3256321.5160797709</v>
      </c>
      <c r="G54" s="128"/>
      <c r="H54" s="128"/>
      <c r="I54" s="157"/>
    </row>
    <row r="55" spans="1:21" ht="15.75" customHeight="1" x14ac:dyDescent="0.25">
      <c r="A55" s="134"/>
      <c r="B55" s="161"/>
      <c r="C55" s="10" t="s">
        <v>2</v>
      </c>
      <c r="D55" s="11" t="s">
        <v>10</v>
      </c>
      <c r="E55">
        <f>T8</f>
        <v>0.29434703542705898</v>
      </c>
      <c r="F55" s="128"/>
      <c r="G55" s="128"/>
      <c r="H55" s="128"/>
      <c r="I55" s="157"/>
      <c r="Q55">
        <v>1692592</v>
      </c>
    </row>
    <row r="56" spans="1:21" x14ac:dyDescent="0.25">
      <c r="A56" s="134"/>
      <c r="B56" s="160" t="s">
        <v>74</v>
      </c>
      <c r="C56" s="9" t="s">
        <v>3</v>
      </c>
      <c r="D56" s="11" t="s">
        <v>10</v>
      </c>
      <c r="E56">
        <f>S9</f>
        <v>6722853</v>
      </c>
      <c r="F56" s="128">
        <f t="shared" ref="F56" si="0">E56*E57</f>
        <v>10840815.38746801</v>
      </c>
      <c r="G56" s="128"/>
      <c r="H56" s="128"/>
      <c r="I56" s="157"/>
      <c r="Q56">
        <f>Q55*2</f>
        <v>3385184</v>
      </c>
    </row>
    <row r="57" spans="1:21" x14ac:dyDescent="0.25">
      <c r="A57" s="134"/>
      <c r="B57" s="161"/>
      <c r="C57" s="10" t="s">
        <v>2</v>
      </c>
      <c r="D57" s="11" t="s">
        <v>10</v>
      </c>
      <c r="E57">
        <f>T9</f>
        <v>1.61253196930946</v>
      </c>
      <c r="F57" s="128"/>
      <c r="G57" s="128"/>
      <c r="H57" s="128"/>
      <c r="I57" s="157"/>
      <c r="Q57">
        <v>8228294</v>
      </c>
    </row>
    <row r="58" spans="1:21" x14ac:dyDescent="0.25">
      <c r="A58" s="134"/>
      <c r="B58" s="128" t="s">
        <v>77</v>
      </c>
      <c r="C58" s="4" t="s">
        <v>3</v>
      </c>
      <c r="D58" s="11" t="s">
        <v>10</v>
      </c>
      <c r="E58">
        <f>S10</f>
        <v>7858022</v>
      </c>
      <c r="F58" s="128">
        <f t="shared" ref="F58:F62" si="1">E58*E59</f>
        <v>536519.68932617747</v>
      </c>
      <c r="G58" s="128"/>
      <c r="H58" s="128"/>
      <c r="I58" s="157"/>
    </row>
    <row r="59" spans="1:21" ht="15.75" customHeight="1" x14ac:dyDescent="0.25">
      <c r="A59" s="134"/>
      <c r="B59" s="128"/>
      <c r="C59" s="4" t="s">
        <v>2</v>
      </c>
      <c r="D59" s="11" t="s">
        <v>10</v>
      </c>
      <c r="E59">
        <f>T10</f>
        <v>6.8276684555754294E-2</v>
      </c>
      <c r="F59" s="128"/>
      <c r="G59" s="128"/>
      <c r="H59" s="128"/>
      <c r="I59" s="157"/>
    </row>
    <row r="60" spans="1:21" ht="15.75" customHeight="1" x14ac:dyDescent="0.25">
      <c r="A60" s="134"/>
      <c r="B60" s="160" t="s">
        <v>75</v>
      </c>
      <c r="C60" s="9" t="s">
        <v>3</v>
      </c>
      <c r="D60" s="11" t="s">
        <v>10</v>
      </c>
      <c r="E60">
        <f>S11</f>
        <v>8942955</v>
      </c>
      <c r="F60" s="128">
        <f t="shared" si="1"/>
        <v>1066121.3153310083</v>
      </c>
      <c r="G60" s="128"/>
      <c r="H60" s="128"/>
      <c r="I60" s="157"/>
      <c r="Q60" s="55">
        <f>Q56/Q57</f>
        <v>0.41140775961578424</v>
      </c>
    </row>
    <row r="61" spans="1:21" ht="15.75" customHeight="1" x14ac:dyDescent="0.25">
      <c r="A61" s="134"/>
      <c r="B61" s="161"/>
      <c r="C61" s="10" t="s">
        <v>2</v>
      </c>
      <c r="D61" s="11" t="s">
        <v>10</v>
      </c>
      <c r="E61">
        <f>T11</f>
        <v>0.119213539074166</v>
      </c>
      <c r="F61" s="128"/>
      <c r="G61" s="128"/>
      <c r="H61" s="128"/>
      <c r="I61" s="157"/>
    </row>
    <row r="62" spans="1:21" ht="15.75" customHeight="1" x14ac:dyDescent="0.25">
      <c r="A62" s="134"/>
      <c r="B62" s="128" t="s">
        <v>76</v>
      </c>
      <c r="C62" s="4" t="s">
        <v>3</v>
      </c>
      <c r="D62" s="11" t="s">
        <v>10</v>
      </c>
      <c r="E62">
        <f>S12</f>
        <v>13367678</v>
      </c>
      <c r="F62" s="128">
        <f t="shared" si="1"/>
        <v>453068.27199454646</v>
      </c>
      <c r="G62" s="128"/>
      <c r="H62" s="128"/>
      <c r="I62" s="157"/>
    </row>
    <row r="63" spans="1:21" ht="15.75" customHeight="1" thickBot="1" x14ac:dyDescent="0.3">
      <c r="A63" s="135"/>
      <c r="B63" s="162"/>
      <c r="C63" s="5" t="s">
        <v>2</v>
      </c>
      <c r="D63" s="11" t="s">
        <v>10</v>
      </c>
      <c r="E63">
        <f>T12</f>
        <v>3.3892817585413598E-2</v>
      </c>
      <c r="F63" s="128"/>
      <c r="G63" s="128"/>
      <c r="H63" s="128"/>
      <c r="I63" s="158"/>
    </row>
    <row r="64" spans="1:21" ht="16.5" customHeight="1" x14ac:dyDescent="0.25">
      <c r="A64" s="11"/>
      <c r="B64" s="11"/>
      <c r="D64" s="11"/>
      <c r="F64" s="1"/>
      <c r="G64" s="1"/>
      <c r="H64" s="1"/>
      <c r="I64" s="1"/>
    </row>
    <row r="65" spans="1:9" x14ac:dyDescent="0.25">
      <c r="B65" s="1"/>
      <c r="D65" s="11"/>
      <c r="F65" s="1"/>
      <c r="G65" s="1"/>
      <c r="H65" s="1"/>
      <c r="I65" s="1"/>
    </row>
    <row r="66" spans="1:9" x14ac:dyDescent="0.25">
      <c r="D66" s="11"/>
      <c r="F66" s="1"/>
      <c r="G66" s="1"/>
      <c r="H66" s="1"/>
      <c r="I66" s="1"/>
    </row>
    <row r="67" spans="1:9" ht="15.75" customHeight="1" x14ac:dyDescent="0.25">
      <c r="A67" s="32"/>
      <c r="B67" s="11"/>
      <c r="D67" s="11"/>
      <c r="F67" s="1"/>
      <c r="G67" s="1"/>
      <c r="H67" s="1"/>
      <c r="I67" s="1"/>
    </row>
    <row r="68" spans="1:9" x14ac:dyDescent="0.25">
      <c r="A68" s="32"/>
      <c r="B68" s="11"/>
      <c r="D68" s="11"/>
      <c r="F68" s="1"/>
      <c r="G68" s="1"/>
      <c r="H68" s="1"/>
      <c r="I68" s="1"/>
    </row>
    <row r="69" spans="1:9" x14ac:dyDescent="0.25">
      <c r="A69" s="32"/>
      <c r="B69" s="11"/>
      <c r="D69" s="11"/>
      <c r="F69" s="1"/>
      <c r="G69" s="1"/>
      <c r="H69" s="1"/>
      <c r="I69" s="1"/>
    </row>
    <row r="70" spans="1:9" ht="15.75" customHeight="1" x14ac:dyDescent="0.25">
      <c r="A70" s="32"/>
      <c r="B70" s="11"/>
      <c r="D70" s="11"/>
      <c r="F70" s="1"/>
      <c r="G70" s="1"/>
      <c r="H70" s="1"/>
      <c r="I70" s="1"/>
    </row>
    <row r="71" spans="1:9" ht="11.25" customHeight="1" x14ac:dyDescent="0.25">
      <c r="A71" s="11"/>
      <c r="B71" s="11"/>
      <c r="D71" s="11"/>
      <c r="F71" s="1"/>
      <c r="G71" s="1"/>
      <c r="H71" s="1"/>
      <c r="I71" s="1"/>
    </row>
    <row r="72" spans="1:9" x14ac:dyDescent="0.25">
      <c r="A72" t="s">
        <v>30</v>
      </c>
      <c r="C72">
        <v>83237124</v>
      </c>
      <c r="D72" s="11"/>
      <c r="F72" s="1"/>
      <c r="G72" s="1"/>
      <c r="H72" s="1"/>
      <c r="I72" s="1"/>
    </row>
    <row r="73" spans="1:9" x14ac:dyDescent="0.25">
      <c r="A73" s="22" t="s">
        <v>32</v>
      </c>
      <c r="B73" s="22"/>
      <c r="C73" s="22">
        <v>72385057</v>
      </c>
    </row>
    <row r="74" spans="1:9" x14ac:dyDescent="0.25">
      <c r="A74" t="s">
        <v>31</v>
      </c>
      <c r="C74" s="24">
        <v>43431034</v>
      </c>
    </row>
    <row r="75" spans="1:9" x14ac:dyDescent="0.25">
      <c r="B75" s="1"/>
    </row>
    <row r="78" spans="1:9" ht="15.75" customHeight="1" x14ac:dyDescent="0.25"/>
    <row r="80" spans="1:9" ht="15.75" customHeight="1" x14ac:dyDescent="0.25"/>
    <row r="83" ht="15.75" customHeight="1" x14ac:dyDescent="0.25"/>
    <row r="99" ht="15.75" customHeight="1" x14ac:dyDescent="0.25"/>
  </sheetData>
  <mergeCells count="50">
    <mergeCell ref="B26:B29"/>
    <mergeCell ref="G26:G29"/>
    <mergeCell ref="F27:F29"/>
    <mergeCell ref="B18:B21"/>
    <mergeCell ref="B30:B33"/>
    <mergeCell ref="G30:G33"/>
    <mergeCell ref="F31:F33"/>
    <mergeCell ref="G18:G21"/>
    <mergeCell ref="F19:F21"/>
    <mergeCell ref="B22:B25"/>
    <mergeCell ref="G22:G25"/>
    <mergeCell ref="F23:F25"/>
    <mergeCell ref="P32:Q33"/>
    <mergeCell ref="R32:S33"/>
    <mergeCell ref="I9:I41"/>
    <mergeCell ref="B10:B13"/>
    <mergeCell ref="G10:G13"/>
    <mergeCell ref="F11:F13"/>
    <mergeCell ref="H11:H41"/>
    <mergeCell ref="B14:B17"/>
    <mergeCell ref="G14:G17"/>
    <mergeCell ref="F15:F17"/>
    <mergeCell ref="B38:B41"/>
    <mergeCell ref="G38:G41"/>
    <mergeCell ref="F39:F41"/>
    <mergeCell ref="B34:B37"/>
    <mergeCell ref="G34:G37"/>
    <mergeCell ref="F35:F37"/>
    <mergeCell ref="B56:B57"/>
    <mergeCell ref="F56:F57"/>
    <mergeCell ref="B58:B59"/>
    <mergeCell ref="F58:F59"/>
    <mergeCell ref="B60:B61"/>
    <mergeCell ref="F60:F61"/>
    <mergeCell ref="A9:A41"/>
    <mergeCell ref="F50:F51"/>
    <mergeCell ref="R50:S50"/>
    <mergeCell ref="B52:B53"/>
    <mergeCell ref="F52:F53"/>
    <mergeCell ref="A46:A63"/>
    <mergeCell ref="I46:I63"/>
    <mergeCell ref="H47:H63"/>
    <mergeCell ref="B48:B49"/>
    <mergeCell ref="F48:F49"/>
    <mergeCell ref="G48:G63"/>
    <mergeCell ref="B50:B51"/>
    <mergeCell ref="B54:B55"/>
    <mergeCell ref="F54:F55"/>
    <mergeCell ref="B62:B63"/>
    <mergeCell ref="F62:F63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E2B3AA-4818-4484-8848-A66E6E86A9A1}">
  <dimension ref="A1:AA100"/>
  <sheetViews>
    <sheetView tabSelected="1" zoomScale="85" zoomScaleNormal="85" workbookViewId="0">
      <selection activeCell="T16" sqref="T16"/>
    </sheetView>
  </sheetViews>
  <sheetFormatPr baseColWidth="10" defaultColWidth="9.140625" defaultRowHeight="15" x14ac:dyDescent="0.25"/>
  <cols>
    <col min="2" max="2" width="26.7109375" bestFit="1" customWidth="1"/>
    <col min="3" max="3" width="13.140625" bestFit="1" customWidth="1"/>
    <col min="4" max="4" width="2" customWidth="1"/>
    <col min="5" max="5" width="13.5703125" customWidth="1"/>
    <col min="6" max="6" width="9.85546875" customWidth="1"/>
    <col min="7" max="9" width="12" bestFit="1" customWidth="1"/>
    <col min="13" max="13" width="2.5703125" customWidth="1"/>
    <col min="14" max="14" width="27.5703125" customWidth="1"/>
    <col min="15" max="15" width="10.28515625" bestFit="1" customWidth="1"/>
    <col min="16" max="16" width="4.7109375" customWidth="1"/>
    <col min="17" max="17" width="7.28515625" customWidth="1"/>
    <col min="18" max="18" width="26.140625" bestFit="1" customWidth="1"/>
    <col min="19" max="19" width="11.85546875" bestFit="1" customWidth="1"/>
    <col min="20" max="20" width="13.85546875" bestFit="1" customWidth="1"/>
    <col min="21" max="21" width="54.42578125" bestFit="1" customWidth="1"/>
    <col min="22" max="22" width="27.85546875" customWidth="1"/>
    <col min="23" max="23" width="13.140625" bestFit="1" customWidth="1"/>
    <col min="24" max="24" width="4.28515625" customWidth="1"/>
    <col min="25" max="25" width="4.42578125" customWidth="1"/>
    <col min="26" max="26" width="29.140625" bestFit="1" customWidth="1"/>
    <col min="27" max="27" width="11.140625" bestFit="1" customWidth="1"/>
    <col min="28" max="28" width="14.85546875" bestFit="1" customWidth="1"/>
    <col min="29" max="29" width="18.85546875" customWidth="1"/>
  </cols>
  <sheetData>
    <row r="1" spans="1:27" x14ac:dyDescent="0.25">
      <c r="C1" s="20" t="s">
        <v>83</v>
      </c>
      <c r="D1" s="51" t="s">
        <v>84</v>
      </c>
      <c r="E1" s="53">
        <v>1</v>
      </c>
    </row>
    <row r="2" spans="1:27" ht="15.75" thickBot="1" x14ac:dyDescent="0.3">
      <c r="C2" s="21" t="s">
        <v>85</v>
      </c>
      <c r="D2" s="52" t="s">
        <v>84</v>
      </c>
      <c r="E2" s="54">
        <v>0</v>
      </c>
      <c r="V2" s="11"/>
      <c r="W2" s="11"/>
      <c r="X2" s="11"/>
      <c r="Y2" s="11"/>
      <c r="Z2" s="11"/>
      <c r="AA2" s="11"/>
    </row>
    <row r="4" spans="1:27" x14ac:dyDescent="0.25">
      <c r="N4" s="11"/>
      <c r="O4" s="11" t="s">
        <v>4</v>
      </c>
      <c r="P4" s="11"/>
      <c r="Q4" s="11"/>
      <c r="R4" s="11"/>
      <c r="S4" s="23" t="s">
        <v>3</v>
      </c>
      <c r="T4" s="23" t="s">
        <v>2</v>
      </c>
    </row>
    <row r="5" spans="1:27" x14ac:dyDescent="0.25">
      <c r="N5" t="s">
        <v>30</v>
      </c>
      <c r="O5">
        <v>83237124</v>
      </c>
      <c r="P5" s="11"/>
      <c r="Q5" s="11"/>
      <c r="R5" t="s">
        <v>61</v>
      </c>
      <c r="S5" s="24">
        <v>7274251</v>
      </c>
      <c r="T5">
        <v>0.16576576576576499</v>
      </c>
    </row>
    <row r="6" spans="1:27" x14ac:dyDescent="0.25">
      <c r="N6" s="22" t="s">
        <v>32</v>
      </c>
      <c r="O6" s="22">
        <v>72385057</v>
      </c>
      <c r="P6" s="11"/>
      <c r="Q6" s="11"/>
      <c r="R6" t="s">
        <v>62</v>
      </c>
      <c r="S6" s="24">
        <v>8163075</v>
      </c>
      <c r="T6">
        <v>0.111751662971175</v>
      </c>
    </row>
    <row r="7" spans="1:27" x14ac:dyDescent="0.25">
      <c r="N7" t="s">
        <v>60</v>
      </c>
      <c r="O7" s="24">
        <v>43358649</v>
      </c>
      <c r="P7" s="11"/>
      <c r="Q7" s="11"/>
      <c r="R7" s="32" t="s">
        <v>63</v>
      </c>
      <c r="S7" s="24">
        <v>8993358</v>
      </c>
      <c r="T7">
        <v>8.66456084934632E-2</v>
      </c>
    </row>
    <row r="8" spans="1:27" ht="15.75" thickBot="1" x14ac:dyDescent="0.3">
      <c r="N8" s="11"/>
      <c r="O8" s="11"/>
      <c r="P8" s="11"/>
      <c r="Q8" s="11"/>
      <c r="R8" s="32" t="s">
        <v>64</v>
      </c>
      <c r="S8" s="24">
        <v>11062865</v>
      </c>
      <c r="T8">
        <v>6.1849053301047299E-2</v>
      </c>
    </row>
    <row r="9" spans="1:27" x14ac:dyDescent="0.25">
      <c r="A9" s="133" t="s">
        <v>7</v>
      </c>
      <c r="B9" s="2"/>
      <c r="C9" s="3" t="s">
        <v>0</v>
      </c>
      <c r="D9" s="11" t="s">
        <v>10</v>
      </c>
      <c r="E9">
        <f>1.96^2</f>
        <v>3.8415999999999997</v>
      </c>
      <c r="I9" s="156">
        <f>H11*E9</f>
        <v>1613461292978298.8</v>
      </c>
      <c r="N9" s="11"/>
      <c r="O9" s="11"/>
      <c r="P9" s="11"/>
      <c r="Q9" s="11"/>
      <c r="R9" t="s">
        <v>65</v>
      </c>
      <c r="S9" s="24">
        <v>6722853</v>
      </c>
      <c r="T9">
        <v>0.15515771526001701</v>
      </c>
    </row>
    <row r="10" spans="1:27" x14ac:dyDescent="0.25">
      <c r="A10" s="134"/>
      <c r="B10" s="160" t="s">
        <v>70</v>
      </c>
      <c r="C10" s="9" t="s">
        <v>1</v>
      </c>
      <c r="D10" s="11" t="s">
        <v>10</v>
      </c>
      <c r="E10">
        <f>S5^2</f>
        <v>52914727611001</v>
      </c>
      <c r="G10" s="128">
        <f>F11*E10</f>
        <v>87283478811877.516</v>
      </c>
      <c r="H10" s="1"/>
      <c r="I10" s="157"/>
      <c r="N10" s="11"/>
      <c r="O10" s="11"/>
      <c r="P10" s="11"/>
      <c r="Q10" s="11"/>
      <c r="R10" t="s">
        <v>66</v>
      </c>
      <c r="S10" s="24">
        <v>7858022</v>
      </c>
      <c r="T10">
        <v>2.2719141323792501E-2</v>
      </c>
    </row>
    <row r="11" spans="1:27" x14ac:dyDescent="0.25">
      <c r="A11" s="134"/>
      <c r="B11" s="128"/>
      <c r="C11" s="4" t="s">
        <v>2</v>
      </c>
      <c r="D11" s="11" t="s">
        <v>10</v>
      </c>
      <c r="E11">
        <f>T5</f>
        <v>0.16576576576576499</v>
      </c>
      <c r="F11" s="128">
        <f>E11/(E12/E13)</f>
        <v>1.6495120121100506</v>
      </c>
      <c r="G11" s="128"/>
      <c r="H11" s="128">
        <f>SUM(G10:G41)</f>
        <v>419997212874401</v>
      </c>
      <c r="I11" s="157"/>
      <c r="N11" s="11"/>
      <c r="O11" s="11"/>
      <c r="P11" s="11"/>
      <c r="Q11" s="11"/>
      <c r="R11" s="32" t="s">
        <v>67</v>
      </c>
      <c r="S11" s="24">
        <v>8942955</v>
      </c>
      <c r="T11">
        <v>6.1058569769371199E-2</v>
      </c>
    </row>
    <row r="12" spans="1:27" x14ac:dyDescent="0.25">
      <c r="A12" s="134"/>
      <c r="B12" s="128"/>
      <c r="C12" s="4" t="s">
        <v>3</v>
      </c>
      <c r="D12" s="11" t="s">
        <v>10</v>
      </c>
      <c r="E12">
        <f>S5</f>
        <v>7274251</v>
      </c>
      <c r="F12" s="128"/>
      <c r="G12" s="128"/>
      <c r="H12" s="128"/>
      <c r="I12" s="157"/>
      <c r="N12" s="11"/>
      <c r="O12" s="11"/>
      <c r="P12" s="33"/>
      <c r="Q12" s="11"/>
      <c r="R12" s="32" t="s">
        <v>68</v>
      </c>
      <c r="S12" s="24">
        <v>13367678</v>
      </c>
      <c r="T12">
        <v>3.3892817585413598E-2</v>
      </c>
    </row>
    <row r="13" spans="1:27" x14ac:dyDescent="0.25">
      <c r="A13" s="134"/>
      <c r="B13" s="161"/>
      <c r="C13" s="10" t="s">
        <v>4</v>
      </c>
      <c r="D13" s="11" t="s">
        <v>10</v>
      </c>
      <c r="E13">
        <f>O6</f>
        <v>72385057</v>
      </c>
      <c r="F13" s="128"/>
      <c r="G13" s="128"/>
      <c r="H13" s="128"/>
      <c r="I13" s="157"/>
      <c r="N13" s="11"/>
      <c r="O13" s="11"/>
      <c r="P13" s="33"/>
      <c r="Q13" s="11"/>
      <c r="R13" s="11"/>
      <c r="S13" s="38"/>
    </row>
    <row r="14" spans="1:27" x14ac:dyDescent="0.25">
      <c r="A14" s="134"/>
      <c r="B14" s="160" t="s">
        <v>71</v>
      </c>
      <c r="C14" s="9" t="s">
        <v>1</v>
      </c>
      <c r="D14" s="11" t="s">
        <v>10</v>
      </c>
      <c r="E14">
        <f>S6^2</f>
        <v>66635793455625</v>
      </c>
      <c r="G14" s="128">
        <f>F15*E14</f>
        <v>66032342168917.555</v>
      </c>
      <c r="H14" s="128"/>
      <c r="I14" s="157"/>
      <c r="N14" s="11"/>
      <c r="O14" s="11"/>
      <c r="P14" s="11"/>
      <c r="Q14" s="11"/>
      <c r="R14" s="11"/>
      <c r="S14" s="38">
        <f>SUM(S5:S12)</f>
        <v>72385057</v>
      </c>
      <c r="Y14" s="11"/>
      <c r="Z14" s="11"/>
    </row>
    <row r="15" spans="1:27" x14ac:dyDescent="0.25">
      <c r="A15" s="134"/>
      <c r="B15" s="128"/>
      <c r="C15" s="4" t="s">
        <v>2</v>
      </c>
      <c r="D15" s="11" t="s">
        <v>10</v>
      </c>
      <c r="E15">
        <f>T6</f>
        <v>0.111751662971175</v>
      </c>
      <c r="F15" s="128">
        <f>E15/(E16/E17)</f>
        <v>0.99094403689948851</v>
      </c>
      <c r="G15" s="128"/>
      <c r="H15" s="128"/>
      <c r="I15" s="157"/>
    </row>
    <row r="16" spans="1:27" x14ac:dyDescent="0.25">
      <c r="A16" s="134"/>
      <c r="B16" s="128"/>
      <c r="C16" s="4" t="s">
        <v>3</v>
      </c>
      <c r="D16" s="11" t="s">
        <v>10</v>
      </c>
      <c r="E16">
        <f>S6</f>
        <v>8163075</v>
      </c>
      <c r="F16" s="128"/>
      <c r="G16" s="128"/>
      <c r="H16" s="128"/>
      <c r="I16" s="157"/>
    </row>
    <row r="17" spans="1:19" x14ac:dyDescent="0.25">
      <c r="A17" s="134"/>
      <c r="B17" s="161"/>
      <c r="C17" s="10" t="s">
        <v>4</v>
      </c>
      <c r="D17" s="11" t="s">
        <v>10</v>
      </c>
      <c r="E17">
        <f>O6</f>
        <v>72385057</v>
      </c>
      <c r="F17" s="128"/>
      <c r="G17" s="128"/>
      <c r="H17" s="128"/>
      <c r="I17" s="157"/>
    </row>
    <row r="18" spans="1:19" x14ac:dyDescent="0.25">
      <c r="A18" s="134"/>
      <c r="B18" s="160" t="s">
        <v>72</v>
      </c>
      <c r="C18" s="9" t="s">
        <v>1</v>
      </c>
      <c r="D18" s="11" t="s">
        <v>10</v>
      </c>
      <c r="E18">
        <f>S7^2</f>
        <v>80880488116164</v>
      </c>
      <c r="F18" s="11"/>
      <c r="G18" s="128">
        <f>F19*E18</f>
        <v>56404968176560.805</v>
      </c>
      <c r="H18" s="128"/>
      <c r="I18" s="157"/>
      <c r="L18" s="22"/>
      <c r="M18" s="11"/>
      <c r="P18" s="23"/>
      <c r="Q18" s="23"/>
      <c r="R18" s="23"/>
      <c r="S18" s="23"/>
    </row>
    <row r="19" spans="1:19" x14ac:dyDescent="0.25">
      <c r="A19" s="134"/>
      <c r="B19" s="128"/>
      <c r="C19" s="4" t="s">
        <v>2</v>
      </c>
      <c r="D19" s="11" t="s">
        <v>10</v>
      </c>
      <c r="E19">
        <f>T7</f>
        <v>8.66456084934632E-2</v>
      </c>
      <c r="F19" s="128">
        <f>E19/(E20/E21)</f>
        <v>0.69738659459559127</v>
      </c>
      <c r="G19" s="128"/>
      <c r="H19" s="128"/>
      <c r="I19" s="157"/>
      <c r="L19" s="22"/>
      <c r="M19" s="11"/>
      <c r="P19" s="23"/>
      <c r="Q19" s="23"/>
      <c r="R19" s="23"/>
      <c r="S19" s="23"/>
    </row>
    <row r="20" spans="1:19" x14ac:dyDescent="0.25">
      <c r="A20" s="134"/>
      <c r="B20" s="128"/>
      <c r="C20" s="4" t="s">
        <v>3</v>
      </c>
      <c r="D20" s="11" t="s">
        <v>10</v>
      </c>
      <c r="E20">
        <f>S7</f>
        <v>8993358</v>
      </c>
      <c r="F20" s="128"/>
      <c r="G20" s="128"/>
      <c r="H20" s="128"/>
      <c r="I20" s="157"/>
      <c r="L20" s="22"/>
      <c r="M20" s="11"/>
      <c r="P20" s="23"/>
      <c r="Q20" s="23"/>
      <c r="R20" s="23"/>
      <c r="S20" s="23"/>
    </row>
    <row r="21" spans="1:19" x14ac:dyDescent="0.25">
      <c r="A21" s="134"/>
      <c r="B21" s="161"/>
      <c r="C21" s="10" t="s">
        <v>4</v>
      </c>
      <c r="D21" s="11" t="s">
        <v>10</v>
      </c>
      <c r="E21">
        <f>O6</f>
        <v>72385057</v>
      </c>
      <c r="F21" s="128"/>
      <c r="G21" s="128"/>
      <c r="H21" s="128"/>
      <c r="I21" s="157"/>
      <c r="L21" s="22"/>
      <c r="M21" s="11"/>
      <c r="P21" s="23"/>
      <c r="Q21" s="23"/>
      <c r="R21" s="23"/>
      <c r="S21" s="23"/>
    </row>
    <row r="22" spans="1:19" x14ac:dyDescent="0.25">
      <c r="A22" s="134"/>
      <c r="B22" s="160" t="s">
        <v>73</v>
      </c>
      <c r="C22" s="9" t="s">
        <v>1</v>
      </c>
      <c r="D22" s="11" t="s">
        <v>10</v>
      </c>
      <c r="E22">
        <f>S8^2</f>
        <v>122386982008225</v>
      </c>
      <c r="G22" s="128">
        <f>F23*E22</f>
        <v>49527863023298.57</v>
      </c>
      <c r="H22" s="128"/>
      <c r="I22" s="157"/>
      <c r="L22" s="22"/>
      <c r="M22" s="11"/>
      <c r="P22" s="23"/>
      <c r="Q22" s="23"/>
      <c r="R22" s="23"/>
      <c r="S22" s="23"/>
    </row>
    <row r="23" spans="1:19" x14ac:dyDescent="0.25">
      <c r="A23" s="134"/>
      <c r="B23" s="128"/>
      <c r="C23" s="4" t="s">
        <v>2</v>
      </c>
      <c r="D23" s="11" t="s">
        <v>10</v>
      </c>
      <c r="E23">
        <f>T8</f>
        <v>6.1849053301047299E-2</v>
      </c>
      <c r="F23" s="128">
        <f>E23/(E24/E25)</f>
        <v>0.40468244424860528</v>
      </c>
      <c r="G23" s="128"/>
      <c r="H23" s="128"/>
      <c r="I23" s="157"/>
      <c r="L23" s="22"/>
      <c r="M23" s="11"/>
      <c r="P23" s="23"/>
      <c r="Q23" s="23"/>
      <c r="R23" s="23"/>
      <c r="S23" s="23"/>
    </row>
    <row r="24" spans="1:19" x14ac:dyDescent="0.25">
      <c r="A24" s="134"/>
      <c r="B24" s="128"/>
      <c r="C24" s="4" t="s">
        <v>3</v>
      </c>
      <c r="D24" s="11" t="s">
        <v>10</v>
      </c>
      <c r="E24">
        <f>S8</f>
        <v>11062865</v>
      </c>
      <c r="F24" s="128"/>
      <c r="G24" s="128"/>
      <c r="H24" s="128"/>
      <c r="I24" s="157"/>
      <c r="L24" s="22"/>
      <c r="M24" s="11"/>
      <c r="P24" s="23"/>
      <c r="Q24" s="23"/>
      <c r="R24" s="23"/>
      <c r="S24" s="23"/>
    </row>
    <row r="25" spans="1:19" x14ac:dyDescent="0.25">
      <c r="A25" s="134"/>
      <c r="B25" s="161"/>
      <c r="C25" s="10" t="s">
        <v>4</v>
      </c>
      <c r="D25" s="11" t="s">
        <v>10</v>
      </c>
      <c r="E25">
        <f>O6</f>
        <v>72385057</v>
      </c>
      <c r="F25" s="128"/>
      <c r="G25" s="128"/>
      <c r="H25" s="128"/>
      <c r="I25" s="157"/>
      <c r="L25" s="22"/>
      <c r="M25" s="11"/>
      <c r="P25" s="23"/>
      <c r="Q25" s="23"/>
      <c r="R25" s="23"/>
      <c r="S25" s="23"/>
    </row>
    <row r="26" spans="1:19" x14ac:dyDescent="0.25">
      <c r="A26" s="134"/>
      <c r="B26" s="160" t="s">
        <v>74</v>
      </c>
      <c r="C26" s="9" t="s">
        <v>1</v>
      </c>
      <c r="D26" s="11" t="s">
        <v>10</v>
      </c>
      <c r="E26">
        <f>S9^2</f>
        <v>45196752459609</v>
      </c>
      <c r="F26" s="11"/>
      <c r="G26" s="128">
        <f>F27*E26</f>
        <v>75505034752418.594</v>
      </c>
      <c r="H26" s="128"/>
      <c r="I26" s="157"/>
      <c r="L26" s="22"/>
      <c r="M26" s="11"/>
      <c r="P26" s="23"/>
      <c r="Q26" s="23"/>
      <c r="R26" s="23"/>
      <c r="S26" s="23"/>
    </row>
    <row r="27" spans="1:19" x14ac:dyDescent="0.25">
      <c r="A27" s="134"/>
      <c r="B27" s="128"/>
      <c r="C27" s="4" t="s">
        <v>2</v>
      </c>
      <c r="D27" s="11" t="s">
        <v>10</v>
      </c>
      <c r="E27">
        <f>T9</f>
        <v>0.15515771526001701</v>
      </c>
      <c r="F27" s="128">
        <f>E27/(E28/E29)</f>
        <v>1.6705853992473287</v>
      </c>
      <c r="G27" s="128"/>
      <c r="H27" s="128"/>
      <c r="I27" s="157"/>
      <c r="L27" s="22"/>
      <c r="M27" s="11"/>
      <c r="P27" s="23"/>
      <c r="Q27" s="23"/>
      <c r="R27" s="23"/>
      <c r="S27" s="23"/>
    </row>
    <row r="28" spans="1:19" x14ac:dyDescent="0.25">
      <c r="A28" s="134"/>
      <c r="B28" s="128"/>
      <c r="C28" s="4" t="s">
        <v>3</v>
      </c>
      <c r="D28" s="11" t="s">
        <v>10</v>
      </c>
      <c r="E28">
        <f>S9</f>
        <v>6722853</v>
      </c>
      <c r="F28" s="128"/>
      <c r="G28" s="128"/>
      <c r="H28" s="128"/>
      <c r="I28" s="157"/>
      <c r="L28" s="22"/>
      <c r="M28" s="11"/>
      <c r="P28" s="23"/>
      <c r="Q28" s="23"/>
      <c r="R28" s="23"/>
      <c r="S28" s="23"/>
    </row>
    <row r="29" spans="1:19" x14ac:dyDescent="0.25">
      <c r="A29" s="134"/>
      <c r="B29" s="161"/>
      <c r="C29" s="10" t="s">
        <v>4</v>
      </c>
      <c r="D29" s="11" t="s">
        <v>10</v>
      </c>
      <c r="E29">
        <f>O6</f>
        <v>72385057</v>
      </c>
      <c r="F29" s="128"/>
      <c r="G29" s="128"/>
      <c r="H29" s="128"/>
      <c r="I29" s="157"/>
      <c r="L29" s="22"/>
      <c r="M29" s="11"/>
      <c r="P29" s="23"/>
      <c r="Q29" s="23"/>
      <c r="R29" s="23"/>
      <c r="S29" s="23"/>
    </row>
    <row r="30" spans="1:19" x14ac:dyDescent="0.25">
      <c r="A30" s="134"/>
      <c r="B30" s="160" t="s">
        <v>77</v>
      </c>
      <c r="C30" s="9" t="s">
        <v>1</v>
      </c>
      <c r="D30" s="11" t="s">
        <v>10</v>
      </c>
      <c r="E30">
        <f>S10^2</f>
        <v>61748509752484</v>
      </c>
      <c r="F30" s="11"/>
      <c r="G30" s="128">
        <f>F31*E30</f>
        <v>12922724157050.324</v>
      </c>
      <c r="H30" s="128"/>
      <c r="I30" s="157"/>
      <c r="L30" s="22"/>
      <c r="M30" s="11"/>
      <c r="P30" s="23"/>
      <c r="Q30" s="23"/>
      <c r="R30" s="23"/>
      <c r="S30" s="23"/>
    </row>
    <row r="31" spans="1:19" ht="15.75" thickBot="1" x14ac:dyDescent="0.3">
      <c r="A31" s="134"/>
      <c r="B31" s="128"/>
      <c r="C31" s="4" t="s">
        <v>2</v>
      </c>
      <c r="D31" s="11" t="s">
        <v>10</v>
      </c>
      <c r="E31">
        <f>T10</f>
        <v>2.2719141323792501E-2</v>
      </c>
      <c r="F31" s="128">
        <f>E31/(E32/E33)</f>
        <v>0.20927993580493612</v>
      </c>
      <c r="G31" s="128"/>
      <c r="H31" s="128"/>
      <c r="I31" s="157"/>
      <c r="L31" s="22"/>
      <c r="M31" s="11"/>
      <c r="P31" s="23"/>
      <c r="Q31" s="23"/>
      <c r="R31" s="23"/>
      <c r="S31" s="23"/>
    </row>
    <row r="32" spans="1:19" x14ac:dyDescent="0.25">
      <c r="A32" s="134"/>
      <c r="B32" s="128"/>
      <c r="C32" s="4" t="s">
        <v>3</v>
      </c>
      <c r="D32" s="11" t="s">
        <v>10</v>
      </c>
      <c r="E32">
        <f>S10</f>
        <v>7858022</v>
      </c>
      <c r="F32" s="128"/>
      <c r="G32" s="128"/>
      <c r="H32" s="128"/>
      <c r="I32" s="157"/>
      <c r="L32" s="20" t="s">
        <v>9</v>
      </c>
      <c r="M32" s="18" t="s">
        <v>10</v>
      </c>
      <c r="N32" s="50">
        <f>I9</f>
        <v>1613461292978298.8</v>
      </c>
      <c r="P32" s="129" t="s">
        <v>27</v>
      </c>
      <c r="Q32" s="130"/>
      <c r="R32" s="171">
        <f>N32/N33</f>
        <v>30487.3673014489</v>
      </c>
      <c r="S32" s="172"/>
    </row>
    <row r="33" spans="1:21" ht="15.75" thickBot="1" x14ac:dyDescent="0.3">
      <c r="A33" s="134"/>
      <c r="B33" s="161"/>
      <c r="C33" s="10" t="s">
        <v>4</v>
      </c>
      <c r="D33" s="11" t="s">
        <v>10</v>
      </c>
      <c r="E33">
        <f>O6</f>
        <v>72385057</v>
      </c>
      <c r="F33" s="128"/>
      <c r="G33" s="128"/>
      <c r="H33" s="128"/>
      <c r="I33" s="157"/>
      <c r="L33" s="21" t="s">
        <v>7</v>
      </c>
      <c r="M33" s="19" t="s">
        <v>10</v>
      </c>
      <c r="N33" s="5">
        <f>I46</f>
        <v>52922289977.515366</v>
      </c>
      <c r="P33" s="131"/>
      <c r="Q33" s="132"/>
      <c r="R33" s="173"/>
      <c r="S33" s="174"/>
    </row>
    <row r="34" spans="1:21" x14ac:dyDescent="0.25">
      <c r="A34" s="134"/>
      <c r="B34" s="160" t="s">
        <v>75</v>
      </c>
      <c r="C34" s="9" t="s">
        <v>1</v>
      </c>
      <c r="D34" s="11" t="s">
        <v>10</v>
      </c>
      <c r="E34">
        <f>S11^2</f>
        <v>79976444132025</v>
      </c>
      <c r="F34" s="11"/>
      <c r="G34" s="128">
        <f>F35*E34</f>
        <v>39525429091060.93</v>
      </c>
      <c r="H34" s="128"/>
      <c r="I34" s="157"/>
      <c r="L34" s="22"/>
      <c r="M34" s="11"/>
    </row>
    <row r="35" spans="1:21" x14ac:dyDescent="0.25">
      <c r="A35" s="134"/>
      <c r="B35" s="128"/>
      <c r="C35" s="4" t="s">
        <v>2</v>
      </c>
      <c r="D35" s="11" t="s">
        <v>10</v>
      </c>
      <c r="E35">
        <f>T11</f>
        <v>6.1058569769371199E-2</v>
      </c>
      <c r="F35" s="128">
        <f>E35/(E36/E37)</f>
        <v>0.49421338395356024</v>
      </c>
      <c r="G35" s="128"/>
      <c r="H35" s="128"/>
      <c r="I35" s="157"/>
      <c r="L35" s="22"/>
      <c r="M35" s="11"/>
    </row>
    <row r="36" spans="1:21" x14ac:dyDescent="0.25">
      <c r="A36" s="134"/>
      <c r="B36" s="128"/>
      <c r="C36" s="4" t="s">
        <v>3</v>
      </c>
      <c r="D36" s="11" t="s">
        <v>10</v>
      </c>
      <c r="E36">
        <f>S11</f>
        <v>8942955</v>
      </c>
      <c r="F36" s="128"/>
      <c r="G36" s="128"/>
      <c r="H36" s="128"/>
      <c r="I36" s="157"/>
      <c r="L36" s="22"/>
      <c r="M36" s="11"/>
    </row>
    <row r="37" spans="1:21" x14ac:dyDescent="0.25">
      <c r="A37" s="134"/>
      <c r="B37" s="161"/>
      <c r="C37" s="10" t="s">
        <v>4</v>
      </c>
      <c r="D37" s="11" t="s">
        <v>10</v>
      </c>
      <c r="E37">
        <f>O6</f>
        <v>72385057</v>
      </c>
      <c r="F37" s="128"/>
      <c r="G37" s="128"/>
      <c r="H37" s="128"/>
      <c r="I37" s="157"/>
      <c r="L37" s="22"/>
      <c r="M37" s="11"/>
    </row>
    <row r="38" spans="1:21" x14ac:dyDescent="0.25">
      <c r="A38" s="134"/>
      <c r="B38" s="128" t="s">
        <v>76</v>
      </c>
      <c r="C38" s="4" t="s">
        <v>1</v>
      </c>
      <c r="D38" s="11" t="s">
        <v>10</v>
      </c>
      <c r="E38">
        <f>S12^2</f>
        <v>178694815111684</v>
      </c>
      <c r="F38" s="11"/>
      <c r="G38" s="128">
        <f>F39*E38</f>
        <v>32795372693216.75</v>
      </c>
      <c r="H38" s="128"/>
      <c r="I38" s="157"/>
      <c r="L38" s="22"/>
      <c r="M38" s="11"/>
    </row>
    <row r="39" spans="1:21" x14ac:dyDescent="0.25">
      <c r="A39" s="134"/>
      <c r="B39" s="128"/>
      <c r="C39" s="4" t="s">
        <v>2</v>
      </c>
      <c r="D39" s="11" t="s">
        <v>10</v>
      </c>
      <c r="E39">
        <f>T12</f>
        <v>3.3892817585413598E-2</v>
      </c>
      <c r="F39" s="128">
        <f>E39/(E40/E41)</f>
        <v>0.1835272762263398</v>
      </c>
      <c r="G39" s="128"/>
      <c r="H39" s="128"/>
      <c r="I39" s="157"/>
      <c r="L39" s="22"/>
      <c r="M39" s="11"/>
    </row>
    <row r="40" spans="1:21" x14ac:dyDescent="0.25">
      <c r="A40" s="134"/>
      <c r="B40" s="128"/>
      <c r="C40" s="4" t="s">
        <v>3</v>
      </c>
      <c r="D40" s="11" t="s">
        <v>10</v>
      </c>
      <c r="E40">
        <f>S12</f>
        <v>13367678</v>
      </c>
      <c r="F40" s="128"/>
      <c r="G40" s="128"/>
      <c r="H40" s="128"/>
      <c r="I40" s="157"/>
      <c r="L40" s="22"/>
      <c r="M40" s="11"/>
    </row>
    <row r="41" spans="1:21" ht="15.75" thickBot="1" x14ac:dyDescent="0.3">
      <c r="A41" s="135"/>
      <c r="B41" s="162"/>
      <c r="C41" s="5" t="s">
        <v>4</v>
      </c>
      <c r="D41" s="11" t="s">
        <v>10</v>
      </c>
      <c r="E41">
        <f>O6</f>
        <v>72385057</v>
      </c>
      <c r="F41" s="128"/>
      <c r="G41" s="128"/>
      <c r="H41" s="128"/>
      <c r="I41" s="158"/>
      <c r="L41" s="22"/>
      <c r="M41" s="11"/>
    </row>
    <row r="42" spans="1:21" x14ac:dyDescent="0.25">
      <c r="A42" s="36"/>
      <c r="B42" s="6"/>
      <c r="D42" s="11"/>
      <c r="F42" s="11"/>
      <c r="G42" s="11"/>
      <c r="H42" s="11"/>
      <c r="I42" s="23"/>
      <c r="L42" s="22"/>
      <c r="M42" s="11"/>
    </row>
    <row r="43" spans="1:21" ht="15.75" thickBot="1" x14ac:dyDescent="0.3">
      <c r="A43" s="36"/>
      <c r="B43" s="6"/>
      <c r="D43" s="11"/>
      <c r="F43" s="11"/>
      <c r="G43" s="11"/>
      <c r="H43" s="11"/>
      <c r="I43" s="23"/>
      <c r="L43" s="22"/>
      <c r="M43" s="11"/>
      <c r="Q43" s="22" t="s">
        <v>82</v>
      </c>
    </row>
    <row r="44" spans="1:21" x14ac:dyDescent="0.25">
      <c r="A44" s="36"/>
      <c r="B44" s="6"/>
      <c r="D44" s="11"/>
      <c r="F44" s="11"/>
      <c r="G44" s="11"/>
      <c r="H44" s="11"/>
      <c r="I44" s="23"/>
      <c r="L44" s="22"/>
      <c r="M44" s="11"/>
      <c r="Q44" s="34" t="s">
        <v>69</v>
      </c>
      <c r="R44" s="35"/>
      <c r="S44" s="35" t="s">
        <v>78</v>
      </c>
      <c r="T44" s="44" t="s">
        <v>79</v>
      </c>
      <c r="U44" s="45" t="s">
        <v>80</v>
      </c>
    </row>
    <row r="45" spans="1:21" ht="13.5" customHeight="1" thickBot="1" x14ac:dyDescent="0.3">
      <c r="A45" s="8"/>
      <c r="B45" s="6"/>
      <c r="D45" s="11" t="s">
        <v>10</v>
      </c>
      <c r="P45" s="11">
        <v>1</v>
      </c>
      <c r="Q45" s="39">
        <v>5145</v>
      </c>
      <c r="R45" s="11"/>
      <c r="S45" s="38">
        <v>560000</v>
      </c>
      <c r="T45" s="40">
        <f>S45*2</f>
        <v>1120000</v>
      </c>
      <c r="U45" s="48">
        <f>T45/T$50</f>
        <v>0.1623147709484965</v>
      </c>
    </row>
    <row r="46" spans="1:21" x14ac:dyDescent="0.25">
      <c r="A46" s="133" t="s">
        <v>9</v>
      </c>
      <c r="B46" s="18"/>
      <c r="C46" s="3" t="s">
        <v>8</v>
      </c>
      <c r="D46" s="11" t="s">
        <v>10</v>
      </c>
      <c r="E46">
        <f>230000^2</f>
        <v>52900000000</v>
      </c>
      <c r="F46" s="1"/>
      <c r="I46" s="156">
        <f>E46+H47</f>
        <v>52922289977.515366</v>
      </c>
      <c r="P46" s="11">
        <v>2</v>
      </c>
      <c r="Q46" s="39">
        <v>6203</v>
      </c>
      <c r="R46" s="11"/>
      <c r="S46" s="38">
        <v>510000</v>
      </c>
      <c r="T46" s="40">
        <f>S46*2</f>
        <v>1020000</v>
      </c>
      <c r="U46" s="48">
        <f>T46/T$50</f>
        <v>0.1478223806852379</v>
      </c>
    </row>
    <row r="47" spans="1:21" ht="15.75" customHeight="1" x14ac:dyDescent="0.25">
      <c r="A47" s="134"/>
      <c r="B47" s="11"/>
      <c r="C47" s="4" t="s">
        <v>0</v>
      </c>
      <c r="D47" s="11" t="s">
        <v>10</v>
      </c>
      <c r="E47">
        <f>1.96^2</f>
        <v>3.8415999999999997</v>
      </c>
      <c r="F47" s="1"/>
      <c r="H47" s="128">
        <f>E47*G48</f>
        <v>22289977.51536341</v>
      </c>
      <c r="I47" s="157"/>
      <c r="P47" s="11">
        <v>3</v>
      </c>
      <c r="Q47" s="39">
        <v>7303</v>
      </c>
      <c r="R47" s="11"/>
      <c r="S47" s="38">
        <v>470000</v>
      </c>
      <c r="T47" s="40">
        <f>S47*2</f>
        <v>940000</v>
      </c>
      <c r="U47" s="48">
        <f>T47/T$50</f>
        <v>0.13622846847463099</v>
      </c>
    </row>
    <row r="48" spans="1:21" x14ac:dyDescent="0.25">
      <c r="A48" s="134"/>
      <c r="B48" s="160" t="s">
        <v>70</v>
      </c>
      <c r="C48" s="9" t="s">
        <v>3</v>
      </c>
      <c r="D48" s="11" t="s">
        <v>10</v>
      </c>
      <c r="E48">
        <f>S5</f>
        <v>7274251</v>
      </c>
      <c r="F48" s="128">
        <f>E48*E49</f>
        <v>1205821.7873873818</v>
      </c>
      <c r="G48" s="128">
        <f>SUM(F48:F63)</f>
        <v>5802264.0346114673</v>
      </c>
      <c r="H48" s="128"/>
      <c r="I48" s="157"/>
      <c r="P48" s="11">
        <v>4</v>
      </c>
      <c r="Q48" s="39">
        <v>8333</v>
      </c>
      <c r="R48" s="11"/>
      <c r="S48" s="37">
        <v>440000</v>
      </c>
      <c r="T48" s="40">
        <f>S48*2</f>
        <v>880000</v>
      </c>
      <c r="U48" s="48">
        <f>T48/T$50</f>
        <v>0.12753303431667584</v>
      </c>
    </row>
    <row r="49" spans="1:22" ht="15.75" customHeight="1" thickBot="1" x14ac:dyDescent="0.3">
      <c r="A49" s="134"/>
      <c r="B49" s="161"/>
      <c r="C49" s="10" t="s">
        <v>2</v>
      </c>
      <c r="D49" s="11" t="s">
        <v>10</v>
      </c>
      <c r="E49">
        <f>T5</f>
        <v>0.16576576576576499</v>
      </c>
      <c r="F49" s="128"/>
      <c r="G49" s="128"/>
      <c r="H49" s="128"/>
      <c r="I49" s="157"/>
      <c r="P49" s="11">
        <v>5</v>
      </c>
      <c r="Q49" s="41">
        <v>9367</v>
      </c>
      <c r="R49" s="19"/>
      <c r="S49" s="42">
        <v>415000</v>
      </c>
      <c r="T49" s="43">
        <f>S49*2</f>
        <v>830000</v>
      </c>
      <c r="U49" s="49">
        <f>T49/T$50</f>
        <v>0.12028683918504653</v>
      </c>
    </row>
    <row r="50" spans="1:22" ht="15.75" thickBot="1" x14ac:dyDescent="0.3">
      <c r="A50" s="134"/>
      <c r="B50" s="160" t="s">
        <v>71</v>
      </c>
      <c r="C50" s="9" t="s">
        <v>3</v>
      </c>
      <c r="D50" s="11" t="s">
        <v>10</v>
      </c>
      <c r="E50">
        <f>S6</f>
        <v>8163075</v>
      </c>
      <c r="F50" s="128">
        <f>E50*E51</f>
        <v>912237.20620842441</v>
      </c>
      <c r="G50" s="128"/>
      <c r="H50" s="128"/>
      <c r="I50" s="157"/>
      <c r="P50" s="11"/>
      <c r="R50" s="175" t="s">
        <v>86</v>
      </c>
      <c r="S50" s="176"/>
      <c r="T50" s="43">
        <v>6900173</v>
      </c>
    </row>
    <row r="51" spans="1:22" x14ac:dyDescent="0.25">
      <c r="A51" s="134"/>
      <c r="B51" s="161"/>
      <c r="C51" s="10" t="s">
        <v>2</v>
      </c>
      <c r="D51" s="11" t="s">
        <v>10</v>
      </c>
      <c r="E51">
        <f>T6</f>
        <v>0.111751662971175</v>
      </c>
      <c r="F51" s="128"/>
      <c r="G51" s="128"/>
      <c r="H51" s="128"/>
      <c r="I51" s="157"/>
      <c r="P51" s="11"/>
    </row>
    <row r="52" spans="1:22" x14ac:dyDescent="0.25">
      <c r="A52" s="134"/>
      <c r="B52" s="128" t="s">
        <v>72</v>
      </c>
      <c r="C52" s="4" t="s">
        <v>3</v>
      </c>
      <c r="D52" s="11" t="s">
        <v>10</v>
      </c>
      <c r="E52">
        <f>S7</f>
        <v>8993358</v>
      </c>
      <c r="F52" s="128">
        <f>E52*E53</f>
        <v>779234.97630955523</v>
      </c>
      <c r="G52" s="128"/>
      <c r="H52" s="128"/>
      <c r="I52" s="157"/>
      <c r="P52" s="11"/>
    </row>
    <row r="53" spans="1:22" ht="15.75" thickBot="1" x14ac:dyDescent="0.3">
      <c r="A53" s="134"/>
      <c r="B53" s="161"/>
      <c r="C53" s="10" t="s">
        <v>2</v>
      </c>
      <c r="D53" s="11" t="s">
        <v>10</v>
      </c>
      <c r="E53">
        <f>T7</f>
        <v>8.66456084934632E-2</v>
      </c>
      <c r="F53" s="128"/>
      <c r="G53" s="128"/>
      <c r="H53" s="128"/>
      <c r="I53" s="157"/>
      <c r="P53" s="11"/>
      <c r="Q53" s="74" t="s">
        <v>82</v>
      </c>
      <c r="R53" s="75"/>
      <c r="S53" s="75"/>
      <c r="T53" s="75"/>
      <c r="U53" s="75"/>
      <c r="V53" s="128" t="s">
        <v>87</v>
      </c>
    </row>
    <row r="54" spans="1:22" x14ac:dyDescent="0.25">
      <c r="A54" s="134"/>
      <c r="B54" s="160" t="s">
        <v>73</v>
      </c>
      <c r="C54" s="9" t="s">
        <v>3</v>
      </c>
      <c r="D54" s="11" t="s">
        <v>10</v>
      </c>
      <c r="E54">
        <f>S8</f>
        <v>11062865</v>
      </c>
      <c r="F54" s="128">
        <f>E54*E55</f>
        <v>684227.72704729065</v>
      </c>
      <c r="G54" s="128"/>
      <c r="H54" s="128"/>
      <c r="I54" s="157"/>
      <c r="P54" s="11"/>
      <c r="Q54" s="76" t="s">
        <v>69</v>
      </c>
      <c r="R54" s="77"/>
      <c r="S54" s="77" t="s">
        <v>78</v>
      </c>
      <c r="T54" s="78" t="s">
        <v>79</v>
      </c>
      <c r="U54" s="78" t="s">
        <v>80</v>
      </c>
      <c r="V54" s="128"/>
    </row>
    <row r="55" spans="1:22" ht="15.75" customHeight="1" x14ac:dyDescent="0.25">
      <c r="A55" s="134"/>
      <c r="B55" s="161"/>
      <c r="C55" s="10" t="s">
        <v>2</v>
      </c>
      <c r="D55" s="11" t="s">
        <v>10</v>
      </c>
      <c r="E55">
        <f>T8</f>
        <v>6.1849053301047299E-2</v>
      </c>
      <c r="F55" s="128"/>
      <c r="G55" s="128"/>
      <c r="H55" s="128"/>
      <c r="I55" s="157"/>
      <c r="P55" s="11">
        <v>1</v>
      </c>
      <c r="Q55" s="79">
        <v>25000</v>
      </c>
      <c r="R55" s="80"/>
      <c r="S55" s="81">
        <v>80000</v>
      </c>
      <c r="T55" s="82">
        <f t="shared" ref="T55:T59" si="0">S55*2</f>
        <v>160000</v>
      </c>
      <c r="U55" s="83">
        <f>T55/T$50</f>
        <v>2.3187824421213785E-2</v>
      </c>
      <c r="V55" s="128"/>
    </row>
    <row r="56" spans="1:22" x14ac:dyDescent="0.25">
      <c r="A56" s="134"/>
      <c r="B56" s="160" t="s">
        <v>74</v>
      </c>
      <c r="C56" s="9" t="s">
        <v>3</v>
      </c>
      <c r="D56" s="11" t="s">
        <v>10</v>
      </c>
      <c r="E56">
        <f>S9</f>
        <v>6722853</v>
      </c>
      <c r="F56" s="128">
        <f t="shared" ref="F56" si="1">E56*E57</f>
        <v>1043102.5115089511</v>
      </c>
      <c r="G56" s="128"/>
      <c r="H56" s="128"/>
      <c r="I56" s="157"/>
      <c r="P56" s="11">
        <v>2</v>
      </c>
      <c r="Q56" s="79">
        <v>30000</v>
      </c>
      <c r="R56" s="80"/>
      <c r="S56" s="81">
        <v>73000</v>
      </c>
      <c r="T56" s="82">
        <f t="shared" si="0"/>
        <v>146000</v>
      </c>
      <c r="U56" s="83">
        <f>T56/T$50</f>
        <v>2.1158889784357579E-2</v>
      </c>
      <c r="V56" s="128"/>
    </row>
    <row r="57" spans="1:22" x14ac:dyDescent="0.25">
      <c r="A57" s="134"/>
      <c r="B57" s="161"/>
      <c r="C57" s="10" t="s">
        <v>2</v>
      </c>
      <c r="D57" s="11" t="s">
        <v>10</v>
      </c>
      <c r="E57">
        <f>T9</f>
        <v>0.15515771526001701</v>
      </c>
      <c r="F57" s="128"/>
      <c r="G57" s="128"/>
      <c r="H57" s="128"/>
      <c r="I57" s="157"/>
      <c r="P57" s="11">
        <v>3</v>
      </c>
      <c r="Q57" s="79">
        <v>35000</v>
      </c>
      <c r="R57" s="80"/>
      <c r="S57" s="81">
        <v>68000</v>
      </c>
      <c r="T57" s="82">
        <f t="shared" si="0"/>
        <v>136000</v>
      </c>
      <c r="U57" s="83">
        <f>T57/T$50</f>
        <v>1.9709650758031719E-2</v>
      </c>
      <c r="V57" s="128"/>
    </row>
    <row r="58" spans="1:22" x14ac:dyDescent="0.25">
      <c r="A58" s="134"/>
      <c r="B58" s="128" t="s">
        <v>77</v>
      </c>
      <c r="C58" s="4" t="s">
        <v>3</v>
      </c>
      <c r="D58" s="11" t="s">
        <v>10</v>
      </c>
      <c r="E58">
        <f>S10</f>
        <v>7858022</v>
      </c>
      <c r="F58" s="128">
        <f t="shared" ref="F58:F62" si="2">E58*E59</f>
        <v>178527.51234347059</v>
      </c>
      <c r="G58" s="128"/>
      <c r="H58" s="128"/>
      <c r="I58" s="157"/>
      <c r="P58" s="11">
        <v>4</v>
      </c>
      <c r="Q58" s="79">
        <v>40000</v>
      </c>
      <c r="R58" s="80"/>
      <c r="S58" s="84">
        <v>63000</v>
      </c>
      <c r="T58" s="82">
        <f t="shared" si="0"/>
        <v>126000</v>
      </c>
      <c r="U58" s="83">
        <f>T58/T$50</f>
        <v>1.8260411731705856E-2</v>
      </c>
      <c r="V58" s="128"/>
    </row>
    <row r="59" spans="1:22" ht="15.75" customHeight="1" thickBot="1" x14ac:dyDescent="0.3">
      <c r="A59" s="134"/>
      <c r="B59" s="128"/>
      <c r="C59" s="4" t="s">
        <v>2</v>
      </c>
      <c r="D59" s="11" t="s">
        <v>10</v>
      </c>
      <c r="E59">
        <f>T10</f>
        <v>2.2719141323792501E-2</v>
      </c>
      <c r="F59" s="128"/>
      <c r="G59" s="128"/>
      <c r="H59" s="128"/>
      <c r="I59" s="157"/>
      <c r="P59" s="11">
        <v>5</v>
      </c>
      <c r="Q59" s="85">
        <v>45000</v>
      </c>
      <c r="R59" s="86"/>
      <c r="S59" s="87">
        <v>60000</v>
      </c>
      <c r="T59" s="88">
        <f t="shared" si="0"/>
        <v>120000</v>
      </c>
      <c r="U59" s="89">
        <f>T59/T$50</f>
        <v>1.739086831591034E-2</v>
      </c>
      <c r="V59" s="128"/>
    </row>
    <row r="60" spans="1:22" ht="15.75" customHeight="1" thickBot="1" x14ac:dyDescent="0.3">
      <c r="A60" s="134"/>
      <c r="B60" s="160" t="s">
        <v>75</v>
      </c>
      <c r="C60" s="9" t="s">
        <v>3</v>
      </c>
      <c r="D60" s="11" t="s">
        <v>10</v>
      </c>
      <c r="E60">
        <f>S11</f>
        <v>8942955</v>
      </c>
      <c r="F60" s="128">
        <f t="shared" si="2"/>
        <v>546044.04181184701</v>
      </c>
      <c r="G60" s="128"/>
      <c r="H60" s="128"/>
      <c r="I60" s="157"/>
      <c r="P60" s="11"/>
      <c r="Q60" s="75"/>
      <c r="R60" s="177" t="s">
        <v>86</v>
      </c>
      <c r="S60" s="178"/>
      <c r="T60" s="88">
        <v>6900173</v>
      </c>
      <c r="U60" s="75"/>
      <c r="V60" s="128"/>
    </row>
    <row r="61" spans="1:22" ht="15.75" customHeight="1" x14ac:dyDescent="0.25">
      <c r="A61" s="134"/>
      <c r="B61" s="161"/>
      <c r="C61" s="10" t="s">
        <v>2</v>
      </c>
      <c r="D61" s="11" t="s">
        <v>10</v>
      </c>
      <c r="E61">
        <f>T11</f>
        <v>6.1058569769371199E-2</v>
      </c>
      <c r="F61" s="128"/>
      <c r="G61" s="128"/>
      <c r="H61" s="128"/>
      <c r="I61" s="157"/>
      <c r="P61" s="11"/>
    </row>
    <row r="62" spans="1:22" ht="15.75" customHeight="1" thickBot="1" x14ac:dyDescent="0.3">
      <c r="A62" s="134"/>
      <c r="B62" s="128" t="s">
        <v>76</v>
      </c>
      <c r="C62" s="4" t="s">
        <v>3</v>
      </c>
      <c r="D62" s="11" t="s">
        <v>10</v>
      </c>
      <c r="E62">
        <f>S12</f>
        <v>13367678</v>
      </c>
      <c r="F62" s="128">
        <f t="shared" si="2"/>
        <v>453068.27199454646</v>
      </c>
      <c r="G62" s="128"/>
      <c r="H62" s="128"/>
      <c r="I62" s="157"/>
      <c r="P62" s="64"/>
      <c r="Q62" s="62" t="s">
        <v>82</v>
      </c>
      <c r="R62" s="61"/>
      <c r="S62" s="61"/>
      <c r="T62" s="61"/>
      <c r="U62" s="61"/>
    </row>
    <row r="63" spans="1:22" ht="15.75" customHeight="1" thickBot="1" x14ac:dyDescent="0.3">
      <c r="A63" s="135"/>
      <c r="B63" s="162"/>
      <c r="C63" s="5" t="s">
        <v>2</v>
      </c>
      <c r="D63" s="11" t="s">
        <v>10</v>
      </c>
      <c r="E63">
        <f>T12</f>
        <v>3.3892817585413598E-2</v>
      </c>
      <c r="F63" s="128"/>
      <c r="G63" s="128"/>
      <c r="H63" s="128"/>
      <c r="I63" s="158"/>
      <c r="P63" s="64"/>
      <c r="Q63" s="91" t="s">
        <v>69</v>
      </c>
      <c r="R63" s="92"/>
      <c r="S63" s="92" t="s">
        <v>78</v>
      </c>
      <c r="T63" s="93" t="s">
        <v>79</v>
      </c>
      <c r="U63" s="93" t="s">
        <v>88</v>
      </c>
    </row>
    <row r="64" spans="1:22" ht="16.5" customHeight="1" x14ac:dyDescent="0.25">
      <c r="A64" s="11"/>
      <c r="B64" s="11"/>
      <c r="D64" s="11"/>
      <c r="F64" s="1"/>
      <c r="G64" s="1"/>
      <c r="H64" s="1"/>
      <c r="I64" s="1"/>
      <c r="P64" s="64">
        <v>1</v>
      </c>
      <c r="Q64" s="63">
        <v>15000</v>
      </c>
      <c r="R64" s="64"/>
      <c r="S64" s="65">
        <v>328000</v>
      </c>
      <c r="T64" s="66">
        <f t="shared" ref="T64:T68" si="3">S64*2</f>
        <v>656000</v>
      </c>
      <c r="U64" s="67">
        <f>T64/T$50</f>
        <v>9.5070080126976528E-2</v>
      </c>
    </row>
    <row r="65" spans="1:21" x14ac:dyDescent="0.25">
      <c r="B65" s="1"/>
      <c r="D65" s="11"/>
      <c r="F65" s="1"/>
      <c r="G65" s="1"/>
      <c r="H65" s="1"/>
      <c r="I65" s="1"/>
      <c r="P65" s="64">
        <v>2</v>
      </c>
      <c r="Q65" s="63">
        <v>20000</v>
      </c>
      <c r="R65" s="64"/>
      <c r="S65" s="65">
        <v>284000</v>
      </c>
      <c r="T65" s="66">
        <f t="shared" si="3"/>
        <v>568000</v>
      </c>
      <c r="U65" s="67">
        <f>T65/T$50</f>
        <v>8.2316776695308944E-2</v>
      </c>
    </row>
    <row r="66" spans="1:21" x14ac:dyDescent="0.25">
      <c r="D66" s="11"/>
      <c r="F66" s="1"/>
      <c r="G66" s="1"/>
      <c r="H66" s="1"/>
      <c r="I66" s="1"/>
      <c r="P66" s="64">
        <v>3</v>
      </c>
      <c r="Q66" s="63">
        <v>25000</v>
      </c>
      <c r="R66" s="64"/>
      <c r="S66" s="65">
        <v>254000</v>
      </c>
      <c r="T66" s="66">
        <f t="shared" si="3"/>
        <v>508000</v>
      </c>
      <c r="U66" s="67">
        <f>T66/T$50</f>
        <v>7.3621342537353779E-2</v>
      </c>
    </row>
    <row r="67" spans="1:21" ht="15.75" customHeight="1" x14ac:dyDescent="0.25">
      <c r="A67" s="32"/>
      <c r="B67" s="11"/>
      <c r="D67" s="11"/>
      <c r="F67" s="1"/>
      <c r="G67" s="1"/>
      <c r="H67" s="1"/>
      <c r="I67" s="1"/>
      <c r="P67" s="64">
        <v>4</v>
      </c>
      <c r="Q67" s="63">
        <v>30000</v>
      </c>
      <c r="R67" s="64"/>
      <c r="S67" s="68">
        <v>230000</v>
      </c>
      <c r="T67" s="66">
        <f t="shared" si="3"/>
        <v>460000</v>
      </c>
      <c r="U67" s="67">
        <f>T67/T$50</f>
        <v>6.6664995210989633E-2</v>
      </c>
    </row>
    <row r="68" spans="1:21" ht="15.75" thickBot="1" x14ac:dyDescent="0.3">
      <c r="A68" s="32"/>
      <c r="B68" s="11"/>
      <c r="D68" s="11"/>
      <c r="F68" s="1"/>
      <c r="G68" s="1"/>
      <c r="H68" s="1"/>
      <c r="I68" s="1"/>
      <c r="P68" s="64">
        <v>5</v>
      </c>
      <c r="Q68" s="69"/>
      <c r="R68" s="70"/>
      <c r="S68" s="71"/>
      <c r="T68" s="72">
        <f t="shared" si="3"/>
        <v>0</v>
      </c>
      <c r="U68" s="73">
        <f>T68/T$50</f>
        <v>0</v>
      </c>
    </row>
    <row r="69" spans="1:21" ht="15.75" thickBot="1" x14ac:dyDescent="0.3">
      <c r="A69" s="32"/>
      <c r="B69" s="11"/>
      <c r="D69" s="11"/>
      <c r="F69" s="1"/>
      <c r="G69" s="1"/>
      <c r="H69" s="1"/>
      <c r="I69" s="1"/>
      <c r="P69" s="64"/>
      <c r="Q69" s="61"/>
      <c r="R69" s="168" t="s">
        <v>86</v>
      </c>
      <c r="S69" s="169"/>
      <c r="T69" s="72">
        <v>6900173</v>
      </c>
      <c r="U69" s="61"/>
    </row>
    <row r="70" spans="1:21" ht="15.75" customHeight="1" x14ac:dyDescent="0.25">
      <c r="A70" s="32"/>
      <c r="B70" s="11"/>
      <c r="D70" s="11"/>
      <c r="F70" s="1"/>
      <c r="G70" s="1"/>
      <c r="H70" s="1"/>
      <c r="I70" s="1"/>
    </row>
    <row r="71" spans="1:21" ht="11.25" customHeight="1" x14ac:dyDescent="0.25">
      <c r="A71" s="11"/>
      <c r="B71" s="11"/>
      <c r="D71" s="11"/>
      <c r="F71" s="1"/>
      <c r="G71" s="1"/>
      <c r="H71" s="1"/>
      <c r="I71" s="1"/>
    </row>
    <row r="72" spans="1:21" x14ac:dyDescent="0.25">
      <c r="A72" t="s">
        <v>30</v>
      </c>
      <c r="C72">
        <v>83237124</v>
      </c>
      <c r="D72" s="11"/>
      <c r="F72" s="1"/>
      <c r="G72" s="1"/>
      <c r="H72" s="1"/>
      <c r="I72" s="1"/>
    </row>
    <row r="73" spans="1:21" ht="15.75" thickBot="1" x14ac:dyDescent="0.3">
      <c r="A73" s="22" t="s">
        <v>32</v>
      </c>
      <c r="B73" s="22"/>
      <c r="C73" s="22">
        <v>72385057</v>
      </c>
      <c r="P73" s="101"/>
      <c r="Q73" s="102" t="s">
        <v>82</v>
      </c>
      <c r="R73" s="101"/>
      <c r="S73" s="101"/>
      <c r="T73" s="101"/>
      <c r="U73" s="101"/>
    </row>
    <row r="74" spans="1:21" ht="15.75" thickBot="1" x14ac:dyDescent="0.3">
      <c r="A74" t="s">
        <v>31</v>
      </c>
      <c r="C74" s="24">
        <v>43431034</v>
      </c>
      <c r="P74" s="101"/>
      <c r="Q74" s="103" t="s">
        <v>69</v>
      </c>
      <c r="R74" s="104"/>
      <c r="S74" s="104" t="s">
        <v>78</v>
      </c>
      <c r="T74" s="105" t="s">
        <v>79</v>
      </c>
      <c r="U74" s="106" t="s">
        <v>80</v>
      </c>
    </row>
    <row r="75" spans="1:21" x14ac:dyDescent="0.25">
      <c r="C75" s="24"/>
      <c r="P75" s="101"/>
      <c r="Q75" s="107">
        <v>15000</v>
      </c>
      <c r="R75" s="101"/>
      <c r="S75" s="108">
        <v>720000</v>
      </c>
      <c r="T75" s="109">
        <f t="shared" ref="T75:T81" si="4">S75*2</f>
        <v>1440000</v>
      </c>
      <c r="U75" s="110">
        <f t="shared" ref="U75:U81" si="5">T75/T$82</f>
        <v>0.14108295471991555</v>
      </c>
    </row>
    <row r="76" spans="1:21" x14ac:dyDescent="0.25">
      <c r="B76" s="1"/>
      <c r="P76" s="111">
        <v>1</v>
      </c>
      <c r="Q76" s="107">
        <v>20000</v>
      </c>
      <c r="R76" s="101"/>
      <c r="S76" s="108">
        <v>620000</v>
      </c>
      <c r="T76" s="109">
        <f t="shared" si="4"/>
        <v>1240000</v>
      </c>
      <c r="U76" s="110">
        <f t="shared" si="5"/>
        <v>0.12148809989770507</v>
      </c>
    </row>
    <row r="77" spans="1:21" x14ac:dyDescent="0.25">
      <c r="P77" s="111">
        <v>2</v>
      </c>
      <c r="Q77" s="107">
        <v>25000</v>
      </c>
      <c r="R77" s="111"/>
      <c r="S77" s="108">
        <v>560000</v>
      </c>
      <c r="T77" s="109">
        <f t="shared" si="4"/>
        <v>1120000</v>
      </c>
      <c r="U77" s="110">
        <f t="shared" si="5"/>
        <v>0.10973118700437877</v>
      </c>
    </row>
    <row r="78" spans="1:21" x14ac:dyDescent="0.25">
      <c r="G78" s="170" t="s">
        <v>89</v>
      </c>
      <c r="H78" s="170"/>
      <c r="I78" s="170"/>
      <c r="P78" s="111">
        <v>3</v>
      </c>
      <c r="Q78" s="107">
        <v>30000</v>
      </c>
      <c r="R78" s="111"/>
      <c r="S78" s="108">
        <v>510000</v>
      </c>
      <c r="T78" s="109">
        <f t="shared" si="4"/>
        <v>1020000</v>
      </c>
      <c r="U78" s="110">
        <f t="shared" si="5"/>
        <v>9.9933759593273511E-2</v>
      </c>
    </row>
    <row r="79" spans="1:21" ht="15.75" customHeight="1" x14ac:dyDescent="0.25">
      <c r="G79" s="24">
        <v>15000</v>
      </c>
      <c r="H79" s="95">
        <f>G79*I$82</f>
        <v>70750</v>
      </c>
      <c r="I79" s="99">
        <f>H86/H$82</f>
        <v>0.5</v>
      </c>
      <c r="P79" s="111">
        <v>4</v>
      </c>
      <c r="Q79" s="107">
        <v>35000</v>
      </c>
      <c r="R79" s="111"/>
      <c r="S79" s="108">
        <v>470000</v>
      </c>
      <c r="T79" s="109">
        <f t="shared" si="4"/>
        <v>940000</v>
      </c>
      <c r="U79" s="110">
        <f t="shared" si="5"/>
        <v>9.2095817664389318E-2</v>
      </c>
    </row>
    <row r="80" spans="1:21" x14ac:dyDescent="0.25">
      <c r="G80" s="24">
        <v>20000</v>
      </c>
      <c r="H80" s="95">
        <f>G80*I$82</f>
        <v>94333.333333333328</v>
      </c>
      <c r="I80" s="99">
        <f>H87/H$82</f>
        <v>0.33333333333333337</v>
      </c>
      <c r="P80" s="111">
        <v>5</v>
      </c>
      <c r="Q80" s="107">
        <v>40000</v>
      </c>
      <c r="R80" s="111"/>
      <c r="S80" s="112">
        <v>440000</v>
      </c>
      <c r="T80" s="109">
        <f t="shared" si="4"/>
        <v>880000</v>
      </c>
      <c r="U80" s="110">
        <f t="shared" si="5"/>
        <v>8.6217361217726177E-2</v>
      </c>
    </row>
    <row r="81" spans="7:21" ht="15.75" customHeight="1" thickBot="1" x14ac:dyDescent="0.3">
      <c r="G81" s="24">
        <v>25000</v>
      </c>
      <c r="H81" s="95">
        <f>G81*I$82</f>
        <v>117916.66666666667</v>
      </c>
      <c r="I81" s="99">
        <f>H88/H$82</f>
        <v>0.16666666666666663</v>
      </c>
      <c r="P81" s="111">
        <v>6</v>
      </c>
      <c r="Q81" s="113">
        <v>45000</v>
      </c>
      <c r="R81" s="114"/>
      <c r="S81" s="115">
        <v>415000</v>
      </c>
      <c r="T81" s="116">
        <f t="shared" si="4"/>
        <v>830000</v>
      </c>
      <c r="U81" s="117">
        <f t="shared" si="5"/>
        <v>8.1318647512173547E-2</v>
      </c>
    </row>
    <row r="82" spans="7:21" x14ac:dyDescent="0.25">
      <c r="G82" s="96">
        <v>30000</v>
      </c>
      <c r="H82" s="97">
        <v>141500</v>
      </c>
      <c r="I82" s="98">
        <f>H82/G82</f>
        <v>4.7166666666666668</v>
      </c>
      <c r="P82" s="101"/>
      <c r="Q82" s="101"/>
      <c r="R82" s="118" t="s">
        <v>81</v>
      </c>
      <c r="S82" s="119"/>
      <c r="T82" s="108">
        <v>10206761</v>
      </c>
      <c r="U82" s="120"/>
    </row>
    <row r="83" spans="7:21" x14ac:dyDescent="0.25">
      <c r="G83" s="24">
        <v>35000</v>
      </c>
      <c r="H83" s="95">
        <v>165000</v>
      </c>
      <c r="I83" s="94">
        <f t="shared" ref="I83:I84" si="6">H83/G83</f>
        <v>4.7142857142857144</v>
      </c>
      <c r="P83" s="11"/>
      <c r="U83" s="90"/>
    </row>
    <row r="84" spans="7:21" ht="15.75" customHeight="1" x14ac:dyDescent="0.25">
      <c r="G84" s="24">
        <v>40000</v>
      </c>
      <c r="H84" s="95">
        <v>187500</v>
      </c>
      <c r="I84" s="94">
        <f t="shared" si="6"/>
        <v>4.6875</v>
      </c>
      <c r="U84" s="90"/>
    </row>
    <row r="86" spans="7:21" x14ac:dyDescent="0.25">
      <c r="H86" s="95">
        <f>H$82-H79</f>
        <v>70750</v>
      </c>
      <c r="S86" s="24">
        <f>S76-S65</f>
        <v>336000</v>
      </c>
      <c r="T86" s="24">
        <f>T76-T65</f>
        <v>672000</v>
      </c>
      <c r="U86" s="100">
        <f>U76-U65</f>
        <v>3.9171323202396122E-2</v>
      </c>
    </row>
    <row r="87" spans="7:21" x14ac:dyDescent="0.25">
      <c r="H87" s="95">
        <f>H$82-H80</f>
        <v>47166.666666666672</v>
      </c>
      <c r="S87" s="24">
        <f t="shared" ref="S87:T89" si="7">S77-S66</f>
        <v>306000</v>
      </c>
      <c r="T87" s="24">
        <f t="shared" si="7"/>
        <v>612000</v>
      </c>
      <c r="U87" s="100">
        <f t="shared" ref="U87" si="8">U77-U66</f>
        <v>3.610984446702499E-2</v>
      </c>
    </row>
    <row r="88" spans="7:21" x14ac:dyDescent="0.25">
      <c r="H88" s="95">
        <f>H$82-H81</f>
        <v>23583.333333333328</v>
      </c>
      <c r="S88" s="24">
        <f t="shared" si="7"/>
        <v>280000</v>
      </c>
      <c r="T88" s="24">
        <f t="shared" si="7"/>
        <v>560000</v>
      </c>
      <c r="U88" s="100">
        <f t="shared" ref="U88" si="9">U78-U67</f>
        <v>3.3268764382283877E-2</v>
      </c>
    </row>
    <row r="89" spans="7:21" x14ac:dyDescent="0.25">
      <c r="S89" s="24">
        <f t="shared" si="7"/>
        <v>470000</v>
      </c>
      <c r="T89" s="24">
        <f t="shared" si="7"/>
        <v>940000</v>
      </c>
      <c r="U89" s="24">
        <f>U79-U68</f>
        <v>9.2095817664389318E-2</v>
      </c>
    </row>
    <row r="100" ht="15.75" customHeight="1" x14ac:dyDescent="0.25"/>
  </sheetData>
  <mergeCells count="54">
    <mergeCell ref="R60:S60"/>
    <mergeCell ref="B56:B57"/>
    <mergeCell ref="F56:F57"/>
    <mergeCell ref="B58:B59"/>
    <mergeCell ref="F58:F59"/>
    <mergeCell ref="B60:B61"/>
    <mergeCell ref="F60:F61"/>
    <mergeCell ref="A9:A41"/>
    <mergeCell ref="F50:F51"/>
    <mergeCell ref="R50:S50"/>
    <mergeCell ref="B52:B53"/>
    <mergeCell ref="F52:F53"/>
    <mergeCell ref="A46:A63"/>
    <mergeCell ref="I46:I63"/>
    <mergeCell ref="H47:H63"/>
    <mergeCell ref="B48:B49"/>
    <mergeCell ref="F48:F49"/>
    <mergeCell ref="G48:G63"/>
    <mergeCell ref="B50:B51"/>
    <mergeCell ref="B54:B55"/>
    <mergeCell ref="F54:F55"/>
    <mergeCell ref="B62:B63"/>
    <mergeCell ref="F62:F63"/>
    <mergeCell ref="B38:B41"/>
    <mergeCell ref="G38:G41"/>
    <mergeCell ref="F39:F41"/>
    <mergeCell ref="B34:B37"/>
    <mergeCell ref="G34:G37"/>
    <mergeCell ref="F35:F37"/>
    <mergeCell ref="B18:B21"/>
    <mergeCell ref="B30:B33"/>
    <mergeCell ref="G30:G33"/>
    <mergeCell ref="F31:F33"/>
    <mergeCell ref="G18:G21"/>
    <mergeCell ref="F19:F21"/>
    <mergeCell ref="B22:B25"/>
    <mergeCell ref="G22:G25"/>
    <mergeCell ref="F23:F25"/>
    <mergeCell ref="R69:S69"/>
    <mergeCell ref="V53:V60"/>
    <mergeCell ref="G78:I78"/>
    <mergeCell ref="B26:B29"/>
    <mergeCell ref="G26:G29"/>
    <mergeCell ref="F27:F29"/>
    <mergeCell ref="P32:Q33"/>
    <mergeCell ref="R32:S33"/>
    <mergeCell ref="I9:I41"/>
    <mergeCell ref="B10:B13"/>
    <mergeCell ref="G10:G13"/>
    <mergeCell ref="F11:F13"/>
    <mergeCell ref="H11:H41"/>
    <mergeCell ref="B14:B17"/>
    <mergeCell ref="G14:G17"/>
    <mergeCell ref="F15:F1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Vgl. - Keine Schichtung</vt:lpstr>
      <vt:lpstr>Schichtung_Geschlecht</vt:lpstr>
      <vt:lpstr>Schichtung_Alter</vt:lpstr>
      <vt:lpstr>Schichtung_Alter+Geschlecht</vt:lpstr>
      <vt:lpstr>Schichtung_Alter+Geschlecht_Anz</vt:lpstr>
      <vt:lpstr>Schichtung_Alter+Geschlecht_0&amp;1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Hendrik Möller</dc:creator>
  <cp:lastModifiedBy>Möller, Hendrik</cp:lastModifiedBy>
  <dcterms:created xsi:type="dcterms:W3CDTF">2015-06-05T18:19:34Z</dcterms:created>
  <dcterms:modified xsi:type="dcterms:W3CDTF">2023-11-29T13:41:56Z</dcterms:modified>
</cp:coreProperties>
</file>