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endrik Möller\iCloudDrive\1. Uni\2. Mehrthemenbefragung\Ergebnisse Mehrthemenbefragung\Berechnungen\"/>
    </mc:Choice>
  </mc:AlternateContent>
  <xr:revisionPtr revIDLastSave="0" documentId="13_ncr:1_{0E12B3E4-CCC5-4624-80A7-26216C8BB307}" xr6:coauthVersionLast="47" xr6:coauthVersionMax="47" xr10:uidLastSave="{00000000-0000-0000-0000-000000000000}"/>
  <bookViews>
    <workbookView xWindow="-120" yWindow="-120" windowWidth="29040" windowHeight="15720" tabRatio="752" activeTab="7" xr2:uid="{00000000-000D-0000-FFFF-FFFF00000000}"/>
  </bookViews>
  <sheets>
    <sheet name="Gesch.KI_Rate_Anz.verl.Sportler" sheetId="21" r:id="rId1"/>
    <sheet name="männlich" sheetId="18" r:id="rId2"/>
    <sheet name="weiblich" sheetId="17" r:id="rId3"/>
    <sheet name="14-29" sheetId="13" r:id="rId4"/>
    <sheet name="30-44" sheetId="14" r:id="rId5"/>
    <sheet name="45-59" sheetId="15" r:id="rId6"/>
    <sheet name="60+" sheetId="16" r:id="rId7"/>
    <sheet name="UNGEWICHTET_TEST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2" l="1"/>
  <c r="I2" i="22"/>
  <c r="F6" i="22"/>
  <c r="B5" i="22"/>
  <c r="F19" i="22"/>
  <c r="F10" i="22"/>
  <c r="L41" i="21"/>
  <c r="M41" i="21"/>
  <c r="K45" i="21"/>
  <c r="J45" i="21"/>
  <c r="U5" i="21"/>
  <c r="F2" i="22"/>
  <c r="F4" i="22" s="1"/>
  <c r="F5" i="22" s="1"/>
  <c r="F16" i="22" s="1"/>
  <c r="F3" i="22"/>
  <c r="H45" i="21"/>
  <c r="I6" i="22" l="1"/>
  <c r="F8" i="22"/>
  <c r="F12" i="22" s="1"/>
  <c r="F7" i="22"/>
  <c r="I4" i="22"/>
  <c r="M26" i="21"/>
  <c r="V14" i="21"/>
  <c r="R14" i="21"/>
  <c r="F45" i="21"/>
  <c r="L11" i="21"/>
  <c r="T12" i="21"/>
  <c r="I8" i="22" l="1"/>
  <c r="I3" i="22"/>
  <c r="F11" i="22"/>
  <c r="I7" i="22" s="1"/>
  <c r="Q14" i="21"/>
  <c r="D22" i="21"/>
  <c r="F15" i="22" l="1"/>
  <c r="G45" i="21"/>
  <c r="U6" i="21"/>
  <c r="U7" i="21"/>
  <c r="G47" i="21" s="1"/>
  <c r="U8" i="21"/>
  <c r="G48" i="21" s="1"/>
  <c r="U9" i="21"/>
  <c r="G51" i="21" s="1"/>
  <c r="U10" i="21"/>
  <c r="G52" i="21" s="1"/>
  <c r="U11" i="21"/>
  <c r="G53" i="21" s="1"/>
  <c r="U12" i="21"/>
  <c r="G54" i="21" s="1"/>
  <c r="L7" i="21"/>
  <c r="S14" i="21"/>
  <c r="E22" i="21"/>
  <c r="D23" i="21"/>
  <c r="E23" i="21"/>
  <c r="D24" i="21"/>
  <c r="F24" i="21" s="1"/>
  <c r="E24" i="21"/>
  <c r="D25" i="21"/>
  <c r="F25" i="21" s="1"/>
  <c r="E25" i="21"/>
  <c r="D28" i="21"/>
  <c r="E28" i="21"/>
  <c r="D29" i="21"/>
  <c r="E29" i="21"/>
  <c r="F29" i="21" s="1"/>
  <c r="D30" i="21"/>
  <c r="F30" i="21" s="1"/>
  <c r="E30" i="21"/>
  <c r="D31" i="21"/>
  <c r="E31" i="21"/>
  <c r="F46" i="21"/>
  <c r="G46" i="21"/>
  <c r="H46" i="21"/>
  <c r="F47" i="21"/>
  <c r="H47" i="21"/>
  <c r="F48" i="21"/>
  <c r="H48" i="21"/>
  <c r="F51" i="21"/>
  <c r="H51" i="21"/>
  <c r="F52" i="21"/>
  <c r="H52" i="21"/>
  <c r="F53" i="21"/>
  <c r="H53" i="21"/>
  <c r="F54" i="21"/>
  <c r="H54" i="21"/>
  <c r="S14" i="16"/>
  <c r="S14" i="15"/>
  <c r="S14" i="14"/>
  <c r="S14" i="13"/>
  <c r="S14" i="17"/>
  <c r="Q14" i="18"/>
  <c r="S14" i="18"/>
  <c r="T8" i="21" l="1"/>
  <c r="I48" i="21" s="1"/>
  <c r="J48" i="21" s="1"/>
  <c r="T7" i="21"/>
  <c r="I47" i="21" s="1"/>
  <c r="J47" i="21" s="1"/>
  <c r="D17" i="21"/>
  <c r="E16" i="21" s="1"/>
  <c r="F28" i="21"/>
  <c r="F23" i="21"/>
  <c r="F31" i="21"/>
  <c r="F22" i="21"/>
  <c r="G22" i="21" s="1"/>
  <c r="I54" i="21"/>
  <c r="J54" i="21" s="1"/>
  <c r="T6" i="21"/>
  <c r="I46" i="21" s="1"/>
  <c r="J46" i="21" s="1"/>
  <c r="T5" i="21"/>
  <c r="I45" i="21" s="1"/>
  <c r="E42" i="21"/>
  <c r="F41" i="21" s="1"/>
  <c r="T11" i="21"/>
  <c r="I53" i="21" s="1"/>
  <c r="J53" i="21" s="1"/>
  <c r="T10" i="21"/>
  <c r="I52" i="21" s="1"/>
  <c r="J52" i="21" s="1"/>
  <c r="T9" i="21"/>
  <c r="I51" i="21" s="1"/>
  <c r="J51" i="21" s="1"/>
  <c r="I16" i="21" l="1"/>
  <c r="M24" i="21" s="1"/>
  <c r="O36" i="21"/>
  <c r="O24" i="21" l="1"/>
  <c r="O26" i="21" l="1"/>
  <c r="Q26" i="21" s="1"/>
  <c r="R24" i="21"/>
  <c r="R25" i="21"/>
  <c r="H48" i="18"/>
  <c r="F48" i="18"/>
  <c r="H47" i="18"/>
  <c r="F47" i="18"/>
  <c r="H46" i="18"/>
  <c r="F46" i="18"/>
  <c r="H45" i="18"/>
  <c r="F45" i="18"/>
  <c r="E25" i="18"/>
  <c r="D25" i="18"/>
  <c r="F25" i="18" s="1"/>
  <c r="E24" i="18"/>
  <c r="D24" i="18"/>
  <c r="F24" i="18" s="1"/>
  <c r="E23" i="18"/>
  <c r="D23" i="18"/>
  <c r="F23" i="18" s="1"/>
  <c r="E22" i="18"/>
  <c r="D22" i="18"/>
  <c r="L7" i="18"/>
  <c r="T7" i="18" s="1"/>
  <c r="U8" i="18"/>
  <c r="G48" i="18" s="1"/>
  <c r="U7" i="18"/>
  <c r="G47" i="18" s="1"/>
  <c r="U6" i="18"/>
  <c r="G46" i="18" s="1"/>
  <c r="U5" i="18"/>
  <c r="G45" i="18" s="1"/>
  <c r="H54" i="17"/>
  <c r="F54" i="17"/>
  <c r="H53" i="17"/>
  <c r="F53" i="17"/>
  <c r="H52" i="17"/>
  <c r="F52" i="17"/>
  <c r="H51" i="17"/>
  <c r="F51" i="17"/>
  <c r="E31" i="17"/>
  <c r="D31" i="17"/>
  <c r="F31" i="17" s="1"/>
  <c r="E30" i="17"/>
  <c r="D30" i="17"/>
  <c r="E29" i="17"/>
  <c r="D29" i="17"/>
  <c r="F29" i="17" s="1"/>
  <c r="E28" i="17"/>
  <c r="D28" i="17"/>
  <c r="D25" i="17"/>
  <c r="D24" i="17"/>
  <c r="D23" i="17"/>
  <c r="D22" i="17"/>
  <c r="Q14" i="17"/>
  <c r="L7" i="17" s="1"/>
  <c r="U12" i="17"/>
  <c r="G54" i="17" s="1"/>
  <c r="U11" i="17"/>
  <c r="G53" i="17" s="1"/>
  <c r="U10" i="17"/>
  <c r="G52" i="17" s="1"/>
  <c r="U9" i="17"/>
  <c r="G51" i="17" s="1"/>
  <c r="H54" i="16"/>
  <c r="F54" i="16"/>
  <c r="H48" i="16"/>
  <c r="F48" i="16"/>
  <c r="E31" i="16"/>
  <c r="D31" i="16"/>
  <c r="E25" i="16"/>
  <c r="D25" i="16"/>
  <c r="F25" i="16" s="1"/>
  <c r="Q14" i="16"/>
  <c r="L7" i="16" s="1"/>
  <c r="U12" i="16"/>
  <c r="G54" i="16" s="1"/>
  <c r="U8" i="16"/>
  <c r="G48" i="16" s="1"/>
  <c r="H53" i="15"/>
  <c r="F53" i="15"/>
  <c r="H47" i="15"/>
  <c r="F47" i="15"/>
  <c r="E30" i="15"/>
  <c r="D30" i="15"/>
  <c r="F30" i="15" s="1"/>
  <c r="E24" i="15"/>
  <c r="D24" i="15"/>
  <c r="Q14" i="15"/>
  <c r="L7" i="15" s="1"/>
  <c r="U11" i="15"/>
  <c r="G53" i="15" s="1"/>
  <c r="U7" i="15"/>
  <c r="G47" i="15" s="1"/>
  <c r="H52" i="14"/>
  <c r="F52" i="14"/>
  <c r="H46" i="14"/>
  <c r="F46" i="14"/>
  <c r="E29" i="14"/>
  <c r="D29" i="14"/>
  <c r="F29" i="14" s="1"/>
  <c r="E23" i="14"/>
  <c r="D23" i="14"/>
  <c r="F23" i="14" s="1"/>
  <c r="Q14" i="14"/>
  <c r="L7" i="14" s="1"/>
  <c r="U10" i="14"/>
  <c r="G52" i="14" s="1"/>
  <c r="U6" i="14"/>
  <c r="G46" i="14" s="1"/>
  <c r="F28" i="17" l="1"/>
  <c r="F24" i="15"/>
  <c r="F22" i="18"/>
  <c r="R28" i="21"/>
  <c r="R27" i="21"/>
  <c r="F31" i="16"/>
  <c r="F30" i="17"/>
  <c r="G22" i="17" s="1"/>
  <c r="D17" i="17"/>
  <c r="E16" i="17" s="1"/>
  <c r="E42" i="17"/>
  <c r="F41" i="17" s="1"/>
  <c r="M28" i="21"/>
  <c r="M29" i="21"/>
  <c r="G22" i="16"/>
  <c r="G22" i="15"/>
  <c r="D17" i="18"/>
  <c r="E16" i="18" s="1"/>
  <c r="I47" i="18"/>
  <c r="J47" i="18" s="1"/>
  <c r="T6" i="18"/>
  <c r="I46" i="18" s="1"/>
  <c r="J46" i="18" s="1"/>
  <c r="T5" i="18"/>
  <c r="I45" i="18" s="1"/>
  <c r="J45" i="18" s="1"/>
  <c r="E42" i="18"/>
  <c r="F41" i="18" s="1"/>
  <c r="T8" i="18"/>
  <c r="I48" i="18" s="1"/>
  <c r="J48" i="18" s="1"/>
  <c r="G22" i="18"/>
  <c r="D17" i="16"/>
  <c r="E16" i="16" s="1"/>
  <c r="T12" i="16"/>
  <c r="I54" i="16" s="1"/>
  <c r="J54" i="16" s="1"/>
  <c r="T8" i="16"/>
  <c r="I48" i="16" s="1"/>
  <c r="J48" i="16" s="1"/>
  <c r="E42" i="16"/>
  <c r="F41" i="16" s="1"/>
  <c r="D17" i="15"/>
  <c r="E16" i="15" s="1"/>
  <c r="T7" i="15"/>
  <c r="I47" i="15" s="1"/>
  <c r="J47" i="15" s="1"/>
  <c r="T11" i="15"/>
  <c r="I53" i="15" s="1"/>
  <c r="J53" i="15" s="1"/>
  <c r="E42" i="15"/>
  <c r="F41" i="15" s="1"/>
  <c r="D17" i="14"/>
  <c r="E16" i="14" s="1"/>
  <c r="T6" i="14"/>
  <c r="I46" i="14" s="1"/>
  <c r="J46" i="14" s="1"/>
  <c r="E42" i="14"/>
  <c r="F41" i="14" s="1"/>
  <c r="T10" i="14"/>
  <c r="I52" i="14" s="1"/>
  <c r="J52" i="14" s="1"/>
  <c r="Q14" i="13"/>
  <c r="L7" i="13" s="1"/>
  <c r="D22" i="13"/>
  <c r="E22" i="13"/>
  <c r="D28" i="13"/>
  <c r="E28" i="13"/>
  <c r="F45" i="13"/>
  <c r="U5" i="13"/>
  <c r="G45" i="13" s="1"/>
  <c r="H45" i="13"/>
  <c r="F51" i="13"/>
  <c r="U9" i="13"/>
  <c r="G51" i="13" s="1"/>
  <c r="H51" i="13"/>
  <c r="F28" i="13" l="1"/>
  <c r="F22" i="13"/>
  <c r="K45" i="14"/>
  <c r="I16" i="17"/>
  <c r="I16" i="16"/>
  <c r="M24" i="16" s="1"/>
  <c r="M26" i="16" s="1"/>
  <c r="I16" i="15"/>
  <c r="M24" i="15" s="1"/>
  <c r="M26" i="15" s="1"/>
  <c r="G22" i="14"/>
  <c r="I16" i="14" s="1"/>
  <c r="M24" i="14" s="1"/>
  <c r="M24" i="17"/>
  <c r="I16" i="18"/>
  <c r="M24" i="18" s="1"/>
  <c r="M26" i="18" s="1"/>
  <c r="K45" i="18"/>
  <c r="L41" i="18" s="1"/>
  <c r="M41" i="18" s="1"/>
  <c r="O36" i="18" s="1"/>
  <c r="M26" i="17"/>
  <c r="K45" i="16"/>
  <c r="L41" i="16" s="1"/>
  <c r="M41" i="16" s="1"/>
  <c r="O36" i="16" s="1"/>
  <c r="K45" i="15"/>
  <c r="L41" i="15" s="1"/>
  <c r="M41" i="15" s="1"/>
  <c r="O36" i="15" s="1"/>
  <c r="L41" i="14"/>
  <c r="M41" i="14" s="1"/>
  <c r="O36" i="14" s="1"/>
  <c r="E42" i="13"/>
  <c r="F41" i="13" s="1"/>
  <c r="D17" i="13"/>
  <c r="E16" i="13" s="1"/>
  <c r="T9" i="13"/>
  <c r="I51" i="13" s="1"/>
  <c r="J51" i="13" s="1"/>
  <c r="T5" i="13"/>
  <c r="I45" i="13" s="1"/>
  <c r="J45" i="13" s="1"/>
  <c r="G22" i="13"/>
  <c r="M26" i="14" l="1"/>
  <c r="R24" i="14"/>
  <c r="O24" i="16"/>
  <c r="O26" i="16" s="1"/>
  <c r="M29" i="16" s="1"/>
  <c r="O24" i="15"/>
  <c r="O24" i="14"/>
  <c r="R25" i="14" s="1"/>
  <c r="K45" i="13"/>
  <c r="L41" i="13" s="1"/>
  <c r="M41" i="13" s="1"/>
  <c r="O36" i="13" s="1"/>
  <c r="O24" i="18"/>
  <c r="O26" i="18" s="1"/>
  <c r="M29" i="18" s="1"/>
  <c r="I16" i="13"/>
  <c r="M24" i="13" s="1"/>
  <c r="R27" i="16" l="1"/>
  <c r="R28" i="16"/>
  <c r="R25" i="16"/>
  <c r="R24" i="16"/>
  <c r="M28" i="16"/>
  <c r="O26" i="15"/>
  <c r="R24" i="15"/>
  <c r="R25" i="15"/>
  <c r="O26" i="14"/>
  <c r="M29" i="14" s="1"/>
  <c r="O24" i="13"/>
  <c r="O26" i="13" s="1"/>
  <c r="R25" i="18"/>
  <c r="R24" i="18"/>
  <c r="M28" i="18"/>
  <c r="R28" i="18"/>
  <c r="R27" i="18"/>
  <c r="M26" i="13"/>
  <c r="R28" i="15" l="1"/>
  <c r="M28" i="15"/>
  <c r="M29" i="15"/>
  <c r="R27" i="15"/>
  <c r="M28" i="14"/>
  <c r="R28" i="14"/>
  <c r="R27" i="14"/>
  <c r="R25" i="13"/>
  <c r="R24" i="13"/>
  <c r="M29" i="13"/>
  <c r="M28" i="13"/>
  <c r="R27" i="13"/>
  <c r="R28" i="13"/>
  <c r="T11" i="17"/>
  <c r="I53" i="17" s="1"/>
  <c r="J53" i="17" s="1"/>
  <c r="T10" i="17"/>
  <c r="I52" i="17" s="1"/>
  <c r="J52" i="17" s="1"/>
  <c r="T12" i="17"/>
  <c r="I54" i="17" s="1"/>
  <c r="J54" i="17" s="1"/>
  <c r="T9" i="17"/>
  <c r="I51" i="17" s="1"/>
  <c r="J51" i="17" s="1"/>
  <c r="K45" i="17" l="1"/>
  <c r="L41" i="17" s="1"/>
  <c r="M41" i="17"/>
  <c r="O36" i="17" s="1"/>
  <c r="O24" i="17" l="1"/>
  <c r="O26" i="17" l="1"/>
  <c r="M29" i="17" s="1"/>
  <c r="R24" i="17"/>
  <c r="R25" i="17"/>
  <c r="R27" i="17"/>
  <c r="R28" i="17" l="1"/>
  <c r="M28" i="17"/>
</calcChain>
</file>

<file path=xl/sharedStrings.xml><?xml version="1.0" encoding="utf-8"?>
<sst xmlns="http://schemas.openxmlformats.org/spreadsheetml/2006/main" count="914" uniqueCount="82">
  <si>
    <t>h8</t>
  </si>
  <si>
    <t>h7</t>
  </si>
  <si>
    <t>h6</t>
  </si>
  <si>
    <t>h5</t>
  </si>
  <si>
    <t>h4</t>
  </si>
  <si>
    <t>h3</t>
  </si>
  <si>
    <t>h2</t>
  </si>
  <si>
    <t>h1</t>
  </si>
  <si>
    <t>N_h^2</t>
  </si>
  <si>
    <t>SUMME</t>
  </si>
  <si>
    <t>PRODUKT</t>
  </si>
  <si>
    <t>n_h</t>
  </si>
  <si>
    <t>S_sh^2</t>
  </si>
  <si>
    <t>f_h</t>
  </si>
  <si>
    <t>±</t>
  </si>
  <si>
    <t>Ergebnis:</t>
  </si>
  <si>
    <t xml:space="preserve">Summe </t>
  </si>
  <si>
    <t>Produkt</t>
  </si>
  <si>
    <t>y_sh</t>
  </si>
  <si>
    <t>N_h</t>
  </si>
  <si>
    <t>N</t>
  </si>
  <si>
    <t>Stichprobenvarianz von y in sh</t>
  </si>
  <si>
    <t>n</t>
  </si>
  <si>
    <t>n=Schicht 4 (m; 60+ Jahre)</t>
  </si>
  <si>
    <t>n=Schicht 3 (m; 45-59 Jahre)</t>
  </si>
  <si>
    <t>N (nur Sportler*innen ab 14):</t>
  </si>
  <si>
    <t>n=Schicht 2 (m; 30-44 Jahre)</t>
  </si>
  <si>
    <t>N (nur ab 14):</t>
  </si>
  <si>
    <t>n=Schicht 1 (m; 14-29 Jahre)</t>
  </si>
  <si>
    <t>N:</t>
  </si>
  <si>
    <t>f_h: n_h/N_h</t>
  </si>
  <si>
    <t>S_sh</t>
  </si>
  <si>
    <t>y_sh: Stichprobenmittelwert von y in der h-ten Schicht</t>
  </si>
  <si>
    <t>S. 107</t>
  </si>
  <si>
    <t>Verletzt</t>
  </si>
  <si>
    <t>=</t>
  </si>
  <si>
    <t>Nicht-Verletzt</t>
  </si>
  <si>
    <t>NACH ALTER &amp; GESCHLECHT Aber Mehr Schichten</t>
  </si>
  <si>
    <t>h9</t>
  </si>
  <si>
    <t>h10</t>
  </si>
  <si>
    <t>h11</t>
  </si>
  <si>
    <t>h12</t>
  </si>
  <si>
    <t>Descriptives</t>
  </si>
  <si>
    <t>Verletzte_N_ja_nein</t>
  </si>
  <si>
    <t>Mean</t>
  </si>
  <si>
    <t>Variance</t>
  </si>
  <si>
    <t>n=Schicht 1 (w; 14-29 Jahre)</t>
  </si>
  <si>
    <t>n=Schicht 2 (w; 30-44 Jahre)</t>
  </si>
  <si>
    <t>n=Schicht 3 (w; 45-59 Jahre)</t>
  </si>
  <si>
    <t>n=Schicht 4 (w; 60+ Jahre)</t>
  </si>
  <si>
    <t>Keine Korrektion</t>
  </si>
  <si>
    <t>/5 Tests</t>
  </si>
  <si>
    <t>/11 Tests</t>
  </si>
  <si>
    <t>!!! FINALE RECHNUNG !!!! - NEUE Zahlen VuMA + NEUE BEVÖLKERUNG</t>
  </si>
  <si>
    <t>!!! FINALE RECHNUNG !!!! - NEUE Zahlen VuMA  + NEUE BEVÖLKERUNG</t>
  </si>
  <si>
    <t>y</t>
  </si>
  <si>
    <t>u</t>
  </si>
  <si>
    <t>f</t>
  </si>
  <si>
    <t>S</t>
  </si>
  <si>
    <t>1 - f</t>
  </si>
  <si>
    <t>Variablen</t>
  </si>
  <si>
    <t>Rechnung</t>
  </si>
  <si>
    <t xml:space="preserve">Ergebniss </t>
  </si>
  <si>
    <t>S/n</t>
  </si>
  <si>
    <t>A</t>
  </si>
  <si>
    <t>B</t>
  </si>
  <si>
    <t>C</t>
  </si>
  <si>
    <t>A*B</t>
  </si>
  <si>
    <t>D</t>
  </si>
  <si>
    <t>Wurzel aus C</t>
  </si>
  <si>
    <t>E</t>
  </si>
  <si>
    <t>u * D</t>
  </si>
  <si>
    <t>F</t>
  </si>
  <si>
    <t>y - E</t>
  </si>
  <si>
    <t>G</t>
  </si>
  <si>
    <t>Y + E</t>
  </si>
  <si>
    <t>Verletzunsgrate:</t>
  </si>
  <si>
    <t>KI_Low:</t>
  </si>
  <si>
    <t>KI_Up:</t>
  </si>
  <si>
    <t>Prävalenz:</t>
  </si>
  <si>
    <t>Prävalenz_Low:</t>
  </si>
  <si>
    <t>Prävalenz_Up: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</si>
</sst>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%"/>
    <numFmt numFmtId="165" formatCode="0.0%"/>
    <numFmt numFmtId="166" formatCode="0.000000000000000"/>
    <numFmt numFmtId="167" formatCode="0.000000"/>
    <numFmt numFmtId="168" formatCode="#,##0.000"/>
    <numFmt numFmtId="169" formatCode="#,##0.0000"/>
    <numFmt numFmtId="170" formatCode="0.00000"/>
    <numFmt numFmtId="173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333333"/>
      </bottom>
      <diagonal/>
    </border>
    <border>
      <left/>
      <right/>
      <top style="medium">
        <color rgb="FF333333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9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17" xfId="0" applyBorder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2" borderId="0" xfId="0" applyNumberFormat="1" applyFill="1"/>
    <xf numFmtId="1" fontId="4" fillId="2" borderId="8" xfId="0" applyNumberFormat="1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8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right" vertical="center" wrapText="1"/>
    </xf>
    <xf numFmtId="166" fontId="8" fillId="0" borderId="0" xfId="0" applyNumberFormat="1" applyFont="1" applyAlignment="1">
      <alignment horizontal="right" vertical="center" wrapText="1"/>
    </xf>
    <xf numFmtId="166" fontId="8" fillId="0" borderId="18" xfId="0" applyNumberFormat="1" applyFont="1" applyBorder="1" applyAlignment="1">
      <alignment horizontal="right" vertical="center" wrapText="1"/>
    </xf>
    <xf numFmtId="166" fontId="0" fillId="0" borderId="0" xfId="0" applyNumberFormat="1" applyAlignment="1">
      <alignment horizontal="center" vertical="center"/>
    </xf>
    <xf numFmtId="167" fontId="4" fillId="2" borderId="8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3" fontId="0" fillId="3" borderId="21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3" fontId="4" fillId="2" borderId="9" xfId="0" applyNumberFormat="1" applyFont="1" applyFill="1" applyBorder="1" applyAlignment="1">
      <alignment horizontal="center" vertical="center"/>
    </xf>
    <xf numFmtId="3" fontId="4" fillId="2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6" xfId="0" applyBorder="1" applyAlignment="1">
      <alignment horizontal="right"/>
    </xf>
    <xf numFmtId="3" fontId="0" fillId="0" borderId="0" xfId="0" applyNumberFormat="1"/>
    <xf numFmtId="3" fontId="0" fillId="0" borderId="27" xfId="0" applyNumberFormat="1" applyBorder="1"/>
    <xf numFmtId="170" fontId="0" fillId="0" borderId="0" xfId="0" applyNumberFormat="1"/>
    <xf numFmtId="3" fontId="0" fillId="0" borderId="25" xfId="0" applyNumberFormat="1" applyBorder="1"/>
    <xf numFmtId="168" fontId="0" fillId="0" borderId="24" xfId="0" applyNumberFormat="1" applyBorder="1"/>
    <xf numFmtId="168" fontId="0" fillId="0" borderId="25" xfId="0" applyNumberFormat="1" applyBorder="1"/>
    <xf numFmtId="4" fontId="0" fillId="0" borderId="25" xfId="0" applyNumberFormat="1" applyBorder="1"/>
    <xf numFmtId="1" fontId="0" fillId="0" borderId="25" xfId="0" applyNumberFormat="1" applyBorder="1"/>
    <xf numFmtId="1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9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8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7" xfId="0" applyBorder="1" applyAlignment="1">
      <alignment horizontal="center"/>
    </xf>
    <xf numFmtId="173" fontId="0" fillId="0" borderId="0" xfId="0" applyNumberFormat="1"/>
    <xf numFmtId="167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34</xdr:row>
      <xdr:rowOff>114300</xdr:rowOff>
    </xdr:from>
    <xdr:ext cx="678050" cy="323335"/>
    <xdr:pic>
      <xdr:nvPicPr>
        <xdr:cNvPr id="2" name="Grafik 1">
          <a:extLst>
            <a:ext uri="{FF2B5EF4-FFF2-40B4-BE49-F238E27FC236}">
              <a16:creationId xmlns:a16="http://schemas.microsoft.com/office/drawing/2014/main" id="{519C9DB7-8E8A-4E46-9EB4-636546EBE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6591300"/>
          <a:ext cx="678050" cy="323335"/>
        </a:xfrm>
        <a:prstGeom prst="rect">
          <a:avLst/>
        </a:prstGeom>
      </xdr:spPr>
    </xdr:pic>
    <xdr:clientData/>
  </xdr:oneCellAnchor>
  <xdr:oneCellAnchor>
    <xdr:from>
      <xdr:col>24</xdr:col>
      <xdr:colOff>67236</xdr:colOff>
      <xdr:row>4</xdr:row>
      <xdr:rowOff>89646</xdr:rowOff>
    </xdr:from>
    <xdr:ext cx="1008529" cy="565125"/>
    <xdr:pic>
      <xdr:nvPicPr>
        <xdr:cNvPr id="3" name="Grafik 2">
          <a:extLst>
            <a:ext uri="{FF2B5EF4-FFF2-40B4-BE49-F238E27FC236}">
              <a16:creationId xmlns:a16="http://schemas.microsoft.com/office/drawing/2014/main" id="{E73496C9-6DA6-41CC-9939-1CF0518FB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12236" y="851646"/>
          <a:ext cx="1008529" cy="565125"/>
        </a:xfrm>
        <a:prstGeom prst="rect">
          <a:avLst/>
        </a:prstGeom>
      </xdr:spPr>
    </xdr:pic>
    <xdr:clientData/>
  </xdr:oneCellAnchor>
  <xdr:oneCellAnchor>
    <xdr:from>
      <xdr:col>2</xdr:col>
      <xdr:colOff>200587</xdr:colOff>
      <xdr:row>15</xdr:row>
      <xdr:rowOff>19165</xdr:rowOff>
    </xdr:from>
    <xdr:ext cx="152399" cy="382679"/>
    <xdr:pic>
      <xdr:nvPicPr>
        <xdr:cNvPr id="4" name="Grafik 3">
          <a:extLst>
            <a:ext uri="{FF2B5EF4-FFF2-40B4-BE49-F238E27FC236}">
              <a16:creationId xmlns:a16="http://schemas.microsoft.com/office/drawing/2014/main" id="{F4EC67F8-94F9-4C59-80E2-CA0F23D8D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9337" y="2876665"/>
          <a:ext cx="152399" cy="382679"/>
        </a:xfrm>
        <a:prstGeom prst="rect">
          <a:avLst/>
        </a:prstGeom>
      </xdr:spPr>
    </xdr:pic>
    <xdr:clientData/>
  </xdr:oneCellAnchor>
  <xdr:oneCellAnchor>
    <xdr:from>
      <xdr:col>1</xdr:col>
      <xdr:colOff>67235</xdr:colOff>
      <xdr:row>5</xdr:row>
      <xdr:rowOff>33618</xdr:rowOff>
    </xdr:from>
    <xdr:ext cx="7273841" cy="1131793"/>
    <xdr:pic>
      <xdr:nvPicPr>
        <xdr:cNvPr id="5" name="Grafik 4">
          <a:extLst>
            <a:ext uri="{FF2B5EF4-FFF2-40B4-BE49-F238E27FC236}">
              <a16:creationId xmlns:a16="http://schemas.microsoft.com/office/drawing/2014/main" id="{3B93B630-566F-4EFF-9266-7F82D1322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610" y="986118"/>
          <a:ext cx="7273841" cy="1131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34</xdr:row>
      <xdr:rowOff>114300</xdr:rowOff>
    </xdr:from>
    <xdr:ext cx="678050" cy="323335"/>
    <xdr:pic>
      <xdr:nvPicPr>
        <xdr:cNvPr id="2" name="Grafik 1">
          <a:extLst>
            <a:ext uri="{FF2B5EF4-FFF2-40B4-BE49-F238E27FC236}">
              <a16:creationId xmlns:a16="http://schemas.microsoft.com/office/drawing/2014/main" id="{0526B72B-9329-4906-875F-457D9DDAB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7086600"/>
          <a:ext cx="678050" cy="323335"/>
        </a:xfrm>
        <a:prstGeom prst="rect">
          <a:avLst/>
        </a:prstGeom>
      </xdr:spPr>
    </xdr:pic>
    <xdr:clientData/>
  </xdr:oneCellAnchor>
  <xdr:oneCellAnchor>
    <xdr:from>
      <xdr:col>24</xdr:col>
      <xdr:colOff>67236</xdr:colOff>
      <xdr:row>4</xdr:row>
      <xdr:rowOff>89646</xdr:rowOff>
    </xdr:from>
    <xdr:ext cx="1008529" cy="565125"/>
    <xdr:pic>
      <xdr:nvPicPr>
        <xdr:cNvPr id="3" name="Grafik 2">
          <a:extLst>
            <a:ext uri="{FF2B5EF4-FFF2-40B4-BE49-F238E27FC236}">
              <a16:creationId xmlns:a16="http://schemas.microsoft.com/office/drawing/2014/main" id="{BB029FDE-B890-49B8-8ED1-9CCDA9C04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17611" y="1013571"/>
          <a:ext cx="1008529" cy="565125"/>
        </a:xfrm>
        <a:prstGeom prst="rect">
          <a:avLst/>
        </a:prstGeom>
      </xdr:spPr>
    </xdr:pic>
    <xdr:clientData/>
  </xdr:oneCellAnchor>
  <xdr:oneCellAnchor>
    <xdr:from>
      <xdr:col>2</xdr:col>
      <xdr:colOff>200587</xdr:colOff>
      <xdr:row>15</xdr:row>
      <xdr:rowOff>19165</xdr:rowOff>
    </xdr:from>
    <xdr:ext cx="152399" cy="382679"/>
    <xdr:pic>
      <xdr:nvPicPr>
        <xdr:cNvPr id="4" name="Grafik 3">
          <a:extLst>
            <a:ext uri="{FF2B5EF4-FFF2-40B4-BE49-F238E27FC236}">
              <a16:creationId xmlns:a16="http://schemas.microsoft.com/office/drawing/2014/main" id="{8D236626-9D5E-499B-8098-3DC76B455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987" y="3086215"/>
          <a:ext cx="152399" cy="382679"/>
        </a:xfrm>
        <a:prstGeom prst="rect">
          <a:avLst/>
        </a:prstGeom>
      </xdr:spPr>
    </xdr:pic>
    <xdr:clientData/>
  </xdr:oneCellAnchor>
  <xdr:oneCellAnchor>
    <xdr:from>
      <xdr:col>1</xdr:col>
      <xdr:colOff>67235</xdr:colOff>
      <xdr:row>5</xdr:row>
      <xdr:rowOff>33618</xdr:rowOff>
    </xdr:from>
    <xdr:ext cx="7273841" cy="1131793"/>
    <xdr:pic>
      <xdr:nvPicPr>
        <xdr:cNvPr id="5" name="Grafik 4">
          <a:extLst>
            <a:ext uri="{FF2B5EF4-FFF2-40B4-BE49-F238E27FC236}">
              <a16:creationId xmlns:a16="http://schemas.microsoft.com/office/drawing/2014/main" id="{4B8AC456-AC2C-4449-ABF5-B4A68EBA7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260" y="1157568"/>
          <a:ext cx="7273841" cy="1131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34</xdr:row>
      <xdr:rowOff>114300</xdr:rowOff>
    </xdr:from>
    <xdr:ext cx="678050" cy="323335"/>
    <xdr:pic>
      <xdr:nvPicPr>
        <xdr:cNvPr id="2" name="Grafik 1">
          <a:extLst>
            <a:ext uri="{FF2B5EF4-FFF2-40B4-BE49-F238E27FC236}">
              <a16:creationId xmlns:a16="http://schemas.microsoft.com/office/drawing/2014/main" id="{0DE2CF54-15E4-4678-BC17-28DBB26B8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7086600"/>
          <a:ext cx="678050" cy="323335"/>
        </a:xfrm>
        <a:prstGeom prst="rect">
          <a:avLst/>
        </a:prstGeom>
      </xdr:spPr>
    </xdr:pic>
    <xdr:clientData/>
  </xdr:oneCellAnchor>
  <xdr:oneCellAnchor>
    <xdr:from>
      <xdr:col>24</xdr:col>
      <xdr:colOff>67236</xdr:colOff>
      <xdr:row>4</xdr:row>
      <xdr:rowOff>89646</xdr:rowOff>
    </xdr:from>
    <xdr:ext cx="1008529" cy="565125"/>
    <xdr:pic>
      <xdr:nvPicPr>
        <xdr:cNvPr id="3" name="Grafik 2">
          <a:extLst>
            <a:ext uri="{FF2B5EF4-FFF2-40B4-BE49-F238E27FC236}">
              <a16:creationId xmlns:a16="http://schemas.microsoft.com/office/drawing/2014/main" id="{8B7AF6E9-0531-4411-9F84-D2CD97010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17611" y="1013571"/>
          <a:ext cx="1008529" cy="565125"/>
        </a:xfrm>
        <a:prstGeom prst="rect">
          <a:avLst/>
        </a:prstGeom>
      </xdr:spPr>
    </xdr:pic>
    <xdr:clientData/>
  </xdr:oneCellAnchor>
  <xdr:oneCellAnchor>
    <xdr:from>
      <xdr:col>2</xdr:col>
      <xdr:colOff>200587</xdr:colOff>
      <xdr:row>15</xdr:row>
      <xdr:rowOff>19165</xdr:rowOff>
    </xdr:from>
    <xdr:ext cx="152399" cy="382679"/>
    <xdr:pic>
      <xdr:nvPicPr>
        <xdr:cNvPr id="4" name="Grafik 3">
          <a:extLst>
            <a:ext uri="{FF2B5EF4-FFF2-40B4-BE49-F238E27FC236}">
              <a16:creationId xmlns:a16="http://schemas.microsoft.com/office/drawing/2014/main" id="{CCBB0713-E4AC-4D1C-8B3C-E00325AEC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987" y="3086215"/>
          <a:ext cx="152399" cy="382679"/>
        </a:xfrm>
        <a:prstGeom prst="rect">
          <a:avLst/>
        </a:prstGeom>
      </xdr:spPr>
    </xdr:pic>
    <xdr:clientData/>
  </xdr:oneCellAnchor>
  <xdr:oneCellAnchor>
    <xdr:from>
      <xdr:col>1</xdr:col>
      <xdr:colOff>67235</xdr:colOff>
      <xdr:row>5</xdr:row>
      <xdr:rowOff>33618</xdr:rowOff>
    </xdr:from>
    <xdr:ext cx="7273841" cy="1131793"/>
    <xdr:pic>
      <xdr:nvPicPr>
        <xdr:cNvPr id="5" name="Grafik 4">
          <a:extLst>
            <a:ext uri="{FF2B5EF4-FFF2-40B4-BE49-F238E27FC236}">
              <a16:creationId xmlns:a16="http://schemas.microsoft.com/office/drawing/2014/main" id="{CC1AC592-CCFB-4708-B12D-799EA9DF8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260" y="1157568"/>
          <a:ext cx="7273841" cy="1131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34</xdr:row>
      <xdr:rowOff>114300</xdr:rowOff>
    </xdr:from>
    <xdr:ext cx="678050" cy="323335"/>
    <xdr:pic>
      <xdr:nvPicPr>
        <xdr:cNvPr id="2" name="Grafik 1">
          <a:extLst>
            <a:ext uri="{FF2B5EF4-FFF2-40B4-BE49-F238E27FC236}">
              <a16:creationId xmlns:a16="http://schemas.microsoft.com/office/drawing/2014/main" id="{6E33B4A9-86B0-4E17-B8FF-A368798D7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7086600"/>
          <a:ext cx="678050" cy="323335"/>
        </a:xfrm>
        <a:prstGeom prst="rect">
          <a:avLst/>
        </a:prstGeom>
      </xdr:spPr>
    </xdr:pic>
    <xdr:clientData/>
  </xdr:oneCellAnchor>
  <xdr:oneCellAnchor>
    <xdr:from>
      <xdr:col>24</xdr:col>
      <xdr:colOff>67236</xdr:colOff>
      <xdr:row>4</xdr:row>
      <xdr:rowOff>89646</xdr:rowOff>
    </xdr:from>
    <xdr:ext cx="1008529" cy="565125"/>
    <xdr:pic>
      <xdr:nvPicPr>
        <xdr:cNvPr id="3" name="Grafik 2">
          <a:extLst>
            <a:ext uri="{FF2B5EF4-FFF2-40B4-BE49-F238E27FC236}">
              <a16:creationId xmlns:a16="http://schemas.microsoft.com/office/drawing/2014/main" id="{4F45663E-C656-4769-960C-9BD838234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17611" y="1013571"/>
          <a:ext cx="1008529" cy="565125"/>
        </a:xfrm>
        <a:prstGeom prst="rect">
          <a:avLst/>
        </a:prstGeom>
      </xdr:spPr>
    </xdr:pic>
    <xdr:clientData/>
  </xdr:oneCellAnchor>
  <xdr:oneCellAnchor>
    <xdr:from>
      <xdr:col>2</xdr:col>
      <xdr:colOff>200587</xdr:colOff>
      <xdr:row>15</xdr:row>
      <xdr:rowOff>19165</xdr:rowOff>
    </xdr:from>
    <xdr:ext cx="152399" cy="382679"/>
    <xdr:pic>
      <xdr:nvPicPr>
        <xdr:cNvPr id="4" name="Grafik 3">
          <a:extLst>
            <a:ext uri="{FF2B5EF4-FFF2-40B4-BE49-F238E27FC236}">
              <a16:creationId xmlns:a16="http://schemas.microsoft.com/office/drawing/2014/main" id="{410D7896-2C2A-45E9-B26D-ED241A609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987" y="3086215"/>
          <a:ext cx="152399" cy="382679"/>
        </a:xfrm>
        <a:prstGeom prst="rect">
          <a:avLst/>
        </a:prstGeom>
      </xdr:spPr>
    </xdr:pic>
    <xdr:clientData/>
  </xdr:oneCellAnchor>
  <xdr:oneCellAnchor>
    <xdr:from>
      <xdr:col>1</xdr:col>
      <xdr:colOff>67235</xdr:colOff>
      <xdr:row>5</xdr:row>
      <xdr:rowOff>33618</xdr:rowOff>
    </xdr:from>
    <xdr:ext cx="7273841" cy="1131793"/>
    <xdr:pic>
      <xdr:nvPicPr>
        <xdr:cNvPr id="5" name="Grafik 4">
          <a:extLst>
            <a:ext uri="{FF2B5EF4-FFF2-40B4-BE49-F238E27FC236}">
              <a16:creationId xmlns:a16="http://schemas.microsoft.com/office/drawing/2014/main" id="{59E35E5B-4BD6-49A7-81A3-98E77F85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260" y="1157568"/>
          <a:ext cx="7273841" cy="1131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34</xdr:row>
      <xdr:rowOff>114300</xdr:rowOff>
    </xdr:from>
    <xdr:ext cx="678050" cy="323335"/>
    <xdr:pic>
      <xdr:nvPicPr>
        <xdr:cNvPr id="2" name="Grafik 1">
          <a:extLst>
            <a:ext uri="{FF2B5EF4-FFF2-40B4-BE49-F238E27FC236}">
              <a16:creationId xmlns:a16="http://schemas.microsoft.com/office/drawing/2014/main" id="{A5C98CC8-D727-4B31-BBA8-E735E63C4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7086600"/>
          <a:ext cx="678050" cy="323335"/>
        </a:xfrm>
        <a:prstGeom prst="rect">
          <a:avLst/>
        </a:prstGeom>
      </xdr:spPr>
    </xdr:pic>
    <xdr:clientData/>
  </xdr:oneCellAnchor>
  <xdr:oneCellAnchor>
    <xdr:from>
      <xdr:col>24</xdr:col>
      <xdr:colOff>67236</xdr:colOff>
      <xdr:row>4</xdr:row>
      <xdr:rowOff>89646</xdr:rowOff>
    </xdr:from>
    <xdr:ext cx="1008529" cy="565125"/>
    <xdr:pic>
      <xdr:nvPicPr>
        <xdr:cNvPr id="3" name="Grafik 2">
          <a:extLst>
            <a:ext uri="{FF2B5EF4-FFF2-40B4-BE49-F238E27FC236}">
              <a16:creationId xmlns:a16="http://schemas.microsoft.com/office/drawing/2014/main" id="{49CF79B5-9E1B-4FE1-89FA-F267DAD3C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17611" y="1013571"/>
          <a:ext cx="1008529" cy="565125"/>
        </a:xfrm>
        <a:prstGeom prst="rect">
          <a:avLst/>
        </a:prstGeom>
      </xdr:spPr>
    </xdr:pic>
    <xdr:clientData/>
  </xdr:oneCellAnchor>
  <xdr:oneCellAnchor>
    <xdr:from>
      <xdr:col>2</xdr:col>
      <xdr:colOff>200587</xdr:colOff>
      <xdr:row>15</xdr:row>
      <xdr:rowOff>19165</xdr:rowOff>
    </xdr:from>
    <xdr:ext cx="152399" cy="382679"/>
    <xdr:pic>
      <xdr:nvPicPr>
        <xdr:cNvPr id="4" name="Grafik 3">
          <a:extLst>
            <a:ext uri="{FF2B5EF4-FFF2-40B4-BE49-F238E27FC236}">
              <a16:creationId xmlns:a16="http://schemas.microsoft.com/office/drawing/2014/main" id="{7B4CB8FD-AFCA-4F19-BA23-CA30AF51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987" y="3086215"/>
          <a:ext cx="152399" cy="382679"/>
        </a:xfrm>
        <a:prstGeom prst="rect">
          <a:avLst/>
        </a:prstGeom>
      </xdr:spPr>
    </xdr:pic>
    <xdr:clientData/>
  </xdr:oneCellAnchor>
  <xdr:oneCellAnchor>
    <xdr:from>
      <xdr:col>1</xdr:col>
      <xdr:colOff>67235</xdr:colOff>
      <xdr:row>5</xdr:row>
      <xdr:rowOff>33618</xdr:rowOff>
    </xdr:from>
    <xdr:ext cx="7273841" cy="1131793"/>
    <xdr:pic>
      <xdr:nvPicPr>
        <xdr:cNvPr id="5" name="Grafik 4">
          <a:extLst>
            <a:ext uri="{FF2B5EF4-FFF2-40B4-BE49-F238E27FC236}">
              <a16:creationId xmlns:a16="http://schemas.microsoft.com/office/drawing/2014/main" id="{83F83FED-4449-4715-A635-7201440A0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260" y="1157568"/>
          <a:ext cx="7273841" cy="1131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34</xdr:row>
      <xdr:rowOff>114300</xdr:rowOff>
    </xdr:from>
    <xdr:ext cx="678050" cy="323335"/>
    <xdr:pic>
      <xdr:nvPicPr>
        <xdr:cNvPr id="2" name="Grafik 1">
          <a:extLst>
            <a:ext uri="{FF2B5EF4-FFF2-40B4-BE49-F238E27FC236}">
              <a16:creationId xmlns:a16="http://schemas.microsoft.com/office/drawing/2014/main" id="{43F658EA-7AD8-47ED-8B16-C6BB5A032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7086600"/>
          <a:ext cx="678050" cy="323335"/>
        </a:xfrm>
        <a:prstGeom prst="rect">
          <a:avLst/>
        </a:prstGeom>
      </xdr:spPr>
    </xdr:pic>
    <xdr:clientData/>
  </xdr:oneCellAnchor>
  <xdr:oneCellAnchor>
    <xdr:from>
      <xdr:col>24</xdr:col>
      <xdr:colOff>67236</xdr:colOff>
      <xdr:row>4</xdr:row>
      <xdr:rowOff>89646</xdr:rowOff>
    </xdr:from>
    <xdr:ext cx="1008529" cy="565125"/>
    <xdr:pic>
      <xdr:nvPicPr>
        <xdr:cNvPr id="3" name="Grafik 2">
          <a:extLst>
            <a:ext uri="{FF2B5EF4-FFF2-40B4-BE49-F238E27FC236}">
              <a16:creationId xmlns:a16="http://schemas.microsoft.com/office/drawing/2014/main" id="{4C3A6CCE-E2D2-4E2C-AA46-AD9AEA55E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17611" y="1013571"/>
          <a:ext cx="1008529" cy="565125"/>
        </a:xfrm>
        <a:prstGeom prst="rect">
          <a:avLst/>
        </a:prstGeom>
      </xdr:spPr>
    </xdr:pic>
    <xdr:clientData/>
  </xdr:oneCellAnchor>
  <xdr:oneCellAnchor>
    <xdr:from>
      <xdr:col>2</xdr:col>
      <xdr:colOff>200587</xdr:colOff>
      <xdr:row>15</xdr:row>
      <xdr:rowOff>19165</xdr:rowOff>
    </xdr:from>
    <xdr:ext cx="152399" cy="382679"/>
    <xdr:pic>
      <xdr:nvPicPr>
        <xdr:cNvPr id="4" name="Grafik 3">
          <a:extLst>
            <a:ext uri="{FF2B5EF4-FFF2-40B4-BE49-F238E27FC236}">
              <a16:creationId xmlns:a16="http://schemas.microsoft.com/office/drawing/2014/main" id="{8EDFAEE0-887F-4903-81E7-F61F88E05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987" y="3086215"/>
          <a:ext cx="152399" cy="382679"/>
        </a:xfrm>
        <a:prstGeom prst="rect">
          <a:avLst/>
        </a:prstGeom>
      </xdr:spPr>
    </xdr:pic>
    <xdr:clientData/>
  </xdr:oneCellAnchor>
  <xdr:oneCellAnchor>
    <xdr:from>
      <xdr:col>1</xdr:col>
      <xdr:colOff>67235</xdr:colOff>
      <xdr:row>5</xdr:row>
      <xdr:rowOff>33618</xdr:rowOff>
    </xdr:from>
    <xdr:ext cx="7273841" cy="1131793"/>
    <xdr:pic>
      <xdr:nvPicPr>
        <xdr:cNvPr id="5" name="Grafik 4">
          <a:extLst>
            <a:ext uri="{FF2B5EF4-FFF2-40B4-BE49-F238E27FC236}">
              <a16:creationId xmlns:a16="http://schemas.microsoft.com/office/drawing/2014/main" id="{B9EA87F8-FAF9-411B-8C60-B75F7E944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260" y="1157568"/>
          <a:ext cx="7273841" cy="1131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34</xdr:row>
      <xdr:rowOff>114300</xdr:rowOff>
    </xdr:from>
    <xdr:ext cx="678050" cy="323335"/>
    <xdr:pic>
      <xdr:nvPicPr>
        <xdr:cNvPr id="2" name="Grafik 1">
          <a:extLst>
            <a:ext uri="{FF2B5EF4-FFF2-40B4-BE49-F238E27FC236}">
              <a16:creationId xmlns:a16="http://schemas.microsoft.com/office/drawing/2014/main" id="{AD4E1A0B-493E-479C-AF9A-2C1FEBCF1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7086600"/>
          <a:ext cx="678050" cy="323335"/>
        </a:xfrm>
        <a:prstGeom prst="rect">
          <a:avLst/>
        </a:prstGeom>
      </xdr:spPr>
    </xdr:pic>
    <xdr:clientData/>
  </xdr:oneCellAnchor>
  <xdr:oneCellAnchor>
    <xdr:from>
      <xdr:col>24</xdr:col>
      <xdr:colOff>67236</xdr:colOff>
      <xdr:row>4</xdr:row>
      <xdr:rowOff>89646</xdr:rowOff>
    </xdr:from>
    <xdr:ext cx="1008529" cy="565125"/>
    <xdr:pic>
      <xdr:nvPicPr>
        <xdr:cNvPr id="3" name="Grafik 2">
          <a:extLst>
            <a:ext uri="{FF2B5EF4-FFF2-40B4-BE49-F238E27FC236}">
              <a16:creationId xmlns:a16="http://schemas.microsoft.com/office/drawing/2014/main" id="{EB60D2EA-A134-4F5E-8967-3C8D12D11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17611" y="1013571"/>
          <a:ext cx="1008529" cy="565125"/>
        </a:xfrm>
        <a:prstGeom prst="rect">
          <a:avLst/>
        </a:prstGeom>
      </xdr:spPr>
    </xdr:pic>
    <xdr:clientData/>
  </xdr:oneCellAnchor>
  <xdr:oneCellAnchor>
    <xdr:from>
      <xdr:col>2</xdr:col>
      <xdr:colOff>200587</xdr:colOff>
      <xdr:row>15</xdr:row>
      <xdr:rowOff>19165</xdr:rowOff>
    </xdr:from>
    <xdr:ext cx="152399" cy="382679"/>
    <xdr:pic>
      <xdr:nvPicPr>
        <xdr:cNvPr id="4" name="Grafik 3">
          <a:extLst>
            <a:ext uri="{FF2B5EF4-FFF2-40B4-BE49-F238E27FC236}">
              <a16:creationId xmlns:a16="http://schemas.microsoft.com/office/drawing/2014/main" id="{7DA25AEA-5281-42FA-BB45-AD9F208FE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987" y="3086215"/>
          <a:ext cx="152399" cy="382679"/>
        </a:xfrm>
        <a:prstGeom prst="rect">
          <a:avLst/>
        </a:prstGeom>
      </xdr:spPr>
    </xdr:pic>
    <xdr:clientData/>
  </xdr:oneCellAnchor>
  <xdr:oneCellAnchor>
    <xdr:from>
      <xdr:col>1</xdr:col>
      <xdr:colOff>67235</xdr:colOff>
      <xdr:row>5</xdr:row>
      <xdr:rowOff>33618</xdr:rowOff>
    </xdr:from>
    <xdr:ext cx="7273841" cy="1131793"/>
    <xdr:pic>
      <xdr:nvPicPr>
        <xdr:cNvPr id="5" name="Grafik 4">
          <a:extLst>
            <a:ext uri="{FF2B5EF4-FFF2-40B4-BE49-F238E27FC236}">
              <a16:creationId xmlns:a16="http://schemas.microsoft.com/office/drawing/2014/main" id="{E02788B0-ACC8-4A55-9756-5CDF571F2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260" y="1157568"/>
          <a:ext cx="7273841" cy="1131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1</xdr:row>
      <xdr:rowOff>104775</xdr:rowOff>
    </xdr:from>
    <xdr:to>
      <xdr:col>16</xdr:col>
      <xdr:colOff>629390</xdr:colOff>
      <xdr:row>9</xdr:row>
      <xdr:rowOff>95461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E8C2550-7547-84C8-2688-C8B2E7B83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295275"/>
          <a:ext cx="5306165" cy="1514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F0F7-B667-43C3-BCB5-9ECB4752F72C}">
  <dimension ref="A1:AL58"/>
  <sheetViews>
    <sheetView topLeftCell="A26" zoomScaleNormal="100" workbookViewId="0">
      <selection activeCell="L51" sqref="L51"/>
    </sheetView>
  </sheetViews>
  <sheetFormatPr baseColWidth="10" defaultColWidth="10.7109375" defaultRowHeight="15" x14ac:dyDescent="0.25"/>
  <cols>
    <col min="1" max="1" width="3" style="21" customWidth="1"/>
    <col min="2" max="2" width="10.7109375" style="21"/>
    <col min="3" max="3" width="16.140625" style="21" bestFit="1" customWidth="1"/>
    <col min="4" max="4" width="10.7109375" style="21"/>
    <col min="5" max="5" width="21.5703125" style="21" bestFit="1" customWidth="1"/>
    <col min="6" max="6" width="20" style="21" bestFit="1" customWidth="1"/>
    <col min="7" max="7" width="12" style="21" bestFit="1" customWidth="1"/>
    <col min="8" max="8" width="11.42578125" style="21" customWidth="1"/>
    <col min="9" max="9" width="10.7109375" style="21"/>
    <col min="10" max="10" width="14.5703125" style="21" bestFit="1" customWidth="1"/>
    <col min="11" max="11" width="27.85546875" style="21" bestFit="1" customWidth="1"/>
    <col min="12" max="12" width="13.140625" style="21" bestFit="1" customWidth="1"/>
    <col min="13" max="13" width="25.140625" style="21" bestFit="1" customWidth="1"/>
    <col min="14" max="14" width="2.7109375" style="21" customWidth="1"/>
    <col min="15" max="15" width="26.140625" style="21" bestFit="1" customWidth="1"/>
    <col min="16" max="16" width="2.140625" style="21" customWidth="1"/>
    <col min="17" max="17" width="17.5703125" style="21" bestFit="1" customWidth="1"/>
    <col min="18" max="18" width="22.5703125" style="21" customWidth="1"/>
    <col min="19" max="19" width="9.85546875" style="21" customWidth="1"/>
    <col min="20" max="20" width="12.7109375" bestFit="1" customWidth="1"/>
    <col min="21" max="21" width="12" bestFit="1" customWidth="1"/>
    <col min="22" max="22" width="18" bestFit="1" customWidth="1"/>
    <col min="27" max="27" width="20.28515625" bestFit="1" customWidth="1"/>
    <col min="32" max="32" width="18.5703125" bestFit="1" customWidth="1"/>
    <col min="37" max="37" width="19" bestFit="1" customWidth="1"/>
  </cols>
  <sheetData>
    <row r="1" spans="2:38" ht="26.25" x14ac:dyDescent="0.25">
      <c r="B1" s="11" t="s">
        <v>34</v>
      </c>
      <c r="C1" s="15" t="s">
        <v>35</v>
      </c>
      <c r="D1" s="12">
        <v>1</v>
      </c>
      <c r="F1" s="81" t="s">
        <v>53</v>
      </c>
      <c r="G1" s="82"/>
      <c r="H1" s="82"/>
      <c r="I1" s="82"/>
      <c r="J1" s="82"/>
      <c r="K1" s="82"/>
      <c r="L1" s="82"/>
      <c r="M1" s="82"/>
    </row>
    <row r="2" spans="2:38" ht="15.75" thickBot="1" x14ac:dyDescent="0.3">
      <c r="B2" s="13" t="s">
        <v>36</v>
      </c>
      <c r="C2" s="16" t="s">
        <v>35</v>
      </c>
      <c r="D2" s="14">
        <v>0</v>
      </c>
    </row>
    <row r="3" spans="2:38" ht="15.75" thickBot="1" x14ac:dyDescent="0.3">
      <c r="B3" s="10"/>
      <c r="C3" s="3"/>
      <c r="D3" s="3"/>
      <c r="E3" s="3"/>
      <c r="F3" s="3"/>
      <c r="G3" s="3"/>
      <c r="M3" s="70" t="s">
        <v>37</v>
      </c>
      <c r="N3" s="70"/>
      <c r="O3" s="70"/>
      <c r="S3" s="7"/>
      <c r="Y3" s="7" t="s">
        <v>32</v>
      </c>
    </row>
    <row r="4" spans="2:38" x14ac:dyDescent="0.25">
      <c r="B4" s="21" t="s">
        <v>33</v>
      </c>
      <c r="L4" s="21" t="s">
        <v>20</v>
      </c>
      <c r="Q4" s="9" t="s">
        <v>19</v>
      </c>
      <c r="R4" s="9" t="s">
        <v>18</v>
      </c>
      <c r="S4" s="9" t="s">
        <v>22</v>
      </c>
      <c r="T4" s="9" t="s">
        <v>11</v>
      </c>
      <c r="U4" s="8" t="s">
        <v>13</v>
      </c>
      <c r="V4" s="9" t="s">
        <v>31</v>
      </c>
      <c r="Y4" t="s">
        <v>30</v>
      </c>
    </row>
    <row r="5" spans="2:38" ht="15.75" thickBot="1" x14ac:dyDescent="0.3">
      <c r="K5" t="s">
        <v>29</v>
      </c>
      <c r="L5">
        <v>83237124</v>
      </c>
      <c r="O5" t="s">
        <v>28</v>
      </c>
      <c r="P5" s="3"/>
      <c r="Q5" s="49">
        <v>6694814.9100000001</v>
      </c>
      <c r="R5" s="21">
        <v>0.22549019607843099</v>
      </c>
      <c r="S5" s="21">
        <v>102</v>
      </c>
      <c r="T5" s="5">
        <f t="shared" ref="T5:T11" si="0">(Q5/L$7)*L$11</f>
        <v>158.92708451182548</v>
      </c>
      <c r="U5">
        <f>1-(S5/Q5)</f>
        <v>0.99998476432860783</v>
      </c>
      <c r="V5">
        <v>0.176373519704911</v>
      </c>
      <c r="AD5" s="78" t="s">
        <v>42</v>
      </c>
      <c r="AE5" s="78"/>
      <c r="AF5" s="78"/>
      <c r="AG5" s="78"/>
      <c r="AI5" s="78" t="s">
        <v>42</v>
      </c>
      <c r="AJ5" s="78"/>
      <c r="AK5" s="78"/>
      <c r="AL5" s="78"/>
    </row>
    <row r="6" spans="2:38" x14ac:dyDescent="0.25">
      <c r="K6" s="8" t="s">
        <v>27</v>
      </c>
      <c r="L6" s="8">
        <v>72385057</v>
      </c>
      <c r="O6" t="s">
        <v>26</v>
      </c>
      <c r="P6"/>
      <c r="Q6" s="50">
        <v>6895148.4720000001</v>
      </c>
      <c r="R6" s="21">
        <v>0.16535433070866101</v>
      </c>
      <c r="S6" s="21">
        <v>127</v>
      </c>
      <c r="T6" s="5">
        <f t="shared" si="0"/>
        <v>163.68276922701787</v>
      </c>
      <c r="U6">
        <f t="shared" ref="U6:U12" si="1">1-(S6/Q6)</f>
        <v>0.99998158125230863</v>
      </c>
      <c r="V6">
        <v>0.139107611548556</v>
      </c>
    </row>
    <row r="7" spans="2:38" ht="15.75" thickBot="1" x14ac:dyDescent="0.3">
      <c r="K7" t="s">
        <v>25</v>
      </c>
      <c r="L7" s="24">
        <f>Q14</f>
        <v>56363346.606999993</v>
      </c>
      <c r="O7" s="7" t="s">
        <v>24</v>
      </c>
      <c r="Q7" s="50">
        <v>6763937.7960000001</v>
      </c>
      <c r="R7" s="21">
        <v>0.13020833333333301</v>
      </c>
      <c r="S7" s="21">
        <v>193</v>
      </c>
      <c r="T7" s="5">
        <f t="shared" si="0"/>
        <v>160.56798107023732</v>
      </c>
      <c r="U7">
        <f t="shared" si="1"/>
        <v>0.99997146632541267</v>
      </c>
      <c r="V7">
        <v>0.11384707678883001</v>
      </c>
      <c r="AD7" s="80"/>
      <c r="AE7" s="80"/>
      <c r="AF7" s="80" t="s">
        <v>43</v>
      </c>
      <c r="AG7" s="80"/>
      <c r="AI7" s="80"/>
      <c r="AJ7" s="80"/>
      <c r="AK7" s="80" t="s">
        <v>43</v>
      </c>
      <c r="AL7" s="80"/>
    </row>
    <row r="8" spans="2:38" x14ac:dyDescent="0.25">
      <c r="K8"/>
      <c r="L8"/>
      <c r="O8" s="17" t="s">
        <v>23</v>
      </c>
      <c r="P8" s="18"/>
      <c r="Q8" s="51">
        <v>7614948.0160000008</v>
      </c>
      <c r="R8" s="18">
        <v>9.9781988931745794E-2</v>
      </c>
      <c r="S8" s="18">
        <v>269</v>
      </c>
      <c r="T8" s="19">
        <f t="shared" si="0"/>
        <v>180.76996947059584</v>
      </c>
      <c r="U8" s="20">
        <f t="shared" si="1"/>
        <v>0.99996467474243622</v>
      </c>
      <c r="V8" s="20">
        <v>9.9781988931745794E-2</v>
      </c>
      <c r="AD8" s="34" t="s">
        <v>20</v>
      </c>
      <c r="AE8" s="34"/>
      <c r="AF8" s="35">
        <v>70</v>
      </c>
      <c r="AG8" s="34"/>
      <c r="AI8" s="34" t="s">
        <v>20</v>
      </c>
      <c r="AJ8" s="34"/>
      <c r="AK8" s="35">
        <v>52</v>
      </c>
      <c r="AL8" s="34"/>
    </row>
    <row r="9" spans="2:38" x14ac:dyDescent="0.25">
      <c r="K9"/>
      <c r="L9"/>
      <c r="O9" t="s">
        <v>46</v>
      </c>
      <c r="Q9" s="49">
        <v>5836344.8399999999</v>
      </c>
      <c r="R9" s="21">
        <v>0.22413793103448201</v>
      </c>
      <c r="S9" s="21">
        <v>58</v>
      </c>
      <c r="T9" s="5">
        <f t="shared" si="0"/>
        <v>138.54800798769753</v>
      </c>
      <c r="U9">
        <f t="shared" si="1"/>
        <v>0.9999900622732909</v>
      </c>
      <c r="V9">
        <v>0.176950998185118</v>
      </c>
      <c r="AD9" s="34" t="s">
        <v>44</v>
      </c>
      <c r="AE9" s="34"/>
      <c r="AF9" s="38">
        <v>0.25714285714285701</v>
      </c>
      <c r="AG9" s="34"/>
      <c r="AI9" s="34" t="s">
        <v>44</v>
      </c>
      <c r="AJ9" s="34"/>
      <c r="AK9" s="35">
        <v>0.23076923076923</v>
      </c>
      <c r="AL9" s="34"/>
    </row>
    <row r="10" spans="2:38" ht="15.75" thickBot="1" x14ac:dyDescent="0.3">
      <c r="O10" t="s">
        <v>47</v>
      </c>
      <c r="Q10" s="50">
        <v>6380280.1600000001</v>
      </c>
      <c r="R10" s="21">
        <v>2.9702970297029702E-2</v>
      </c>
      <c r="S10" s="21">
        <v>101</v>
      </c>
      <c r="T10" s="5">
        <f t="shared" si="0"/>
        <v>151.46039701304355</v>
      </c>
      <c r="U10">
        <f t="shared" si="1"/>
        <v>0.99998416997412853</v>
      </c>
      <c r="V10">
        <v>2.91089108910891E-2</v>
      </c>
      <c r="AD10" s="36" t="s">
        <v>45</v>
      </c>
      <c r="AE10" s="36"/>
      <c r="AF10" s="39">
        <v>0.19378881987577601</v>
      </c>
      <c r="AG10" s="36"/>
      <c r="AI10" s="36" t="s">
        <v>45</v>
      </c>
      <c r="AJ10" s="36"/>
      <c r="AK10" s="37">
        <v>0.180995475113122</v>
      </c>
      <c r="AL10" s="36"/>
    </row>
    <row r="11" spans="2:38" x14ac:dyDescent="0.25">
      <c r="K11" s="21" t="s">
        <v>22</v>
      </c>
      <c r="L11" s="21">
        <f>S14</f>
        <v>1338</v>
      </c>
      <c r="O11" s="7" t="s">
        <v>48</v>
      </c>
      <c r="Q11" s="50">
        <v>6836379.608</v>
      </c>
      <c r="R11" s="21">
        <v>8.42105263157895E-2</v>
      </c>
      <c r="S11" s="21">
        <v>191</v>
      </c>
      <c r="T11" s="5">
        <f t="shared" si="0"/>
        <v>162.28766505443784</v>
      </c>
      <c r="U11">
        <f t="shared" si="1"/>
        <v>0.99997206123548543</v>
      </c>
      <c r="V11">
        <v>7.7527151211361695E-2</v>
      </c>
      <c r="Y11" t="s">
        <v>21</v>
      </c>
      <c r="AD11" s="74"/>
      <c r="AE11" s="74"/>
      <c r="AF11" s="74"/>
      <c r="AG11" s="74"/>
      <c r="AI11" s="74"/>
      <c r="AJ11" s="74"/>
      <c r="AK11" s="74"/>
      <c r="AL11" s="74"/>
    </row>
    <row r="12" spans="2:38" ht="15.75" thickBot="1" x14ac:dyDescent="0.3">
      <c r="O12" s="7" t="s">
        <v>49</v>
      </c>
      <c r="Q12" s="51">
        <v>9341492.8050000016</v>
      </c>
      <c r="R12" s="21">
        <v>5.7432432432432401E-2</v>
      </c>
      <c r="S12" s="21">
        <v>297</v>
      </c>
      <c r="T12" s="5">
        <f>(Q12/L$7)*L$11</f>
        <v>221.75612566514476</v>
      </c>
      <c r="U12">
        <f t="shared" si="1"/>
        <v>0.99996820636634853</v>
      </c>
      <c r="V12">
        <v>5.4317453046266603E-2</v>
      </c>
      <c r="AD12" s="78" t="s">
        <v>42</v>
      </c>
      <c r="AE12" s="78"/>
      <c r="AF12" s="78"/>
      <c r="AG12" s="78"/>
      <c r="AI12" s="78" t="s">
        <v>42</v>
      </c>
      <c r="AJ12" s="78"/>
      <c r="AK12" s="78"/>
      <c r="AL12" s="78"/>
    </row>
    <row r="14" spans="2:38" ht="15.75" thickBot="1" x14ac:dyDescent="0.3">
      <c r="Q14" s="2">
        <f>SUM(Q5:Q12)</f>
        <v>56363346.606999993</v>
      </c>
      <c r="R14" s="21">
        <f>AVERAGE(R5:R12)</f>
        <v>0.12703983864148807</v>
      </c>
      <c r="S14" s="21">
        <f>SUM(S5:S12)</f>
        <v>1338</v>
      </c>
      <c r="V14">
        <f>AVERAGE(V5:V12)</f>
        <v>0.10837683878848478</v>
      </c>
      <c r="AD14" s="80"/>
      <c r="AE14" s="80"/>
      <c r="AF14" s="80" t="s">
        <v>43</v>
      </c>
      <c r="AG14" s="80"/>
      <c r="AI14" s="80"/>
      <c r="AJ14" s="80"/>
      <c r="AK14" s="80" t="s">
        <v>43</v>
      </c>
      <c r="AL14" s="80"/>
    </row>
    <row r="15" spans="2:38" x14ac:dyDescent="0.25">
      <c r="O15" s="7"/>
      <c r="Q15" s="2"/>
      <c r="R15" s="38"/>
      <c r="T15" s="5"/>
      <c r="V15" s="38"/>
      <c r="AD15" s="34" t="s">
        <v>20</v>
      </c>
      <c r="AE15" s="34"/>
      <c r="AF15" s="35">
        <v>78</v>
      </c>
      <c r="AG15" s="34"/>
      <c r="AI15" s="34" t="s">
        <v>20</v>
      </c>
      <c r="AJ15" s="34"/>
      <c r="AK15" s="35">
        <v>38</v>
      </c>
      <c r="AL15" s="34"/>
    </row>
    <row r="16" spans="2:38" ht="18" customHeight="1" x14ac:dyDescent="0.25">
      <c r="C16" s="70"/>
      <c r="D16" s="21">
        <v>1</v>
      </c>
      <c r="E16" s="70">
        <f>D16/D17</f>
        <v>1.7742026692854428E-8</v>
      </c>
      <c r="I16" s="70">
        <f>E16*G22</f>
        <v>0.12242305039094302</v>
      </c>
      <c r="M16" s="6"/>
      <c r="O16" s="7"/>
      <c r="Q16" s="2"/>
      <c r="R16" s="38"/>
      <c r="T16" s="5"/>
      <c r="V16" s="38"/>
      <c r="AD16" s="34" t="s">
        <v>44</v>
      </c>
      <c r="AE16" s="34"/>
      <c r="AF16" s="35">
        <v>0.16666666666666599</v>
      </c>
      <c r="AG16" s="34"/>
      <c r="AI16" s="34" t="s">
        <v>44</v>
      </c>
      <c r="AJ16" s="34"/>
      <c r="AK16" s="35">
        <v>7.8947368421052599E-2</v>
      </c>
      <c r="AL16" s="34"/>
    </row>
    <row r="17" spans="2:38" ht="15.75" thickBot="1" x14ac:dyDescent="0.3">
      <c r="C17" s="70"/>
      <c r="D17" s="2">
        <f>L7</f>
        <v>56363346.606999993</v>
      </c>
      <c r="E17" s="70"/>
      <c r="I17" s="70"/>
      <c r="M17" s="6"/>
      <c r="O17" s="7"/>
      <c r="Q17" s="2"/>
      <c r="T17" s="5"/>
      <c r="AD17" s="36" t="s">
        <v>45</v>
      </c>
      <c r="AE17" s="36"/>
      <c r="AF17" s="37">
        <v>0.14069264069264001</v>
      </c>
      <c r="AG17" s="36"/>
      <c r="AI17" s="36" t="s">
        <v>45</v>
      </c>
      <c r="AJ17" s="36"/>
      <c r="AK17" s="37">
        <v>7.4679943100995697E-2</v>
      </c>
      <c r="AL17" s="36"/>
    </row>
    <row r="18" spans="2:38" x14ac:dyDescent="0.25">
      <c r="B18" s="70"/>
      <c r="I18" s="70"/>
      <c r="M18" s="6"/>
      <c r="O18" s="7"/>
      <c r="T18" s="5"/>
      <c r="AD18" s="74"/>
      <c r="AE18" s="74"/>
      <c r="AF18" s="74"/>
      <c r="AG18" s="74"/>
      <c r="AI18" s="74"/>
      <c r="AJ18" s="74"/>
      <c r="AK18" s="74"/>
      <c r="AL18" s="74"/>
    </row>
    <row r="19" spans="2:38" ht="15.75" thickBot="1" x14ac:dyDescent="0.3">
      <c r="B19" s="70"/>
      <c r="I19" s="70"/>
      <c r="M19" s="6"/>
      <c r="R19" s="5"/>
      <c r="S19" s="5"/>
      <c r="AD19" s="78" t="s">
        <v>42</v>
      </c>
      <c r="AE19" s="78"/>
      <c r="AF19" s="78"/>
      <c r="AG19" s="78"/>
      <c r="AI19" s="78" t="s">
        <v>42</v>
      </c>
      <c r="AJ19" s="78"/>
      <c r="AK19" s="78"/>
      <c r="AL19" s="78"/>
    </row>
    <row r="20" spans="2:38" x14ac:dyDescent="0.25">
      <c r="I20" s="70"/>
      <c r="Q20" s="2"/>
      <c r="R20" s="5"/>
      <c r="S20" s="5"/>
    </row>
    <row r="21" spans="2:38" ht="15.75" thickBot="1" x14ac:dyDescent="0.3">
      <c r="D21" s="21" t="s">
        <v>19</v>
      </c>
      <c r="E21" s="21" t="s">
        <v>18</v>
      </c>
      <c r="F21" s="21" t="s">
        <v>17</v>
      </c>
      <c r="G21" s="21" t="s">
        <v>16</v>
      </c>
      <c r="I21" s="70"/>
      <c r="R21" s="5"/>
      <c r="S21" s="5"/>
      <c r="AD21" s="80"/>
      <c r="AE21" s="80"/>
      <c r="AF21" s="80" t="s">
        <v>43</v>
      </c>
      <c r="AG21" s="80"/>
      <c r="AI21" s="80"/>
      <c r="AJ21" s="80"/>
      <c r="AK21" s="80" t="s">
        <v>43</v>
      </c>
      <c r="AL21" s="80"/>
    </row>
    <row r="22" spans="2:38" x14ac:dyDescent="0.25">
      <c r="C22" s="21" t="s">
        <v>7</v>
      </c>
      <c r="D22" s="2">
        <f t="shared" ref="D22:E25" si="2">Q5</f>
        <v>6694814.9100000001</v>
      </c>
      <c r="E22" s="40">
        <f t="shared" si="2"/>
        <v>0.22549019607843099</v>
      </c>
      <c r="F22" s="21">
        <f>D22*E22</f>
        <v>1509615.1267647033</v>
      </c>
      <c r="G22" s="79">
        <f>SUM(F22:F31)</f>
        <v>6900172.8218709482</v>
      </c>
      <c r="I22" s="70"/>
      <c r="AD22" s="34" t="s">
        <v>20</v>
      </c>
      <c r="AE22" s="34"/>
      <c r="AF22" s="35">
        <v>95</v>
      </c>
      <c r="AG22" s="34"/>
      <c r="AI22" s="34" t="s">
        <v>20</v>
      </c>
      <c r="AJ22" s="34"/>
      <c r="AK22" s="35">
        <v>74</v>
      </c>
      <c r="AL22" s="34"/>
    </row>
    <row r="23" spans="2:38" ht="15.75" thickBot="1" x14ac:dyDescent="0.3">
      <c r="C23" s="21" t="s">
        <v>6</v>
      </c>
      <c r="D23" s="2">
        <f t="shared" si="2"/>
        <v>6895148.4720000001</v>
      </c>
      <c r="E23" s="40">
        <f t="shared" si="2"/>
        <v>0.16535433070866101</v>
      </c>
      <c r="F23" s="21">
        <f>D23*E23</f>
        <v>1140142.6607244066</v>
      </c>
      <c r="G23" s="72"/>
      <c r="I23" s="70"/>
      <c r="AD23" s="34" t="s">
        <v>44</v>
      </c>
      <c r="AE23" s="34"/>
      <c r="AF23" s="35">
        <v>0.13684210526315699</v>
      </c>
      <c r="AG23" s="34"/>
      <c r="AI23" s="34" t="s">
        <v>44</v>
      </c>
      <c r="AJ23" s="34"/>
      <c r="AK23" s="35">
        <v>5.4054054054054099E-2</v>
      </c>
      <c r="AL23" s="34"/>
    </row>
    <row r="24" spans="2:38" ht="18.75" customHeight="1" thickBot="1" x14ac:dyDescent="0.3">
      <c r="C24" s="21" t="s">
        <v>5</v>
      </c>
      <c r="D24" s="2">
        <f t="shared" si="2"/>
        <v>6763937.7960000001</v>
      </c>
      <c r="E24" s="40">
        <f t="shared" si="2"/>
        <v>0.13020833333333301</v>
      </c>
      <c r="F24" s="21">
        <f>D24*E24</f>
        <v>880721.06718749786</v>
      </c>
      <c r="G24" s="72"/>
      <c r="I24" s="70"/>
      <c r="L24" s="4" t="s">
        <v>15</v>
      </c>
      <c r="M24" s="41">
        <f>I16</f>
        <v>0.12242305039094302</v>
      </c>
      <c r="N24" s="25" t="s">
        <v>14</v>
      </c>
      <c r="O24" s="42">
        <f>O36</f>
        <v>1.7373835382635944E-2</v>
      </c>
      <c r="Q24" s="47" t="s">
        <v>14</v>
      </c>
      <c r="R24" s="48">
        <f>M24-O24</f>
        <v>0.10504921500830708</v>
      </c>
      <c r="S24" s="2"/>
      <c r="AD24" s="36" t="s">
        <v>45</v>
      </c>
      <c r="AE24" s="36"/>
      <c r="AF24" s="37">
        <v>0.119372900335946</v>
      </c>
      <c r="AG24" s="36"/>
      <c r="AI24" s="36" t="s">
        <v>45</v>
      </c>
      <c r="AJ24" s="36"/>
      <c r="AK24" s="37">
        <v>5.18326545723806E-2</v>
      </c>
      <c r="AL24" s="36"/>
    </row>
    <row r="25" spans="2:38" s="21" customFormat="1" ht="15.75" thickBot="1" x14ac:dyDescent="0.3">
      <c r="C25" s="21" t="s">
        <v>4</v>
      </c>
      <c r="D25" s="2">
        <f t="shared" si="2"/>
        <v>7614948.0160000008</v>
      </c>
      <c r="E25" s="40">
        <f t="shared" si="2"/>
        <v>9.9781988931745794E-2</v>
      </c>
      <c r="F25" s="21">
        <f>D25*E25</f>
        <v>759834.65864833165</v>
      </c>
      <c r="G25" s="72"/>
      <c r="I25" s="70"/>
      <c r="Q25" s="47" t="s">
        <v>14</v>
      </c>
      <c r="R25" s="48">
        <f>M24+O24</f>
        <v>0.13979688577357896</v>
      </c>
      <c r="T25"/>
      <c r="U25"/>
      <c r="V25"/>
      <c r="W25"/>
      <c r="X25"/>
      <c r="Y25"/>
      <c r="AD25" s="74"/>
      <c r="AE25" s="74"/>
      <c r="AF25" s="74"/>
      <c r="AG25" s="74"/>
      <c r="AI25" s="74"/>
      <c r="AJ25" s="74"/>
      <c r="AK25" s="74"/>
      <c r="AL25" s="74"/>
    </row>
    <row r="26" spans="2:38" s="21" customFormat="1" ht="21.75" thickBot="1" x14ac:dyDescent="0.3">
      <c r="D26" s="2"/>
      <c r="E26" s="40"/>
      <c r="G26" s="72"/>
      <c r="I26" s="70"/>
      <c r="K26" s="3"/>
      <c r="L26" s="4" t="s">
        <v>15</v>
      </c>
      <c r="M26" s="53">
        <f>M24*L7</f>
        <v>6900172.8218709473</v>
      </c>
      <c r="N26" s="25" t="s">
        <v>14</v>
      </c>
      <c r="O26" s="54">
        <f>O24*L7</f>
        <v>979247.50556447008</v>
      </c>
      <c r="P26" s="3"/>
      <c r="Q26" s="30">
        <f>O26/M26</f>
        <v>0.1419163738132217</v>
      </c>
      <c r="R26" s="23"/>
      <c r="S26" s="23"/>
      <c r="T26"/>
      <c r="U26"/>
      <c r="V26"/>
      <c r="W26"/>
      <c r="X26"/>
      <c r="Y26"/>
      <c r="AD26" s="78" t="s">
        <v>42</v>
      </c>
      <c r="AE26" s="78"/>
      <c r="AF26" s="78"/>
      <c r="AG26" s="78"/>
      <c r="AI26" s="78" t="s">
        <v>42</v>
      </c>
      <c r="AJ26" s="78"/>
      <c r="AK26" s="78"/>
      <c r="AL26" s="78"/>
    </row>
    <row r="27" spans="2:38" s="21" customFormat="1" x14ac:dyDescent="0.25">
      <c r="D27" s="2"/>
      <c r="E27" s="40"/>
      <c r="G27" s="72"/>
      <c r="I27" s="70"/>
      <c r="K27" s="3"/>
      <c r="L27" s="3"/>
      <c r="M27" s="3"/>
      <c r="N27" s="3"/>
      <c r="O27" s="3"/>
      <c r="P27" s="3"/>
      <c r="Q27" s="47" t="s">
        <v>14</v>
      </c>
      <c r="R27" s="2">
        <f>M26-O26</f>
        <v>5920925.3163064774</v>
      </c>
      <c r="S27" s="22"/>
      <c r="T27"/>
      <c r="U27"/>
      <c r="V27"/>
      <c r="W27"/>
      <c r="X27"/>
      <c r="Y27"/>
      <c r="AD27"/>
      <c r="AE27"/>
      <c r="AF27"/>
      <c r="AG27"/>
      <c r="AI27"/>
      <c r="AJ27"/>
      <c r="AK27"/>
      <c r="AL27"/>
    </row>
    <row r="28" spans="2:38" s="21" customFormat="1" ht="15.75" thickBot="1" x14ac:dyDescent="0.3">
      <c r="C28" s="21" t="s">
        <v>1</v>
      </c>
      <c r="D28" s="2">
        <f t="shared" ref="D28:E31" si="3">Q9</f>
        <v>5836344.8399999999</v>
      </c>
      <c r="E28" s="40">
        <f t="shared" si="3"/>
        <v>0.22413793103448201</v>
      </c>
      <c r="F28" s="21">
        <f>D28*E28</f>
        <v>1308146.2572413748</v>
      </c>
      <c r="G28" s="72"/>
      <c r="I28" s="70"/>
      <c r="M28" s="45">
        <f>M26+O26</f>
        <v>7879420.3274354171</v>
      </c>
      <c r="N28" s="28"/>
      <c r="O28" s="27">
        <v>0.25</v>
      </c>
      <c r="P28" s="29"/>
      <c r="Q28" s="47" t="s">
        <v>14</v>
      </c>
      <c r="R28" s="2">
        <f>M26+O26</f>
        <v>7879420.3274354171</v>
      </c>
      <c r="S28" s="30"/>
      <c r="T28"/>
      <c r="U28"/>
      <c r="V28"/>
      <c r="W28"/>
      <c r="X28"/>
      <c r="Y28"/>
      <c r="AD28" s="80"/>
      <c r="AE28" s="80"/>
      <c r="AF28" s="80" t="s">
        <v>43</v>
      </c>
      <c r="AG28" s="80"/>
      <c r="AI28" s="80"/>
      <c r="AJ28" s="80"/>
      <c r="AK28" s="80" t="s">
        <v>43</v>
      </c>
      <c r="AL28" s="80"/>
    </row>
    <row r="29" spans="2:38" s="21" customFormat="1" x14ac:dyDescent="0.25">
      <c r="C29" s="21" t="s">
        <v>0</v>
      </c>
      <c r="D29" s="2">
        <f t="shared" si="3"/>
        <v>6380280.1600000001</v>
      </c>
      <c r="E29" s="40">
        <f t="shared" si="3"/>
        <v>2.9702970297029702E-2</v>
      </c>
      <c r="F29" s="21">
        <f>D29*E29</f>
        <v>189513.27207920791</v>
      </c>
      <c r="G29" s="72"/>
      <c r="I29" s="70"/>
      <c r="M29" s="44">
        <f>M26-O26</f>
        <v>5920925.3163064774</v>
      </c>
      <c r="N29" s="31"/>
      <c r="O29" s="46">
        <v>0.35699999999999998</v>
      </c>
      <c r="P29" s="31"/>
      <c r="Q29" s="30"/>
      <c r="R29" s="31"/>
      <c r="S29" s="31"/>
      <c r="T29"/>
      <c r="U29"/>
      <c r="V29"/>
      <c r="W29"/>
      <c r="X29"/>
      <c r="Y29"/>
      <c r="AD29" s="34" t="s">
        <v>20</v>
      </c>
      <c r="AE29" s="34"/>
      <c r="AF29" s="35">
        <v>127</v>
      </c>
      <c r="AG29" s="34"/>
      <c r="AI29" s="34" t="s">
        <v>20</v>
      </c>
      <c r="AJ29" s="34"/>
      <c r="AK29" s="35">
        <v>105</v>
      </c>
      <c r="AL29" s="34"/>
    </row>
    <row r="30" spans="2:38" s="21" customFormat="1" x14ac:dyDescent="0.25">
      <c r="C30" s="21" t="s">
        <v>38</v>
      </c>
      <c r="D30" s="2">
        <f t="shared" si="3"/>
        <v>6836379.608</v>
      </c>
      <c r="E30" s="40">
        <f t="shared" si="3"/>
        <v>8.42105263157895E-2</v>
      </c>
      <c r="F30" s="21">
        <f>D30*E30</f>
        <v>575695.12488421076</v>
      </c>
      <c r="G30" s="72"/>
      <c r="I30" s="70"/>
      <c r="M30" s="31"/>
      <c r="N30" s="31"/>
      <c r="O30" s="31"/>
      <c r="P30" s="31"/>
      <c r="Q30" s="30"/>
      <c r="R30" s="31"/>
      <c r="S30" s="31"/>
      <c r="T30"/>
      <c r="U30"/>
      <c r="V30"/>
      <c r="W30"/>
      <c r="X30"/>
      <c r="Y30"/>
      <c r="AD30" s="34" t="s">
        <v>44</v>
      </c>
      <c r="AE30" s="34"/>
      <c r="AF30" s="35">
        <v>0.16535433070866101</v>
      </c>
      <c r="AG30" s="34"/>
      <c r="AI30" s="34" t="s">
        <v>44</v>
      </c>
      <c r="AJ30" s="34"/>
      <c r="AK30" s="35">
        <v>6.6666666666666693E-2</v>
      </c>
      <c r="AL30" s="34"/>
    </row>
    <row r="31" spans="2:38" s="21" customFormat="1" ht="16.5" thickBot="1" x14ac:dyDescent="0.3">
      <c r="C31" s="21" t="s">
        <v>39</v>
      </c>
      <c r="D31" s="2">
        <f t="shared" si="3"/>
        <v>9341492.8050000016</v>
      </c>
      <c r="E31" s="40">
        <f t="shared" si="3"/>
        <v>5.7432432432432401E-2</v>
      </c>
      <c r="F31" s="21">
        <f>D31*E31</f>
        <v>536504.65434121597</v>
      </c>
      <c r="G31" s="72"/>
      <c r="I31" s="70"/>
      <c r="M31" s="28"/>
      <c r="N31" s="31"/>
      <c r="O31" s="31"/>
      <c r="P31" s="31"/>
      <c r="Q31" s="33"/>
      <c r="R31" s="31"/>
      <c r="S31" s="31"/>
      <c r="T31"/>
      <c r="U31"/>
      <c r="V31"/>
      <c r="W31"/>
      <c r="X31"/>
      <c r="Y31"/>
      <c r="AD31" s="36" t="s">
        <v>45</v>
      </c>
      <c r="AE31" s="36"/>
      <c r="AF31" s="37">
        <v>0.139107611548556</v>
      </c>
      <c r="AG31" s="36"/>
      <c r="AI31" s="36" t="s">
        <v>45</v>
      </c>
      <c r="AJ31" s="36"/>
      <c r="AK31" s="37">
        <v>6.2820512820512805E-2</v>
      </c>
      <c r="AL31" s="36"/>
    </row>
    <row r="32" spans="2:38" s="21" customFormat="1" ht="15.75" x14ac:dyDescent="0.25">
      <c r="D32" s="2"/>
      <c r="E32" s="40"/>
      <c r="G32" s="72"/>
      <c r="I32" s="70"/>
      <c r="M32" s="31"/>
      <c r="N32" s="31"/>
      <c r="O32" s="31"/>
      <c r="P32" s="31"/>
      <c r="Q32" s="33"/>
      <c r="R32" s="31"/>
      <c r="S32" s="31"/>
      <c r="T32"/>
      <c r="U32"/>
      <c r="V32"/>
      <c r="W32"/>
      <c r="X32"/>
      <c r="Y32"/>
      <c r="AD32" s="74"/>
      <c r="AE32" s="74"/>
      <c r="AF32" s="74"/>
      <c r="AG32" s="74"/>
      <c r="AI32" s="74"/>
      <c r="AJ32" s="74"/>
      <c r="AK32" s="74"/>
      <c r="AL32" s="74"/>
    </row>
    <row r="33" spans="3:38" s="21" customFormat="1" ht="16.5" thickBot="1" x14ac:dyDescent="0.3">
      <c r="D33" s="2"/>
      <c r="E33" s="40"/>
      <c r="G33" s="73"/>
      <c r="I33" s="70"/>
      <c r="M33" s="31"/>
      <c r="N33" s="31"/>
      <c r="O33" s="31"/>
      <c r="P33" s="31"/>
      <c r="Q33" s="33"/>
      <c r="R33" s="31"/>
      <c r="S33" s="31"/>
      <c r="T33"/>
      <c r="U33"/>
      <c r="V33"/>
      <c r="W33"/>
      <c r="X33"/>
      <c r="Y33"/>
      <c r="AD33" s="78" t="s">
        <v>42</v>
      </c>
      <c r="AE33" s="78"/>
      <c r="AF33" s="78"/>
      <c r="AG33" s="78"/>
      <c r="AI33" s="78" t="s">
        <v>42</v>
      </c>
      <c r="AJ33" s="78"/>
      <c r="AK33" s="78"/>
      <c r="AL33" s="78"/>
    </row>
    <row r="34" spans="3:38" s="21" customFormat="1" ht="15.75" x14ac:dyDescent="0.25">
      <c r="M34" s="31"/>
      <c r="N34" s="31"/>
      <c r="O34" s="31"/>
      <c r="P34" s="31"/>
      <c r="Q34" s="33"/>
      <c r="R34" s="31"/>
      <c r="S34" s="31"/>
      <c r="T34"/>
      <c r="U34"/>
      <c r="V34"/>
      <c r="W34"/>
      <c r="X34"/>
      <c r="Y34"/>
      <c r="AD34"/>
      <c r="AE34"/>
      <c r="AF34"/>
      <c r="AG34"/>
      <c r="AI34"/>
      <c r="AJ34"/>
      <c r="AK34"/>
      <c r="AL34"/>
    </row>
    <row r="35" spans="3:38" s="21" customFormat="1" ht="15.75" thickBot="1" x14ac:dyDescent="0.3">
      <c r="C35" s="21" t="s">
        <v>50</v>
      </c>
      <c r="D35" s="21" t="s">
        <v>51</v>
      </c>
      <c r="E35" s="21" t="s">
        <v>52</v>
      </c>
      <c r="T35"/>
      <c r="U35"/>
      <c r="V35"/>
      <c r="W35"/>
      <c r="X35"/>
      <c r="Y35"/>
      <c r="AD35" s="80"/>
      <c r="AE35" s="80"/>
      <c r="AF35" s="80" t="s">
        <v>43</v>
      </c>
      <c r="AG35" s="80"/>
      <c r="AI35" s="80"/>
      <c r="AJ35" s="80"/>
      <c r="AK35" s="80" t="s">
        <v>43</v>
      </c>
      <c r="AL35" s="80"/>
    </row>
    <row r="36" spans="3:38" s="21" customFormat="1" x14ac:dyDescent="0.25">
      <c r="C36" s="21">
        <v>1.96</v>
      </c>
      <c r="D36" s="21">
        <v>2.58</v>
      </c>
      <c r="E36" s="21">
        <v>2.84</v>
      </c>
      <c r="L36" s="3"/>
      <c r="O36" s="75">
        <f>C36*M41</f>
        <v>1.7373835382635944E-2</v>
      </c>
      <c r="T36"/>
      <c r="U36"/>
      <c r="V36"/>
      <c r="W36"/>
      <c r="X36"/>
      <c r="Y36"/>
      <c r="AD36" s="34" t="s">
        <v>20</v>
      </c>
      <c r="AE36" s="34"/>
      <c r="AF36" s="35">
        <v>130</v>
      </c>
      <c r="AG36" s="34"/>
      <c r="AI36" s="34" t="s">
        <v>20</v>
      </c>
      <c r="AJ36" s="34"/>
      <c r="AK36" s="35">
        <v>189</v>
      </c>
      <c r="AL36" s="34"/>
    </row>
    <row r="37" spans="3:38" s="21" customFormat="1" ht="14.25" customHeight="1" x14ac:dyDescent="0.25">
      <c r="L37" s="3"/>
      <c r="O37" s="76"/>
      <c r="T37"/>
      <c r="U37"/>
      <c r="V37"/>
      <c r="W37"/>
      <c r="X37"/>
      <c r="Y37"/>
      <c r="AD37" s="34" t="s">
        <v>44</v>
      </c>
      <c r="AE37" s="34"/>
      <c r="AF37" s="35">
        <v>0.107692307692307</v>
      </c>
      <c r="AG37" s="34"/>
      <c r="AI37" s="34" t="s">
        <v>44</v>
      </c>
      <c r="AJ37" s="34"/>
      <c r="AK37" s="35">
        <v>8.4656084656084707E-2</v>
      </c>
      <c r="AL37" s="34"/>
    </row>
    <row r="38" spans="3:38" s="21" customFormat="1" ht="14.25" customHeight="1" thickBot="1" x14ac:dyDescent="0.3">
      <c r="L38" s="3"/>
      <c r="O38" s="76"/>
      <c r="T38"/>
      <c r="U38"/>
      <c r="V38"/>
      <c r="W38"/>
      <c r="X38"/>
      <c r="Y38"/>
      <c r="AD38" s="36" t="s">
        <v>45</v>
      </c>
      <c r="AE38" s="36"/>
      <c r="AF38" s="37">
        <v>9.6839594514013097E-2</v>
      </c>
      <c r="AG38" s="36"/>
      <c r="AI38" s="36" t="s">
        <v>45</v>
      </c>
      <c r="AJ38" s="36"/>
      <c r="AK38" s="37">
        <v>7.7901609816503403E-2</v>
      </c>
      <c r="AL38" s="36"/>
    </row>
    <row r="39" spans="3:38" s="21" customFormat="1" ht="14.25" customHeight="1" x14ac:dyDescent="0.25">
      <c r="L39" s="3"/>
      <c r="O39" s="76"/>
      <c r="T39"/>
      <c r="U39"/>
      <c r="V39"/>
      <c r="W39"/>
      <c r="X39"/>
      <c r="Y39"/>
      <c r="AD39" s="74"/>
      <c r="AE39" s="74"/>
      <c r="AF39" s="74"/>
      <c r="AG39" s="74"/>
      <c r="AI39" s="74"/>
      <c r="AJ39" s="74"/>
      <c r="AK39" s="74"/>
      <c r="AL39" s="74"/>
    </row>
    <row r="40" spans="3:38" s="21" customFormat="1" ht="14.25" customHeight="1" thickBot="1" x14ac:dyDescent="0.3">
      <c r="L40" s="3"/>
      <c r="O40" s="76"/>
      <c r="R40" s="2"/>
      <c r="T40"/>
      <c r="U40"/>
      <c r="V40"/>
      <c r="W40"/>
      <c r="X40"/>
      <c r="Y40"/>
      <c r="AD40" s="78" t="s">
        <v>42</v>
      </c>
      <c r="AE40" s="78"/>
      <c r="AF40" s="78"/>
      <c r="AG40" s="78"/>
      <c r="AI40" s="78" t="s">
        <v>42</v>
      </c>
      <c r="AJ40" s="78"/>
      <c r="AK40" s="78"/>
      <c r="AL40" s="78"/>
    </row>
    <row r="41" spans="3:38" s="21" customFormat="1" ht="14.25" customHeight="1" x14ac:dyDescent="0.25">
      <c r="E41" s="21">
        <v>1</v>
      </c>
      <c r="F41" s="70">
        <f>E41/E42</f>
        <v>3.1477951116995906E-16</v>
      </c>
      <c r="G41" s="70"/>
      <c r="L41" s="70">
        <f>F41*K45</f>
        <v>7.857407223629027E-5</v>
      </c>
      <c r="M41" s="79">
        <f>SQRT(L41)</f>
        <v>8.8642017258346653E-3</v>
      </c>
      <c r="O41" s="76"/>
      <c r="R41" s="2"/>
      <c r="T41"/>
      <c r="U41"/>
      <c r="V41"/>
      <c r="W41"/>
      <c r="X41"/>
      <c r="Y41"/>
      <c r="AD41"/>
      <c r="AE41"/>
      <c r="AF41"/>
      <c r="AG41"/>
      <c r="AI41"/>
      <c r="AJ41"/>
      <c r="AK41"/>
      <c r="AL41"/>
    </row>
    <row r="42" spans="3:38" s="21" customFormat="1" ht="15.75" thickBot="1" x14ac:dyDescent="0.3">
      <c r="E42" s="2">
        <f>L7^2</f>
        <v>3176826840740817.5</v>
      </c>
      <c r="F42" s="70"/>
      <c r="G42" s="70"/>
      <c r="L42" s="70"/>
      <c r="M42" s="72"/>
      <c r="O42" s="76"/>
      <c r="T42"/>
      <c r="U42"/>
      <c r="V42"/>
      <c r="W42"/>
      <c r="X42"/>
      <c r="Y42"/>
      <c r="AD42" s="80"/>
      <c r="AE42" s="80"/>
      <c r="AF42" s="80" t="s">
        <v>43</v>
      </c>
      <c r="AG42" s="80"/>
      <c r="AI42" s="80"/>
      <c r="AJ42" s="80"/>
      <c r="AK42" s="80" t="s">
        <v>43</v>
      </c>
      <c r="AL42" s="80"/>
    </row>
    <row r="43" spans="3:38" s="21" customFormat="1" x14ac:dyDescent="0.25">
      <c r="F43" s="2"/>
      <c r="L43" s="70"/>
      <c r="M43" s="72"/>
      <c r="O43" s="76"/>
      <c r="T43"/>
      <c r="U43"/>
      <c r="V43"/>
      <c r="W43"/>
      <c r="X43"/>
      <c r="Y43"/>
      <c r="AD43" s="34" t="s">
        <v>20</v>
      </c>
      <c r="AE43" s="34"/>
      <c r="AF43" s="35">
        <v>189</v>
      </c>
      <c r="AG43" s="34"/>
      <c r="AI43" s="34" t="s">
        <v>20</v>
      </c>
      <c r="AJ43" s="34"/>
      <c r="AK43" s="35">
        <v>187</v>
      </c>
      <c r="AL43" s="34"/>
    </row>
    <row r="44" spans="3:38" s="21" customFormat="1" x14ac:dyDescent="0.25">
      <c r="F44" s="21" t="s">
        <v>8</v>
      </c>
      <c r="G44" s="21" t="s">
        <v>13</v>
      </c>
      <c r="H44" s="21" t="s">
        <v>12</v>
      </c>
      <c r="I44" s="21" t="s">
        <v>11</v>
      </c>
      <c r="J44" s="21" t="s">
        <v>10</v>
      </c>
      <c r="K44" s="21" t="s">
        <v>9</v>
      </c>
      <c r="L44" s="70"/>
      <c r="M44" s="72"/>
      <c r="O44" s="76"/>
      <c r="T44"/>
      <c r="U44"/>
      <c r="V44"/>
      <c r="W44"/>
      <c r="X44"/>
      <c r="Y44"/>
      <c r="AD44" s="34" t="s">
        <v>44</v>
      </c>
      <c r="AE44" s="34"/>
      <c r="AF44" s="35">
        <v>0.105820105820105</v>
      </c>
      <c r="AG44" s="34"/>
      <c r="AI44" s="34" t="s">
        <v>44</v>
      </c>
      <c r="AJ44" s="34"/>
      <c r="AK44" s="35">
        <v>3.7433155080213901E-2</v>
      </c>
      <c r="AL44" s="34"/>
    </row>
    <row r="45" spans="3:38" s="21" customFormat="1" ht="15.75" thickBot="1" x14ac:dyDescent="0.3">
      <c r="D45" s="70" t="s">
        <v>8</v>
      </c>
      <c r="E45" s="21" t="s">
        <v>7</v>
      </c>
      <c r="F45" s="2">
        <f>Q5^2</f>
        <v>44820546679158.313</v>
      </c>
      <c r="G45" s="21">
        <f t="shared" ref="G45:H48" si="4">U5</f>
        <v>0.99998476432860783</v>
      </c>
      <c r="H45" s="21">
        <f>V5</f>
        <v>0.176373519704911</v>
      </c>
      <c r="I45" s="1">
        <f>T5</f>
        <v>158.92708451182548</v>
      </c>
      <c r="J45" s="2">
        <f>F45*G45*(H45/I45)</f>
        <v>49740024847.244507</v>
      </c>
      <c r="K45" s="71">
        <f>SUM(J45:J56)</f>
        <v>249616221666.55481</v>
      </c>
      <c r="L45" s="70"/>
      <c r="M45" s="72"/>
      <c r="O45" s="76"/>
      <c r="T45"/>
      <c r="U45"/>
      <c r="V45"/>
      <c r="W45"/>
      <c r="X45"/>
      <c r="Y45"/>
      <c r="AD45" s="36" t="s">
        <v>45</v>
      </c>
      <c r="AE45" s="36"/>
      <c r="AF45" s="37">
        <v>9.5125520657435597E-2</v>
      </c>
      <c r="AG45" s="36"/>
      <c r="AI45" s="36" t="s">
        <v>45</v>
      </c>
      <c r="AJ45" s="36"/>
      <c r="AK45" s="37">
        <v>3.6225633948594099E-2</v>
      </c>
      <c r="AL45" s="36"/>
    </row>
    <row r="46" spans="3:38" s="21" customFormat="1" x14ac:dyDescent="0.25">
      <c r="D46" s="70"/>
      <c r="E46" s="21" t="s">
        <v>6</v>
      </c>
      <c r="F46" s="2">
        <f>Q6^2</f>
        <v>47543072450923.938</v>
      </c>
      <c r="G46" s="21">
        <f t="shared" si="4"/>
        <v>0.99998158125230863</v>
      </c>
      <c r="H46" s="21">
        <f t="shared" si="4"/>
        <v>0.139107611548556</v>
      </c>
      <c r="I46" s="1">
        <f>T6</f>
        <v>163.68276922701787</v>
      </c>
      <c r="J46" s="2">
        <f>F46*G46*(H46/I46)</f>
        <v>40404261678.062279</v>
      </c>
      <c r="K46" s="72"/>
      <c r="L46" s="70"/>
      <c r="M46" s="72"/>
      <c r="O46" s="76"/>
      <c r="T46"/>
      <c r="U46"/>
      <c r="V46"/>
      <c r="W46"/>
      <c r="X46"/>
      <c r="Y46"/>
      <c r="AD46" s="74"/>
      <c r="AE46" s="74"/>
      <c r="AF46" s="74"/>
      <c r="AG46" s="74"/>
      <c r="AI46" s="74"/>
      <c r="AJ46" s="74"/>
      <c r="AK46" s="74"/>
      <c r="AL46" s="74"/>
    </row>
    <row r="47" spans="3:38" s="21" customFormat="1" x14ac:dyDescent="0.25">
      <c r="D47" s="70"/>
      <c r="E47" s="21" t="s">
        <v>5</v>
      </c>
      <c r="F47" s="2">
        <f>Q7^2</f>
        <v>45750854508157.336</v>
      </c>
      <c r="G47" s="21">
        <f t="shared" si="4"/>
        <v>0.99997146632541267</v>
      </c>
      <c r="H47" s="21">
        <f t="shared" si="4"/>
        <v>0.11384707678883001</v>
      </c>
      <c r="I47" s="1">
        <f>T7</f>
        <v>160.56798107023732</v>
      </c>
      <c r="J47" s="2">
        <f>F47*G47*(H47/I47)</f>
        <v>32437677743.105774</v>
      </c>
      <c r="K47" s="72"/>
      <c r="L47" s="70"/>
      <c r="M47" s="72"/>
      <c r="O47" s="76"/>
      <c r="T47"/>
      <c r="U47"/>
      <c r="V47"/>
      <c r="W47"/>
      <c r="X47"/>
      <c r="Y47"/>
      <c r="AD47"/>
      <c r="AE47"/>
      <c r="AF47"/>
      <c r="AG47"/>
      <c r="AI47"/>
      <c r="AJ47"/>
      <c r="AK47"/>
      <c r="AL47"/>
    </row>
    <row r="48" spans="3:38" s="21" customFormat="1" x14ac:dyDescent="0.25">
      <c r="D48" s="70"/>
      <c r="E48" s="21" t="s">
        <v>4</v>
      </c>
      <c r="F48" s="2">
        <f>Q8^2</f>
        <v>57987433286382.352</v>
      </c>
      <c r="G48" s="21">
        <f t="shared" si="4"/>
        <v>0.99996467474243622</v>
      </c>
      <c r="H48" s="21">
        <f t="shared" si="4"/>
        <v>9.9781988931745794E-2</v>
      </c>
      <c r="I48" s="1">
        <f>T8</f>
        <v>180.76996947059584</v>
      </c>
      <c r="J48" s="2">
        <f>F48*G48*(H48/I48)</f>
        <v>32006959163.535801</v>
      </c>
      <c r="K48" s="72"/>
      <c r="L48" s="70"/>
      <c r="M48" s="72"/>
      <c r="O48" s="76"/>
      <c r="T48"/>
      <c r="U48"/>
      <c r="V48"/>
      <c r="W48"/>
      <c r="X48"/>
      <c r="Y48"/>
      <c r="AD48"/>
      <c r="AE48"/>
      <c r="AF48"/>
      <c r="AG48"/>
      <c r="AI48"/>
      <c r="AJ48"/>
      <c r="AK48"/>
      <c r="AL48"/>
    </row>
    <row r="49" spans="4:25" s="21" customFormat="1" x14ac:dyDescent="0.25">
      <c r="D49" s="70"/>
      <c r="E49" s="21" t="s">
        <v>3</v>
      </c>
      <c r="F49" s="2"/>
      <c r="I49" s="1"/>
      <c r="J49" s="2"/>
      <c r="K49" s="72"/>
      <c r="L49" s="70"/>
      <c r="M49" s="72"/>
      <c r="O49" s="76"/>
      <c r="T49"/>
      <c r="U49"/>
      <c r="V49"/>
      <c r="W49"/>
      <c r="X49"/>
      <c r="Y49"/>
    </row>
    <row r="50" spans="4:25" s="21" customFormat="1" ht="15.75" thickBot="1" x14ac:dyDescent="0.3">
      <c r="D50" s="70"/>
      <c r="E50" s="21" t="s">
        <v>2</v>
      </c>
      <c r="F50" s="2"/>
      <c r="I50" s="1"/>
      <c r="J50" s="2"/>
      <c r="K50" s="72"/>
      <c r="L50" s="70"/>
      <c r="M50" s="73"/>
      <c r="O50" s="77"/>
      <c r="T50"/>
      <c r="U50"/>
      <c r="V50"/>
      <c r="W50"/>
      <c r="X50"/>
      <c r="Y50"/>
    </row>
    <row r="51" spans="4:25" s="21" customFormat="1" x14ac:dyDescent="0.25">
      <c r="D51" s="70"/>
      <c r="E51" s="21" t="s">
        <v>1</v>
      </c>
      <c r="F51" s="2">
        <f>Q9^2</f>
        <v>34062921091394.625</v>
      </c>
      <c r="G51" s="21">
        <f t="shared" ref="G51:H54" si="5">U9</f>
        <v>0.9999900622732909</v>
      </c>
      <c r="H51" s="21">
        <f t="shared" si="5"/>
        <v>0.176950998185118</v>
      </c>
      <c r="I51" s="1">
        <f>T9</f>
        <v>138.54800798769753</v>
      </c>
      <c r="J51" s="2">
        <f>F51*G51*(H51/I51)</f>
        <v>43504111509.346092</v>
      </c>
      <c r="K51" s="72"/>
      <c r="T51"/>
      <c r="U51"/>
      <c r="V51"/>
      <c r="W51"/>
      <c r="X51"/>
      <c r="Y51"/>
    </row>
    <row r="52" spans="4:25" s="21" customFormat="1" x14ac:dyDescent="0.25">
      <c r="D52" s="70"/>
      <c r="E52" s="21" t="s">
        <v>0</v>
      </c>
      <c r="F52" s="2">
        <f>Q10^2</f>
        <v>40707974920089.625</v>
      </c>
      <c r="G52" s="21">
        <f t="shared" si="5"/>
        <v>0.99998416997412853</v>
      </c>
      <c r="H52" s="21">
        <f t="shared" si="5"/>
        <v>2.91089108910891E-2</v>
      </c>
      <c r="I52" s="1">
        <f>T10</f>
        <v>151.46039701304355</v>
      </c>
      <c r="J52" s="2">
        <f>F52*G52*(H52/I52)</f>
        <v>7823471216.5706444</v>
      </c>
      <c r="K52" s="72"/>
      <c r="T52"/>
      <c r="U52"/>
      <c r="V52"/>
      <c r="W52"/>
      <c r="X52"/>
      <c r="Y52"/>
    </row>
    <row r="53" spans="4:25" s="21" customFormat="1" x14ac:dyDescent="0.25">
      <c r="D53" s="70"/>
      <c r="E53" s="21" t="s">
        <v>38</v>
      </c>
      <c r="F53" s="2">
        <f>Q11^2</f>
        <v>46736086144678.234</v>
      </c>
      <c r="G53" s="21">
        <f t="shared" si="5"/>
        <v>0.99997206123548543</v>
      </c>
      <c r="H53" s="21">
        <f t="shared" si="5"/>
        <v>7.7527151211361695E-2</v>
      </c>
      <c r="I53" s="1">
        <f>T11</f>
        <v>162.28766505443784</v>
      </c>
      <c r="J53" s="2">
        <f>F53*G53*(H53/I53)</f>
        <v>22325876617.847218</v>
      </c>
      <c r="K53" s="72"/>
      <c r="T53"/>
      <c r="U53"/>
      <c r="V53"/>
      <c r="W53"/>
      <c r="X53"/>
      <c r="Y53"/>
    </row>
    <row r="54" spans="4:25" s="21" customFormat="1" x14ac:dyDescent="0.25">
      <c r="D54" s="70"/>
      <c r="E54" s="21" t="s">
        <v>39</v>
      </c>
      <c r="F54" s="2">
        <f>Q12^2</f>
        <v>87263487825866.797</v>
      </c>
      <c r="G54" s="21">
        <f t="shared" si="5"/>
        <v>0.99996820636634853</v>
      </c>
      <c r="H54" s="21">
        <f t="shared" si="5"/>
        <v>5.4317453046266603E-2</v>
      </c>
      <c r="I54" s="1">
        <f>T12</f>
        <v>221.75612566514476</v>
      </c>
      <c r="J54" s="2">
        <f>F54*G54*(H54/I54)</f>
        <v>21373838890.842476</v>
      </c>
      <c r="K54" s="72"/>
      <c r="T54"/>
      <c r="U54"/>
      <c r="V54"/>
      <c r="W54"/>
      <c r="X54"/>
      <c r="Y54"/>
    </row>
    <row r="55" spans="4:25" s="21" customFormat="1" x14ac:dyDescent="0.25">
      <c r="D55" s="70"/>
      <c r="E55" s="21" t="s">
        <v>40</v>
      </c>
      <c r="F55" s="2"/>
      <c r="I55" s="1"/>
      <c r="K55" s="72"/>
      <c r="T55"/>
      <c r="U55"/>
      <c r="V55"/>
      <c r="W55"/>
      <c r="X55"/>
      <c r="Y55"/>
    </row>
    <row r="56" spans="4:25" s="21" customFormat="1" x14ac:dyDescent="0.25">
      <c r="D56" s="70"/>
      <c r="E56" s="21" t="s">
        <v>41</v>
      </c>
      <c r="F56" s="2"/>
      <c r="I56" s="1"/>
      <c r="K56" s="73"/>
      <c r="T56"/>
      <c r="U56"/>
      <c r="V56"/>
      <c r="W56"/>
      <c r="X56"/>
      <c r="Y56"/>
    </row>
    <row r="57" spans="4:25" s="21" customFormat="1" x14ac:dyDescent="0.25">
      <c r="D57" s="70"/>
      <c r="T57"/>
      <c r="U57"/>
      <c r="V57"/>
      <c r="W57"/>
      <c r="X57"/>
      <c r="Y57"/>
    </row>
    <row r="58" spans="4:25" s="21" customFormat="1" x14ac:dyDescent="0.25">
      <c r="D58" s="70"/>
      <c r="T58"/>
      <c r="U58"/>
      <c r="V58"/>
      <c r="W58"/>
      <c r="X58"/>
      <c r="Y58"/>
    </row>
  </sheetData>
  <mergeCells count="63">
    <mergeCell ref="F1:M1"/>
    <mergeCell ref="AD11:AG11"/>
    <mergeCell ref="AI11:AL11"/>
    <mergeCell ref="AD12:AG12"/>
    <mergeCell ref="AI12:AL12"/>
    <mergeCell ref="M3:O3"/>
    <mergeCell ref="AD5:AG5"/>
    <mergeCell ref="AI5:AL5"/>
    <mergeCell ref="AD7:AE7"/>
    <mergeCell ref="AF7:AG7"/>
    <mergeCell ref="AI7:AJ7"/>
    <mergeCell ref="AK7:AL7"/>
    <mergeCell ref="AD14:AE14"/>
    <mergeCell ref="AF14:AG14"/>
    <mergeCell ref="AI14:AJ14"/>
    <mergeCell ref="AK14:AL14"/>
    <mergeCell ref="C16:C17"/>
    <mergeCell ref="E16:E17"/>
    <mergeCell ref="I16:I33"/>
    <mergeCell ref="AI18:AL18"/>
    <mergeCell ref="AI19:AL19"/>
    <mergeCell ref="AI21:AJ21"/>
    <mergeCell ref="AK21:AL21"/>
    <mergeCell ref="AI25:AL25"/>
    <mergeCell ref="AI26:AL26"/>
    <mergeCell ref="AI28:AJ28"/>
    <mergeCell ref="AK28:AL28"/>
    <mergeCell ref="B18:B19"/>
    <mergeCell ref="AD18:AG18"/>
    <mergeCell ref="G22:G33"/>
    <mergeCell ref="AD25:AG25"/>
    <mergeCell ref="AD32:AG32"/>
    <mergeCell ref="AD19:AG19"/>
    <mergeCell ref="AD21:AE21"/>
    <mergeCell ref="AF21:AG21"/>
    <mergeCell ref="AD26:AG26"/>
    <mergeCell ref="AD28:AE28"/>
    <mergeCell ref="AF28:AG28"/>
    <mergeCell ref="AI42:AJ42"/>
    <mergeCell ref="AK42:AL42"/>
    <mergeCell ref="AI32:AL32"/>
    <mergeCell ref="AD33:AG33"/>
    <mergeCell ref="AI33:AL33"/>
    <mergeCell ref="AD35:AE35"/>
    <mergeCell ref="AF35:AG35"/>
    <mergeCell ref="AI35:AJ35"/>
    <mergeCell ref="AK35:AL35"/>
    <mergeCell ref="D45:D52"/>
    <mergeCell ref="K45:K56"/>
    <mergeCell ref="AD46:AG46"/>
    <mergeCell ref="AI46:AL46"/>
    <mergeCell ref="D53:D58"/>
    <mergeCell ref="O36:O50"/>
    <mergeCell ref="AD39:AG39"/>
    <mergeCell ref="AI39:AL39"/>
    <mergeCell ref="AD40:AG40"/>
    <mergeCell ref="AI40:AL40"/>
    <mergeCell ref="F41:F42"/>
    <mergeCell ref="G41:G42"/>
    <mergeCell ref="L41:L50"/>
    <mergeCell ref="M41:M50"/>
    <mergeCell ref="AD42:AE42"/>
    <mergeCell ref="AF42:AG4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483D-04EB-4657-BF9B-A7E19127865E}">
  <dimension ref="A1:AL58"/>
  <sheetViews>
    <sheetView topLeftCell="C16" zoomScaleNormal="100" workbookViewId="0">
      <selection activeCell="O51" sqref="O51"/>
    </sheetView>
  </sheetViews>
  <sheetFormatPr baseColWidth="10" defaultColWidth="10.7109375" defaultRowHeight="15" x14ac:dyDescent="0.25"/>
  <cols>
    <col min="1" max="1" width="3" style="21" customWidth="1"/>
    <col min="2" max="2" width="10.7109375" style="21"/>
    <col min="3" max="3" width="16.140625" style="21" bestFit="1" customWidth="1"/>
    <col min="4" max="4" width="10.7109375" style="21"/>
    <col min="5" max="5" width="21.5703125" style="21" bestFit="1" customWidth="1"/>
    <col min="6" max="6" width="20" style="21" bestFit="1" customWidth="1"/>
    <col min="7" max="7" width="12" style="21" bestFit="1" customWidth="1"/>
    <col min="8" max="8" width="11.42578125" style="21" customWidth="1"/>
    <col min="9" max="9" width="10.7109375" style="21"/>
    <col min="10" max="10" width="12" style="21" bestFit="1" customWidth="1"/>
    <col min="11" max="11" width="27.85546875" style="21" bestFit="1" customWidth="1"/>
    <col min="12" max="12" width="13.140625" style="21" bestFit="1" customWidth="1"/>
    <col min="13" max="13" width="25.140625" style="21" bestFit="1" customWidth="1"/>
    <col min="14" max="14" width="2.7109375" style="21" customWidth="1"/>
    <col min="15" max="15" width="26.140625" style="21" bestFit="1" customWidth="1"/>
    <col min="16" max="16" width="2.140625" style="21" customWidth="1"/>
    <col min="17" max="17" width="17.5703125" style="21" bestFit="1" customWidth="1"/>
    <col min="18" max="18" width="22.5703125" style="21" customWidth="1"/>
    <col min="19" max="19" width="9.85546875" style="21" customWidth="1"/>
    <col min="20" max="20" width="12.7109375" bestFit="1" customWidth="1"/>
    <col min="21" max="21" width="12" bestFit="1" customWidth="1"/>
    <col min="22" max="22" width="18" bestFit="1" customWidth="1"/>
    <col min="27" max="27" width="20.28515625" bestFit="1" customWidth="1"/>
    <col min="32" max="32" width="18.5703125" bestFit="1" customWidth="1"/>
    <col min="37" max="37" width="19" bestFit="1" customWidth="1"/>
  </cols>
  <sheetData>
    <row r="1" spans="2:38" ht="26.25" x14ac:dyDescent="0.25">
      <c r="B1" s="11" t="s">
        <v>34</v>
      </c>
      <c r="C1" s="15" t="s">
        <v>35</v>
      </c>
      <c r="D1" s="12">
        <v>1</v>
      </c>
      <c r="F1" s="81" t="s">
        <v>53</v>
      </c>
      <c r="G1" s="82"/>
      <c r="H1" s="82"/>
      <c r="I1" s="82"/>
      <c r="J1" s="82"/>
      <c r="K1" s="82"/>
      <c r="L1" s="82"/>
      <c r="M1" s="82"/>
    </row>
    <row r="2" spans="2:38" ht="15.75" thickBot="1" x14ac:dyDescent="0.3">
      <c r="B2" s="13" t="s">
        <v>36</v>
      </c>
      <c r="C2" s="16" t="s">
        <v>35</v>
      </c>
      <c r="D2" s="14">
        <v>0</v>
      </c>
    </row>
    <row r="3" spans="2:38" ht="15.75" thickBot="1" x14ac:dyDescent="0.3">
      <c r="B3" s="10"/>
      <c r="C3" s="3"/>
      <c r="D3" s="3"/>
      <c r="E3" s="3"/>
      <c r="F3" s="3"/>
      <c r="G3" s="3"/>
      <c r="M3" s="70" t="s">
        <v>37</v>
      </c>
      <c r="N3" s="70"/>
      <c r="O3" s="70"/>
      <c r="S3" s="7"/>
      <c r="Y3" s="7" t="s">
        <v>32</v>
      </c>
    </row>
    <row r="4" spans="2:38" x14ac:dyDescent="0.25">
      <c r="B4" s="21" t="s">
        <v>33</v>
      </c>
      <c r="L4" s="21" t="s">
        <v>20</v>
      </c>
      <c r="Q4" s="9" t="s">
        <v>19</v>
      </c>
      <c r="R4" s="9" t="s">
        <v>18</v>
      </c>
      <c r="S4" s="9" t="s">
        <v>22</v>
      </c>
      <c r="T4" s="9" t="s">
        <v>11</v>
      </c>
      <c r="U4" s="8" t="s">
        <v>13</v>
      </c>
      <c r="V4" s="9" t="s">
        <v>31</v>
      </c>
      <c r="Y4" t="s">
        <v>30</v>
      </c>
    </row>
    <row r="5" spans="2:38" ht="15.75" thickBot="1" x14ac:dyDescent="0.3">
      <c r="K5" t="s">
        <v>29</v>
      </c>
      <c r="L5">
        <v>83237124</v>
      </c>
      <c r="O5" t="s">
        <v>28</v>
      </c>
      <c r="P5" s="3"/>
      <c r="Q5" s="49">
        <v>6694814.9100000001</v>
      </c>
      <c r="R5" s="21">
        <v>0.22549019607843099</v>
      </c>
      <c r="S5" s="21">
        <v>102</v>
      </c>
      <c r="T5" s="5">
        <f>(Q5/L$7)*L$11</f>
        <v>165.40248298104504</v>
      </c>
      <c r="U5">
        <f>1-(S5/Q5)</f>
        <v>0.99998476432860783</v>
      </c>
      <c r="V5">
        <v>0.176373519704911</v>
      </c>
      <c r="AD5" s="78" t="s">
        <v>42</v>
      </c>
      <c r="AE5" s="78"/>
      <c r="AF5" s="78"/>
      <c r="AG5" s="78"/>
      <c r="AI5" s="78" t="s">
        <v>42</v>
      </c>
      <c r="AJ5" s="78"/>
      <c r="AK5" s="78"/>
      <c r="AL5" s="78"/>
    </row>
    <row r="6" spans="2:38" x14ac:dyDescent="0.25">
      <c r="K6" s="8" t="s">
        <v>27</v>
      </c>
      <c r="L6" s="8">
        <v>72385057</v>
      </c>
      <c r="O6" t="s">
        <v>26</v>
      </c>
      <c r="P6"/>
      <c r="Q6" s="50">
        <v>6895148.4720000001</v>
      </c>
      <c r="R6" s="21">
        <v>0.16535433070866101</v>
      </c>
      <c r="S6" s="21">
        <v>127</v>
      </c>
      <c r="T6" s="5">
        <f t="shared" ref="T6:T8" si="0">(Q6/L$7)*L$11</f>
        <v>170.35193550881286</v>
      </c>
      <c r="U6">
        <f t="shared" ref="U6:U8" si="1">1-(S6/Q6)</f>
        <v>0.99998158125230863</v>
      </c>
      <c r="V6">
        <v>0.139107611548556</v>
      </c>
    </row>
    <row r="7" spans="2:38" ht="15.75" thickBot="1" x14ac:dyDescent="0.3">
      <c r="K7" t="s">
        <v>25</v>
      </c>
      <c r="L7" s="24">
        <f>Q14</f>
        <v>27968849.193999998</v>
      </c>
      <c r="O7" s="7" t="s">
        <v>24</v>
      </c>
      <c r="Q7" s="50">
        <v>6763937.7960000001</v>
      </c>
      <c r="R7" s="21">
        <v>0.13020833333333301</v>
      </c>
      <c r="S7" s="21">
        <v>193</v>
      </c>
      <c r="T7" s="5">
        <f t="shared" si="0"/>
        <v>167.11023698603452</v>
      </c>
      <c r="U7">
        <f t="shared" si="1"/>
        <v>0.99997146632541267</v>
      </c>
      <c r="V7">
        <v>0.11384707678883001</v>
      </c>
      <c r="AD7" s="80"/>
      <c r="AE7" s="80"/>
      <c r="AF7" s="80" t="s">
        <v>43</v>
      </c>
      <c r="AG7" s="80"/>
      <c r="AI7" s="80"/>
      <c r="AJ7" s="80"/>
      <c r="AK7" s="80" t="s">
        <v>43</v>
      </c>
      <c r="AL7" s="80"/>
    </row>
    <row r="8" spans="2:38" x14ac:dyDescent="0.25">
      <c r="K8"/>
      <c r="L8"/>
      <c r="O8" s="17" t="s">
        <v>23</v>
      </c>
      <c r="P8" s="18"/>
      <c r="Q8" s="51">
        <v>7614948.0160000008</v>
      </c>
      <c r="R8" s="18">
        <v>9.9781988931745794E-2</v>
      </c>
      <c r="S8" s="18">
        <v>269</v>
      </c>
      <c r="T8" s="19">
        <f t="shared" si="0"/>
        <v>188.13534452410767</v>
      </c>
      <c r="U8" s="20">
        <f t="shared" si="1"/>
        <v>0.99996467474243622</v>
      </c>
      <c r="V8" s="20">
        <v>9.9781988931745794E-2</v>
      </c>
      <c r="AD8" s="34" t="s">
        <v>20</v>
      </c>
      <c r="AE8" s="34"/>
      <c r="AF8" s="35">
        <v>70</v>
      </c>
      <c r="AG8" s="34"/>
      <c r="AI8" s="34" t="s">
        <v>20</v>
      </c>
      <c r="AJ8" s="34"/>
      <c r="AK8" s="35">
        <v>52</v>
      </c>
      <c r="AL8" s="34"/>
    </row>
    <row r="9" spans="2:38" x14ac:dyDescent="0.25">
      <c r="K9"/>
      <c r="L9"/>
      <c r="O9"/>
      <c r="Q9" s="2"/>
      <c r="T9" s="5"/>
      <c r="AD9" s="34" t="s">
        <v>44</v>
      </c>
      <c r="AE9" s="34"/>
      <c r="AF9" s="38">
        <v>0.25714285714285701</v>
      </c>
      <c r="AG9" s="34"/>
      <c r="AI9" s="34" t="s">
        <v>44</v>
      </c>
      <c r="AJ9" s="34"/>
      <c r="AK9" s="35">
        <v>0.23076923076923</v>
      </c>
      <c r="AL9" s="34"/>
    </row>
    <row r="10" spans="2:38" ht="15.75" thickBot="1" x14ac:dyDescent="0.3">
      <c r="O10"/>
      <c r="Q10" s="2"/>
      <c r="T10" s="5"/>
      <c r="AD10" s="36" t="s">
        <v>45</v>
      </c>
      <c r="AE10" s="36"/>
      <c r="AF10" s="39">
        <v>0.19378881987577601</v>
      </c>
      <c r="AG10" s="36"/>
      <c r="AI10" s="36" t="s">
        <v>45</v>
      </c>
      <c r="AJ10" s="36"/>
      <c r="AK10" s="37">
        <v>0.180995475113122</v>
      </c>
      <c r="AL10" s="36"/>
    </row>
    <row r="11" spans="2:38" x14ac:dyDescent="0.25">
      <c r="K11" s="21" t="s">
        <v>22</v>
      </c>
      <c r="L11" s="21">
        <v>691</v>
      </c>
      <c r="O11" s="7"/>
      <c r="Q11" s="2"/>
      <c r="T11" s="5"/>
      <c r="Y11" t="s">
        <v>21</v>
      </c>
      <c r="AD11" s="74"/>
      <c r="AE11" s="74"/>
      <c r="AF11" s="74"/>
      <c r="AG11" s="74"/>
      <c r="AI11" s="74"/>
      <c r="AJ11" s="74"/>
      <c r="AK11" s="74"/>
      <c r="AL11" s="74"/>
    </row>
    <row r="12" spans="2:38" ht="15.75" thickBot="1" x14ac:dyDescent="0.3">
      <c r="O12" s="7"/>
      <c r="Q12" s="2"/>
      <c r="T12" s="5"/>
      <c r="AD12" s="78" t="s">
        <v>42</v>
      </c>
      <c r="AE12" s="78"/>
      <c r="AF12" s="78"/>
      <c r="AG12" s="78"/>
      <c r="AI12" s="78" t="s">
        <v>42</v>
      </c>
      <c r="AJ12" s="78"/>
      <c r="AK12" s="78"/>
      <c r="AL12" s="78"/>
    </row>
    <row r="14" spans="2:38" ht="15.75" thickBot="1" x14ac:dyDescent="0.3">
      <c r="Q14" s="2">
        <f>SUM(Q5:Q12)</f>
        <v>27968849.193999998</v>
      </c>
      <c r="S14" s="21">
        <f>SUM(S5:S13)</f>
        <v>691</v>
      </c>
      <c r="AD14" s="80"/>
      <c r="AE14" s="80"/>
      <c r="AF14" s="80" t="s">
        <v>43</v>
      </c>
      <c r="AG14" s="80"/>
      <c r="AI14" s="80"/>
      <c r="AJ14" s="80"/>
      <c r="AK14" s="80" t="s">
        <v>43</v>
      </c>
      <c r="AL14" s="80"/>
    </row>
    <row r="15" spans="2:38" x14ac:dyDescent="0.25">
      <c r="O15" s="7"/>
      <c r="Q15" s="2"/>
      <c r="R15" s="38"/>
      <c r="T15" s="5"/>
      <c r="V15" s="38"/>
      <c r="AD15" s="34" t="s">
        <v>20</v>
      </c>
      <c r="AE15" s="34"/>
      <c r="AF15" s="35">
        <v>78</v>
      </c>
      <c r="AG15" s="34"/>
      <c r="AI15" s="34" t="s">
        <v>20</v>
      </c>
      <c r="AJ15" s="34"/>
      <c r="AK15" s="35">
        <v>38</v>
      </c>
      <c r="AL15" s="34"/>
    </row>
    <row r="16" spans="2:38" ht="18" customHeight="1" x14ac:dyDescent="0.25">
      <c r="C16" s="70"/>
      <c r="D16" s="21">
        <v>1</v>
      </c>
      <c r="E16" s="70">
        <f>D16/D17</f>
        <v>3.5754063138733807E-8</v>
      </c>
      <c r="I16" s="70">
        <f>E16*G22</f>
        <v>0.15339614024038273</v>
      </c>
      <c r="M16" s="6"/>
      <c r="O16" s="7"/>
      <c r="Q16" s="2"/>
      <c r="R16" s="38"/>
      <c r="T16" s="5"/>
      <c r="V16" s="38"/>
      <c r="AD16" s="34" t="s">
        <v>44</v>
      </c>
      <c r="AE16" s="34"/>
      <c r="AF16" s="35">
        <v>0.16666666666666599</v>
      </c>
      <c r="AG16" s="34"/>
      <c r="AI16" s="34" t="s">
        <v>44</v>
      </c>
      <c r="AJ16" s="34"/>
      <c r="AK16" s="35">
        <v>7.8947368421052599E-2</v>
      </c>
      <c r="AL16" s="34"/>
    </row>
    <row r="17" spans="2:38" ht="15.75" thickBot="1" x14ac:dyDescent="0.3">
      <c r="C17" s="70"/>
      <c r="D17" s="2">
        <f>L7</f>
        <v>27968849.193999998</v>
      </c>
      <c r="E17" s="70"/>
      <c r="I17" s="70"/>
      <c r="M17" s="6"/>
      <c r="O17" s="7"/>
      <c r="Q17" s="2"/>
      <c r="T17" s="5"/>
      <c r="AD17" s="36" t="s">
        <v>45</v>
      </c>
      <c r="AE17" s="36"/>
      <c r="AF17" s="37">
        <v>0.14069264069264001</v>
      </c>
      <c r="AG17" s="36"/>
      <c r="AI17" s="36" t="s">
        <v>45</v>
      </c>
      <c r="AJ17" s="36"/>
      <c r="AK17" s="37">
        <v>7.4679943100995697E-2</v>
      </c>
      <c r="AL17" s="36"/>
    </row>
    <row r="18" spans="2:38" x14ac:dyDescent="0.25">
      <c r="B18" s="70"/>
      <c r="I18" s="70"/>
      <c r="M18" s="6"/>
      <c r="O18" s="7"/>
      <c r="T18" s="5"/>
      <c r="AD18" s="74"/>
      <c r="AE18" s="74"/>
      <c r="AF18" s="74"/>
      <c r="AG18" s="74"/>
      <c r="AI18" s="74"/>
      <c r="AJ18" s="74"/>
      <c r="AK18" s="74"/>
      <c r="AL18" s="74"/>
    </row>
    <row r="19" spans="2:38" ht="15.75" thickBot="1" x14ac:dyDescent="0.3">
      <c r="B19" s="70"/>
      <c r="I19" s="70"/>
      <c r="M19" s="6"/>
      <c r="R19" s="5"/>
      <c r="S19" s="5"/>
      <c r="AD19" s="78" t="s">
        <v>42</v>
      </c>
      <c r="AE19" s="78"/>
      <c r="AF19" s="78"/>
      <c r="AG19" s="78"/>
      <c r="AI19" s="78" t="s">
        <v>42</v>
      </c>
      <c r="AJ19" s="78"/>
      <c r="AK19" s="78"/>
      <c r="AL19" s="78"/>
    </row>
    <row r="20" spans="2:38" x14ac:dyDescent="0.25">
      <c r="I20" s="70"/>
      <c r="Q20" s="2"/>
      <c r="R20" s="5"/>
      <c r="S20" s="5"/>
    </row>
    <row r="21" spans="2:38" ht="15.75" thickBot="1" x14ac:dyDescent="0.3">
      <c r="D21" s="21" t="s">
        <v>19</v>
      </c>
      <c r="E21" s="21" t="s">
        <v>18</v>
      </c>
      <c r="F21" s="21" t="s">
        <v>17</v>
      </c>
      <c r="G21" s="21" t="s">
        <v>16</v>
      </c>
      <c r="I21" s="70"/>
      <c r="R21" s="5"/>
      <c r="S21" s="5"/>
      <c r="AD21" s="80"/>
      <c r="AE21" s="80"/>
      <c r="AF21" s="80" t="s">
        <v>43</v>
      </c>
      <c r="AG21" s="80"/>
      <c r="AI21" s="80"/>
      <c r="AJ21" s="80"/>
      <c r="AK21" s="80" t="s">
        <v>43</v>
      </c>
      <c r="AL21" s="80"/>
    </row>
    <row r="22" spans="2:38" x14ac:dyDescent="0.25">
      <c r="C22" s="21" t="s">
        <v>7</v>
      </c>
      <c r="D22" s="2">
        <f>Q5</f>
        <v>6694814.9100000001</v>
      </c>
      <c r="E22" s="40">
        <f>R5</f>
        <v>0.22549019607843099</v>
      </c>
      <c r="F22" s="21">
        <f>D22*E22</f>
        <v>1509615.1267647033</v>
      </c>
      <c r="G22" s="79">
        <f>SUM(F22:F31)</f>
        <v>4290313.5133249387</v>
      </c>
      <c r="I22" s="70"/>
      <c r="AD22" s="34" t="s">
        <v>20</v>
      </c>
      <c r="AE22" s="34"/>
      <c r="AF22" s="35">
        <v>95</v>
      </c>
      <c r="AG22" s="34"/>
      <c r="AI22" s="34" t="s">
        <v>20</v>
      </c>
      <c r="AJ22" s="34"/>
      <c r="AK22" s="35">
        <v>74</v>
      </c>
      <c r="AL22" s="34"/>
    </row>
    <row r="23" spans="2:38" ht="15.75" thickBot="1" x14ac:dyDescent="0.3">
      <c r="C23" s="21" t="s">
        <v>6</v>
      </c>
      <c r="D23" s="2">
        <f t="shared" ref="D23:E25" si="2">Q6</f>
        <v>6895148.4720000001</v>
      </c>
      <c r="E23" s="40">
        <f t="shared" si="2"/>
        <v>0.16535433070866101</v>
      </c>
      <c r="F23" s="21">
        <f>D23*E23</f>
        <v>1140142.6607244066</v>
      </c>
      <c r="G23" s="72"/>
      <c r="I23" s="70"/>
      <c r="AD23" s="34" t="s">
        <v>44</v>
      </c>
      <c r="AE23" s="34"/>
      <c r="AF23" s="35">
        <v>0.13684210526315699</v>
      </c>
      <c r="AG23" s="34"/>
      <c r="AI23" s="34" t="s">
        <v>44</v>
      </c>
      <c r="AJ23" s="34"/>
      <c r="AK23" s="35">
        <v>5.4054054054054099E-2</v>
      </c>
      <c r="AL23" s="34"/>
    </row>
    <row r="24" spans="2:38" ht="18.75" customHeight="1" thickBot="1" x14ac:dyDescent="0.3">
      <c r="C24" s="21" t="s">
        <v>5</v>
      </c>
      <c r="D24" s="2">
        <f t="shared" si="2"/>
        <v>6763937.7960000001</v>
      </c>
      <c r="E24" s="40">
        <f t="shared" si="2"/>
        <v>0.13020833333333301</v>
      </c>
      <c r="F24" s="21">
        <f>D24*E24</f>
        <v>880721.06718749786</v>
      </c>
      <c r="G24" s="72"/>
      <c r="I24" s="70"/>
      <c r="L24" s="4" t="s">
        <v>15</v>
      </c>
      <c r="M24" s="41">
        <f>I16</f>
        <v>0.15339614024038273</v>
      </c>
      <c r="N24" s="25" t="s">
        <v>14</v>
      </c>
      <c r="O24" s="42">
        <f>O36</f>
        <v>3.9134597816446209E-2</v>
      </c>
      <c r="Q24" s="47" t="s">
        <v>14</v>
      </c>
      <c r="R24" s="48">
        <f>M24-O24</f>
        <v>0.11426154242393652</v>
      </c>
      <c r="S24" s="2"/>
      <c r="AD24" s="36" t="s">
        <v>45</v>
      </c>
      <c r="AE24" s="36"/>
      <c r="AF24" s="37">
        <v>0.119372900335946</v>
      </c>
      <c r="AG24" s="36"/>
      <c r="AI24" s="36" t="s">
        <v>45</v>
      </c>
      <c r="AJ24" s="36"/>
      <c r="AK24" s="37">
        <v>5.18326545723806E-2</v>
      </c>
      <c r="AL24" s="36"/>
    </row>
    <row r="25" spans="2:38" s="21" customFormat="1" ht="15.75" thickBot="1" x14ac:dyDescent="0.3">
      <c r="C25" s="21" t="s">
        <v>4</v>
      </c>
      <c r="D25" s="2">
        <f t="shared" si="2"/>
        <v>7614948.0160000008</v>
      </c>
      <c r="E25" s="40">
        <f t="shared" si="2"/>
        <v>9.9781988931745794E-2</v>
      </c>
      <c r="F25" s="21">
        <f>D25*E25</f>
        <v>759834.65864833165</v>
      </c>
      <c r="G25" s="72"/>
      <c r="I25" s="70"/>
      <c r="Q25" s="47" t="s">
        <v>14</v>
      </c>
      <c r="R25" s="48">
        <f>M24+O24</f>
        <v>0.19253073805682894</v>
      </c>
      <c r="T25"/>
      <c r="U25"/>
      <c r="V25"/>
      <c r="W25"/>
      <c r="X25"/>
      <c r="Y25"/>
      <c r="AD25" s="74"/>
      <c r="AE25" s="74"/>
      <c r="AF25" s="74"/>
      <c r="AG25" s="74"/>
      <c r="AI25" s="74"/>
      <c r="AJ25" s="74"/>
      <c r="AK25" s="74"/>
      <c r="AL25" s="74"/>
    </row>
    <row r="26" spans="2:38" s="21" customFormat="1" ht="21.75" thickBot="1" x14ac:dyDescent="0.3">
      <c r="D26" s="2"/>
      <c r="E26" s="40"/>
      <c r="G26" s="72"/>
      <c r="I26" s="70"/>
      <c r="K26" s="3"/>
      <c r="L26" s="4" t="s">
        <v>15</v>
      </c>
      <c r="M26" s="43">
        <f>M24*L7</f>
        <v>4290313.5133249387</v>
      </c>
      <c r="N26" s="25" t="s">
        <v>14</v>
      </c>
      <c r="O26" s="26">
        <f>O24*L7</f>
        <v>1094549.6645960256</v>
      </c>
      <c r="P26" s="3"/>
      <c r="Q26" s="30"/>
      <c r="R26" s="23"/>
      <c r="S26" s="23"/>
      <c r="T26"/>
      <c r="U26"/>
      <c r="V26"/>
      <c r="W26"/>
      <c r="X26"/>
      <c r="Y26"/>
      <c r="AD26" s="78" t="s">
        <v>42</v>
      </c>
      <c r="AE26" s="78"/>
      <c r="AF26" s="78"/>
      <c r="AG26" s="78"/>
      <c r="AI26" s="78" t="s">
        <v>42</v>
      </c>
      <c r="AJ26" s="78"/>
      <c r="AK26" s="78"/>
      <c r="AL26" s="78"/>
    </row>
    <row r="27" spans="2:38" s="21" customFormat="1" x14ac:dyDescent="0.25">
      <c r="D27" s="2"/>
      <c r="E27" s="40"/>
      <c r="G27" s="72"/>
      <c r="I27" s="70"/>
      <c r="K27" s="3"/>
      <c r="L27" s="3"/>
      <c r="M27" s="3"/>
      <c r="N27" s="3"/>
      <c r="O27" s="3"/>
      <c r="P27" s="3"/>
      <c r="Q27" s="47" t="s">
        <v>14</v>
      </c>
      <c r="R27" s="2">
        <f>M26-O26</f>
        <v>3195763.8487289129</v>
      </c>
      <c r="S27" s="22"/>
      <c r="T27"/>
      <c r="U27"/>
      <c r="V27"/>
      <c r="W27"/>
      <c r="X27"/>
      <c r="Y27"/>
      <c r="AD27"/>
      <c r="AE27"/>
      <c r="AF27"/>
      <c r="AG27"/>
      <c r="AI27"/>
      <c r="AJ27"/>
      <c r="AK27"/>
      <c r="AL27"/>
    </row>
    <row r="28" spans="2:38" s="21" customFormat="1" ht="15.75" thickBot="1" x14ac:dyDescent="0.3">
      <c r="C28" s="21" t="s">
        <v>1</v>
      </c>
      <c r="D28" s="2"/>
      <c r="E28" s="40"/>
      <c r="G28" s="72"/>
      <c r="I28" s="70"/>
      <c r="M28" s="45">
        <f>M26+O26</f>
        <v>5384863.1779209645</v>
      </c>
      <c r="N28" s="28"/>
      <c r="O28" s="27">
        <v>0.25</v>
      </c>
      <c r="P28" s="29"/>
      <c r="Q28" s="47" t="s">
        <v>14</v>
      </c>
      <c r="R28" s="2">
        <f>M26+O26</f>
        <v>5384863.1779209645</v>
      </c>
      <c r="S28" s="30"/>
      <c r="T28"/>
      <c r="U28"/>
      <c r="V28"/>
      <c r="W28"/>
      <c r="X28"/>
      <c r="Y28"/>
      <c r="AD28" s="80"/>
      <c r="AE28" s="80"/>
      <c r="AF28" s="80" t="s">
        <v>43</v>
      </c>
      <c r="AG28" s="80"/>
      <c r="AI28" s="80"/>
      <c r="AJ28" s="80"/>
      <c r="AK28" s="80" t="s">
        <v>43</v>
      </c>
      <c r="AL28" s="80"/>
    </row>
    <row r="29" spans="2:38" s="21" customFormat="1" x14ac:dyDescent="0.25">
      <c r="C29" s="21" t="s">
        <v>0</v>
      </c>
      <c r="D29" s="2"/>
      <c r="E29" s="40"/>
      <c r="G29" s="72"/>
      <c r="I29" s="70"/>
      <c r="M29" s="44">
        <f>M26-O26</f>
        <v>3195763.8487289129</v>
      </c>
      <c r="N29" s="31"/>
      <c r="O29" s="46">
        <v>0.35699999999999998</v>
      </c>
      <c r="P29" s="31"/>
      <c r="Q29" s="30"/>
      <c r="R29" s="31"/>
      <c r="S29" s="31"/>
      <c r="T29"/>
      <c r="U29"/>
      <c r="V29"/>
      <c r="W29"/>
      <c r="X29"/>
      <c r="Y29"/>
      <c r="AD29" s="34" t="s">
        <v>20</v>
      </c>
      <c r="AE29" s="34"/>
      <c r="AF29" s="35">
        <v>127</v>
      </c>
      <c r="AG29" s="34"/>
      <c r="AI29" s="34" t="s">
        <v>20</v>
      </c>
      <c r="AJ29" s="34"/>
      <c r="AK29" s="35">
        <v>105</v>
      </c>
      <c r="AL29" s="34"/>
    </row>
    <row r="30" spans="2:38" s="21" customFormat="1" x14ac:dyDescent="0.25">
      <c r="C30" s="21" t="s">
        <v>38</v>
      </c>
      <c r="D30" s="2"/>
      <c r="E30" s="40"/>
      <c r="G30" s="72"/>
      <c r="I30" s="70"/>
      <c r="M30" s="31"/>
      <c r="N30" s="31"/>
      <c r="O30" s="31"/>
      <c r="P30" s="31"/>
      <c r="Q30" s="30"/>
      <c r="R30" s="31"/>
      <c r="S30" s="31"/>
      <c r="T30"/>
      <c r="U30"/>
      <c r="V30"/>
      <c r="W30"/>
      <c r="X30"/>
      <c r="Y30"/>
      <c r="AD30" s="34" t="s">
        <v>44</v>
      </c>
      <c r="AE30" s="34"/>
      <c r="AF30" s="35">
        <v>0.16535433070866101</v>
      </c>
      <c r="AG30" s="34"/>
      <c r="AI30" s="34" t="s">
        <v>44</v>
      </c>
      <c r="AJ30" s="34"/>
      <c r="AK30" s="35">
        <v>6.6666666666666693E-2</v>
      </c>
      <c r="AL30" s="34"/>
    </row>
    <row r="31" spans="2:38" s="21" customFormat="1" ht="16.5" thickBot="1" x14ac:dyDescent="0.3">
      <c r="C31" s="21" t="s">
        <v>39</v>
      </c>
      <c r="D31" s="2"/>
      <c r="E31" s="40"/>
      <c r="G31" s="72"/>
      <c r="I31" s="70"/>
      <c r="M31" s="28"/>
      <c r="N31" s="31"/>
      <c r="O31" s="31"/>
      <c r="P31" s="31"/>
      <c r="Q31" s="33"/>
      <c r="R31" s="31"/>
      <c r="S31" s="31"/>
      <c r="T31"/>
      <c r="U31"/>
      <c r="V31"/>
      <c r="W31"/>
      <c r="X31"/>
      <c r="Y31"/>
      <c r="AD31" s="36" t="s">
        <v>45</v>
      </c>
      <c r="AE31" s="36"/>
      <c r="AF31" s="37">
        <v>0.139107611548556</v>
      </c>
      <c r="AG31" s="36"/>
      <c r="AI31" s="36" t="s">
        <v>45</v>
      </c>
      <c r="AJ31" s="36"/>
      <c r="AK31" s="37">
        <v>6.2820512820512805E-2</v>
      </c>
      <c r="AL31" s="36"/>
    </row>
    <row r="32" spans="2:38" s="21" customFormat="1" ht="15.75" x14ac:dyDescent="0.25">
      <c r="D32" s="2"/>
      <c r="E32" s="40"/>
      <c r="G32" s="72"/>
      <c r="I32" s="70"/>
      <c r="M32" s="31"/>
      <c r="N32" s="31"/>
      <c r="O32" s="31"/>
      <c r="P32" s="31"/>
      <c r="Q32" s="33"/>
      <c r="R32" s="31"/>
      <c r="S32" s="31"/>
      <c r="T32"/>
      <c r="U32"/>
      <c r="V32"/>
      <c r="W32"/>
      <c r="X32"/>
      <c r="Y32"/>
      <c r="AD32" s="74"/>
      <c r="AE32" s="74"/>
      <c r="AF32" s="74"/>
      <c r="AG32" s="74"/>
      <c r="AI32" s="74"/>
      <c r="AJ32" s="74"/>
      <c r="AK32" s="74"/>
      <c r="AL32" s="74"/>
    </row>
    <row r="33" spans="3:38" s="21" customFormat="1" ht="16.5" thickBot="1" x14ac:dyDescent="0.3">
      <c r="D33" s="2"/>
      <c r="E33" s="40"/>
      <c r="G33" s="73"/>
      <c r="I33" s="70"/>
      <c r="M33" s="31"/>
      <c r="N33" s="31"/>
      <c r="O33" s="31"/>
      <c r="P33" s="31"/>
      <c r="Q33" s="33"/>
      <c r="R33" s="31"/>
      <c r="S33" s="31"/>
      <c r="T33"/>
      <c r="U33"/>
      <c r="V33"/>
      <c r="W33"/>
      <c r="X33"/>
      <c r="Y33"/>
      <c r="AD33" s="78" t="s">
        <v>42</v>
      </c>
      <c r="AE33" s="78"/>
      <c r="AF33" s="78"/>
      <c r="AG33" s="78"/>
      <c r="AI33" s="78" t="s">
        <v>42</v>
      </c>
      <c r="AJ33" s="78"/>
      <c r="AK33" s="78"/>
      <c r="AL33" s="78"/>
    </row>
    <row r="34" spans="3:38" s="21" customFormat="1" ht="15.75" x14ac:dyDescent="0.25">
      <c r="M34" s="31"/>
      <c r="N34" s="31"/>
      <c r="O34" s="31"/>
      <c r="P34" s="31"/>
      <c r="Q34" s="33"/>
      <c r="R34" s="31"/>
      <c r="S34" s="31"/>
      <c r="T34"/>
      <c r="U34"/>
      <c r="V34"/>
      <c r="W34"/>
      <c r="X34"/>
      <c r="Y34"/>
      <c r="AD34"/>
      <c r="AE34"/>
      <c r="AF34"/>
      <c r="AG34"/>
      <c r="AI34"/>
      <c r="AJ34"/>
      <c r="AK34"/>
      <c r="AL34"/>
    </row>
    <row r="35" spans="3:38" s="21" customFormat="1" ht="15.75" thickBot="1" x14ac:dyDescent="0.3">
      <c r="C35" s="21" t="s">
        <v>50</v>
      </c>
      <c r="D35" s="21" t="s">
        <v>51</v>
      </c>
      <c r="E35" s="21" t="s">
        <v>52</v>
      </c>
      <c r="T35"/>
      <c r="U35"/>
      <c r="V35"/>
      <c r="W35"/>
      <c r="X35"/>
      <c r="Y35"/>
      <c r="AD35" s="80"/>
      <c r="AE35" s="80"/>
      <c r="AF35" s="80" t="s">
        <v>43</v>
      </c>
      <c r="AG35" s="80"/>
      <c r="AI35" s="80"/>
      <c r="AJ35" s="80"/>
      <c r="AK35" s="80" t="s">
        <v>43</v>
      </c>
      <c r="AL35" s="80"/>
    </row>
    <row r="36" spans="3:38" s="21" customFormat="1" x14ac:dyDescent="0.25">
      <c r="C36" s="21">
        <v>1.96</v>
      </c>
      <c r="D36" s="21">
        <v>2.58</v>
      </c>
      <c r="E36" s="21">
        <v>2.84</v>
      </c>
      <c r="L36" s="3"/>
      <c r="O36" s="75">
        <f>E36*M41</f>
        <v>3.9134597816446209E-2</v>
      </c>
      <c r="T36"/>
      <c r="U36"/>
      <c r="V36"/>
      <c r="W36"/>
      <c r="X36"/>
      <c r="Y36"/>
      <c r="AD36" s="34" t="s">
        <v>20</v>
      </c>
      <c r="AE36" s="34"/>
      <c r="AF36" s="35">
        <v>130</v>
      </c>
      <c r="AG36" s="34"/>
      <c r="AI36" s="34" t="s">
        <v>20</v>
      </c>
      <c r="AJ36" s="34"/>
      <c r="AK36" s="35">
        <v>189</v>
      </c>
      <c r="AL36" s="34"/>
    </row>
    <row r="37" spans="3:38" s="21" customFormat="1" ht="14.25" customHeight="1" x14ac:dyDescent="0.25">
      <c r="L37" s="3"/>
      <c r="O37" s="76"/>
      <c r="T37"/>
      <c r="U37"/>
      <c r="V37"/>
      <c r="W37"/>
      <c r="X37"/>
      <c r="Y37"/>
      <c r="AD37" s="34" t="s">
        <v>44</v>
      </c>
      <c r="AE37" s="34"/>
      <c r="AF37" s="35">
        <v>0.107692307692307</v>
      </c>
      <c r="AG37" s="34"/>
      <c r="AI37" s="34" t="s">
        <v>44</v>
      </c>
      <c r="AJ37" s="34"/>
      <c r="AK37" s="35">
        <v>8.4656084656084707E-2</v>
      </c>
      <c r="AL37" s="34"/>
    </row>
    <row r="38" spans="3:38" s="21" customFormat="1" ht="14.25" customHeight="1" thickBot="1" x14ac:dyDescent="0.3">
      <c r="L38" s="3"/>
      <c r="O38" s="76"/>
      <c r="T38"/>
      <c r="U38"/>
      <c r="V38"/>
      <c r="W38"/>
      <c r="X38"/>
      <c r="Y38"/>
      <c r="AD38" s="36" t="s">
        <v>45</v>
      </c>
      <c r="AE38" s="36"/>
      <c r="AF38" s="37">
        <v>9.6839594514013097E-2</v>
      </c>
      <c r="AG38" s="36"/>
      <c r="AI38" s="36" t="s">
        <v>45</v>
      </c>
      <c r="AJ38" s="36"/>
      <c r="AK38" s="37">
        <v>7.7901609816503403E-2</v>
      </c>
      <c r="AL38" s="36"/>
    </row>
    <row r="39" spans="3:38" s="21" customFormat="1" ht="14.25" customHeight="1" x14ac:dyDescent="0.25">
      <c r="L39" s="3"/>
      <c r="O39" s="76"/>
      <c r="T39"/>
      <c r="U39"/>
      <c r="V39"/>
      <c r="W39"/>
      <c r="X39"/>
      <c r="Y39"/>
      <c r="AD39" s="74"/>
      <c r="AE39" s="74"/>
      <c r="AF39" s="74"/>
      <c r="AG39" s="74"/>
      <c r="AI39" s="74"/>
      <c r="AJ39" s="74"/>
      <c r="AK39" s="74"/>
      <c r="AL39" s="74"/>
    </row>
    <row r="40" spans="3:38" s="21" customFormat="1" ht="14.25" customHeight="1" thickBot="1" x14ac:dyDescent="0.3">
      <c r="L40" s="3"/>
      <c r="O40" s="76"/>
      <c r="R40" s="2"/>
      <c r="T40"/>
      <c r="U40"/>
      <c r="V40"/>
      <c r="W40"/>
      <c r="X40"/>
      <c r="Y40"/>
      <c r="AD40" s="78" t="s">
        <v>42</v>
      </c>
      <c r="AE40" s="78"/>
      <c r="AF40" s="78"/>
      <c r="AG40" s="78"/>
      <c r="AI40" s="78" t="s">
        <v>42</v>
      </c>
      <c r="AJ40" s="78"/>
      <c r="AK40" s="78"/>
      <c r="AL40" s="78"/>
    </row>
    <row r="41" spans="3:38" s="21" customFormat="1" ht="14.25" customHeight="1" x14ac:dyDescent="0.25">
      <c r="E41" s="21">
        <v>1</v>
      </c>
      <c r="F41" s="70">
        <f>E41/E42</f>
        <v>1.2783530309285632E-15</v>
      </c>
      <c r="G41" s="70"/>
      <c r="L41" s="70">
        <f>F41*K45</f>
        <v>1.8988255632005019E-4</v>
      </c>
      <c r="M41" s="79">
        <f>SQRT(L41)</f>
        <v>1.3779787963537399E-2</v>
      </c>
      <c r="O41" s="76"/>
      <c r="R41" s="2"/>
      <c r="T41"/>
      <c r="U41"/>
      <c r="V41"/>
      <c r="W41"/>
      <c r="X41"/>
      <c r="Y41"/>
      <c r="AD41"/>
      <c r="AE41"/>
      <c r="AF41"/>
      <c r="AG41"/>
      <c r="AI41"/>
      <c r="AJ41"/>
      <c r="AK41"/>
      <c r="AL41"/>
    </row>
    <row r="42" spans="3:38" s="21" customFormat="1" ht="15.75" thickBot="1" x14ac:dyDescent="0.3">
      <c r="E42" s="2">
        <f>L7^2</f>
        <v>782256525236714.38</v>
      </c>
      <c r="F42" s="70"/>
      <c r="G42" s="70"/>
      <c r="L42" s="70"/>
      <c r="M42" s="72"/>
      <c r="O42" s="76"/>
      <c r="T42"/>
      <c r="U42"/>
      <c r="V42"/>
      <c r="W42"/>
      <c r="X42"/>
      <c r="Y42"/>
      <c r="AD42" s="80"/>
      <c r="AE42" s="80"/>
      <c r="AF42" s="80" t="s">
        <v>43</v>
      </c>
      <c r="AG42" s="80"/>
      <c r="AI42" s="80"/>
      <c r="AJ42" s="80"/>
      <c r="AK42" s="80" t="s">
        <v>43</v>
      </c>
      <c r="AL42" s="80"/>
    </row>
    <row r="43" spans="3:38" s="21" customFormat="1" x14ac:dyDescent="0.25">
      <c r="F43" s="2"/>
      <c r="L43" s="70"/>
      <c r="M43" s="72"/>
      <c r="O43" s="76"/>
      <c r="T43"/>
      <c r="U43"/>
      <c r="V43"/>
      <c r="W43"/>
      <c r="X43"/>
      <c r="Y43"/>
      <c r="AD43" s="34" t="s">
        <v>20</v>
      </c>
      <c r="AE43" s="34"/>
      <c r="AF43" s="35">
        <v>189</v>
      </c>
      <c r="AG43" s="34"/>
      <c r="AI43" s="34" t="s">
        <v>20</v>
      </c>
      <c r="AJ43" s="34"/>
      <c r="AK43" s="35">
        <v>187</v>
      </c>
      <c r="AL43" s="34"/>
    </row>
    <row r="44" spans="3:38" s="21" customFormat="1" x14ac:dyDescent="0.25">
      <c r="F44" s="21" t="s">
        <v>8</v>
      </c>
      <c r="G44" s="21" t="s">
        <v>13</v>
      </c>
      <c r="H44" s="21" t="s">
        <v>12</v>
      </c>
      <c r="I44" s="21" t="s">
        <v>11</v>
      </c>
      <c r="J44" s="21" t="s">
        <v>10</v>
      </c>
      <c r="K44" s="21" t="s">
        <v>9</v>
      </c>
      <c r="L44" s="70"/>
      <c r="M44" s="72"/>
      <c r="O44" s="76"/>
      <c r="T44"/>
      <c r="U44"/>
      <c r="V44"/>
      <c r="W44"/>
      <c r="X44"/>
      <c r="Y44"/>
      <c r="AD44" s="34" t="s">
        <v>44</v>
      </c>
      <c r="AE44" s="34"/>
      <c r="AF44" s="35">
        <v>0.105820105820105</v>
      </c>
      <c r="AG44" s="34"/>
      <c r="AI44" s="34" t="s">
        <v>44</v>
      </c>
      <c r="AJ44" s="34"/>
      <c r="AK44" s="35">
        <v>3.7433155080213901E-2</v>
      </c>
      <c r="AL44" s="34"/>
    </row>
    <row r="45" spans="3:38" s="21" customFormat="1" ht="15.75" thickBot="1" x14ac:dyDescent="0.3">
      <c r="D45" s="70" t="s">
        <v>8</v>
      </c>
      <c r="E45" s="21" t="s">
        <v>7</v>
      </c>
      <c r="F45" s="2">
        <f>Q5^2</f>
        <v>44820546679158.313</v>
      </c>
      <c r="G45" s="21">
        <f>U5</f>
        <v>0.99998476432860783</v>
      </c>
      <c r="H45" s="21">
        <f>V5</f>
        <v>0.176373519704911</v>
      </c>
      <c r="I45" s="1">
        <f>T5</f>
        <v>165.40248298104504</v>
      </c>
      <c r="J45" s="21">
        <f>F45*G45*(H45/I45)</f>
        <v>47792735574.738853</v>
      </c>
      <c r="K45" s="79">
        <f>SUM(J45:J56)</f>
        <v>148536868709.98718</v>
      </c>
      <c r="L45" s="70"/>
      <c r="M45" s="72"/>
      <c r="O45" s="76"/>
      <c r="T45"/>
      <c r="U45"/>
      <c r="V45"/>
      <c r="W45"/>
      <c r="X45"/>
      <c r="Y45"/>
      <c r="AD45" s="36" t="s">
        <v>45</v>
      </c>
      <c r="AE45" s="36"/>
      <c r="AF45" s="37">
        <v>9.5125520657435597E-2</v>
      </c>
      <c r="AG45" s="36"/>
      <c r="AI45" s="36" t="s">
        <v>45</v>
      </c>
      <c r="AJ45" s="36"/>
      <c r="AK45" s="37">
        <v>3.6225633948594099E-2</v>
      </c>
      <c r="AL45" s="36"/>
    </row>
    <row r="46" spans="3:38" s="21" customFormat="1" x14ac:dyDescent="0.25">
      <c r="D46" s="70"/>
      <c r="E46" s="21" t="s">
        <v>6</v>
      </c>
      <c r="F46" s="2">
        <f t="shared" ref="F46:F48" si="3">Q6^2</f>
        <v>47543072450923.938</v>
      </c>
      <c r="G46" s="21">
        <f t="shared" ref="G46:H48" si="4">U6</f>
        <v>0.99998158125230863</v>
      </c>
      <c r="H46" s="21">
        <f t="shared" si="4"/>
        <v>0.139107611548556</v>
      </c>
      <c r="I46" s="1">
        <f t="shared" ref="I46:I48" si="5">T6</f>
        <v>170.35193550881286</v>
      </c>
      <c r="J46" s="21">
        <f t="shared" ref="J46:J48" si="6">F46*G46*(H46/I46)</f>
        <v>38822461396.079483</v>
      </c>
      <c r="K46" s="72"/>
      <c r="L46" s="70"/>
      <c r="M46" s="72"/>
      <c r="O46" s="76"/>
      <c r="T46"/>
      <c r="U46"/>
      <c r="V46"/>
      <c r="W46"/>
      <c r="X46"/>
      <c r="Y46"/>
      <c r="AD46" s="74"/>
      <c r="AE46" s="74"/>
      <c r="AF46" s="74"/>
      <c r="AG46" s="74"/>
      <c r="AI46" s="74"/>
      <c r="AJ46" s="74"/>
      <c r="AK46" s="74"/>
      <c r="AL46" s="74"/>
    </row>
    <row r="47" spans="3:38" s="21" customFormat="1" x14ac:dyDescent="0.25">
      <c r="D47" s="70"/>
      <c r="E47" s="21" t="s">
        <v>5</v>
      </c>
      <c r="F47" s="2">
        <f t="shared" si="3"/>
        <v>45750854508157.336</v>
      </c>
      <c r="G47" s="21">
        <f t="shared" si="4"/>
        <v>0.99997146632541267</v>
      </c>
      <c r="H47" s="21">
        <f t="shared" si="4"/>
        <v>0.11384707678883001</v>
      </c>
      <c r="I47" s="1">
        <f t="shared" si="5"/>
        <v>167.11023698603452</v>
      </c>
      <c r="J47" s="21">
        <f t="shared" si="6"/>
        <v>31167763984.756596</v>
      </c>
      <c r="K47" s="72"/>
      <c r="L47" s="70"/>
      <c r="M47" s="72"/>
      <c r="O47" s="76"/>
      <c r="T47"/>
      <c r="U47"/>
      <c r="V47"/>
      <c r="W47"/>
      <c r="X47"/>
      <c r="Y47"/>
      <c r="AD47"/>
      <c r="AE47"/>
      <c r="AF47"/>
      <c r="AG47"/>
      <c r="AI47"/>
      <c r="AJ47"/>
      <c r="AK47"/>
      <c r="AL47"/>
    </row>
    <row r="48" spans="3:38" s="21" customFormat="1" x14ac:dyDescent="0.25">
      <c r="D48" s="70"/>
      <c r="E48" s="21" t="s">
        <v>4</v>
      </c>
      <c r="F48" s="2">
        <f t="shared" si="3"/>
        <v>57987433286382.352</v>
      </c>
      <c r="G48" s="21">
        <f t="shared" si="4"/>
        <v>0.99996467474243622</v>
      </c>
      <c r="H48" s="21">
        <f t="shared" si="4"/>
        <v>9.9781988931745794E-2</v>
      </c>
      <c r="I48" s="1">
        <f t="shared" si="5"/>
        <v>188.13534452410767</v>
      </c>
      <c r="J48" s="21">
        <f t="shared" si="6"/>
        <v>30753907754.412251</v>
      </c>
      <c r="K48" s="72"/>
      <c r="L48" s="70"/>
      <c r="M48" s="72"/>
      <c r="O48" s="76"/>
      <c r="T48"/>
      <c r="U48"/>
      <c r="V48"/>
      <c r="W48"/>
      <c r="X48"/>
      <c r="Y48"/>
      <c r="AD48"/>
      <c r="AE48"/>
      <c r="AF48"/>
      <c r="AG48"/>
      <c r="AI48"/>
      <c r="AJ48"/>
      <c r="AK48"/>
      <c r="AL48"/>
    </row>
    <row r="49" spans="4:25" s="21" customFormat="1" x14ac:dyDescent="0.25">
      <c r="D49" s="70"/>
      <c r="E49" s="21" t="s">
        <v>3</v>
      </c>
      <c r="F49" s="2"/>
      <c r="I49" s="1"/>
      <c r="K49" s="72"/>
      <c r="L49" s="70"/>
      <c r="M49" s="72"/>
      <c r="O49" s="76"/>
      <c r="T49"/>
      <c r="U49"/>
      <c r="V49"/>
      <c r="W49"/>
      <c r="X49"/>
      <c r="Y49"/>
    </row>
    <row r="50" spans="4:25" s="21" customFormat="1" ht="15.75" thickBot="1" x14ac:dyDescent="0.3">
      <c r="D50" s="70"/>
      <c r="E50" s="21" t="s">
        <v>2</v>
      </c>
      <c r="F50" s="2"/>
      <c r="I50" s="1"/>
      <c r="K50" s="72"/>
      <c r="L50" s="70"/>
      <c r="M50" s="73"/>
      <c r="O50" s="77"/>
      <c r="T50"/>
      <c r="U50"/>
      <c r="V50"/>
      <c r="W50"/>
      <c r="X50"/>
      <c r="Y50"/>
    </row>
    <row r="51" spans="4:25" s="21" customFormat="1" x14ac:dyDescent="0.25">
      <c r="D51" s="70"/>
      <c r="E51" s="21" t="s">
        <v>1</v>
      </c>
      <c r="F51" s="2"/>
      <c r="I51" s="1"/>
      <c r="K51" s="72"/>
      <c r="T51"/>
      <c r="U51"/>
      <c r="V51"/>
      <c r="W51"/>
      <c r="X51"/>
      <c r="Y51"/>
    </row>
    <row r="52" spans="4:25" s="21" customFormat="1" x14ac:dyDescent="0.25">
      <c r="D52" s="70"/>
      <c r="E52" s="21" t="s">
        <v>0</v>
      </c>
      <c r="F52" s="2"/>
      <c r="I52" s="1"/>
      <c r="K52" s="72"/>
      <c r="T52"/>
      <c r="U52"/>
      <c r="V52"/>
      <c r="W52"/>
      <c r="X52"/>
      <c r="Y52"/>
    </row>
    <row r="53" spans="4:25" s="21" customFormat="1" x14ac:dyDescent="0.25">
      <c r="D53" s="70"/>
      <c r="E53" s="21" t="s">
        <v>38</v>
      </c>
      <c r="F53" s="2"/>
      <c r="I53" s="1"/>
      <c r="K53" s="72"/>
      <c r="T53"/>
      <c r="U53"/>
      <c r="V53"/>
      <c r="W53"/>
      <c r="X53"/>
      <c r="Y53"/>
    </row>
    <row r="54" spans="4:25" s="21" customFormat="1" x14ac:dyDescent="0.25">
      <c r="D54" s="70"/>
      <c r="E54" s="21" t="s">
        <v>39</v>
      </c>
      <c r="F54" s="2"/>
      <c r="I54" s="1"/>
      <c r="K54" s="72"/>
      <c r="T54"/>
      <c r="U54"/>
      <c r="V54"/>
      <c r="W54"/>
      <c r="X54"/>
      <c r="Y54"/>
    </row>
    <row r="55" spans="4:25" s="21" customFormat="1" x14ac:dyDescent="0.25">
      <c r="D55" s="70"/>
      <c r="E55" s="21" t="s">
        <v>40</v>
      </c>
      <c r="F55" s="2"/>
      <c r="I55" s="1"/>
      <c r="K55" s="72"/>
      <c r="T55"/>
      <c r="U55"/>
      <c r="V55"/>
      <c r="W55"/>
      <c r="X55"/>
      <c r="Y55"/>
    </row>
    <row r="56" spans="4:25" s="21" customFormat="1" x14ac:dyDescent="0.25">
      <c r="D56" s="70"/>
      <c r="E56" s="21" t="s">
        <v>41</v>
      </c>
      <c r="F56" s="2"/>
      <c r="I56" s="1"/>
      <c r="K56" s="73"/>
      <c r="T56"/>
      <c r="U56"/>
      <c r="V56"/>
      <c r="W56"/>
      <c r="X56"/>
      <c r="Y56"/>
    </row>
    <row r="57" spans="4:25" s="21" customFormat="1" x14ac:dyDescent="0.25">
      <c r="D57" s="70"/>
      <c r="T57"/>
      <c r="U57"/>
      <c r="V57"/>
      <c r="W57"/>
      <c r="X57"/>
      <c r="Y57"/>
    </row>
    <row r="58" spans="4:25" s="21" customFormat="1" x14ac:dyDescent="0.25">
      <c r="D58" s="70"/>
      <c r="T58"/>
      <c r="U58"/>
      <c r="V58"/>
      <c r="W58"/>
      <c r="X58"/>
      <c r="Y58"/>
    </row>
  </sheetData>
  <mergeCells count="63">
    <mergeCell ref="M41:M50"/>
    <mergeCell ref="AD42:AE42"/>
    <mergeCell ref="F1:M1"/>
    <mergeCell ref="AI32:AL32"/>
    <mergeCell ref="AD33:AG33"/>
    <mergeCell ref="AI33:AL33"/>
    <mergeCell ref="AD35:AE35"/>
    <mergeCell ref="AF35:AG35"/>
    <mergeCell ref="AI35:AJ35"/>
    <mergeCell ref="AK35:AL35"/>
    <mergeCell ref="AI25:AL25"/>
    <mergeCell ref="AD26:AG26"/>
    <mergeCell ref="AI26:AL26"/>
    <mergeCell ref="AD28:AE28"/>
    <mergeCell ref="AF28:AG28"/>
    <mergeCell ref="AI28:AJ28"/>
    <mergeCell ref="D45:D52"/>
    <mergeCell ref="K45:K56"/>
    <mergeCell ref="AD46:AG46"/>
    <mergeCell ref="AI46:AL46"/>
    <mergeCell ref="D53:D58"/>
    <mergeCell ref="O36:O50"/>
    <mergeCell ref="AD39:AG39"/>
    <mergeCell ref="AI39:AL39"/>
    <mergeCell ref="AD40:AG40"/>
    <mergeCell ref="AI40:AL40"/>
    <mergeCell ref="F41:F42"/>
    <mergeCell ref="G41:G42"/>
    <mergeCell ref="L41:L50"/>
    <mergeCell ref="AF42:AG42"/>
    <mergeCell ref="AI42:AJ42"/>
    <mergeCell ref="AK42:AL42"/>
    <mergeCell ref="AK28:AL28"/>
    <mergeCell ref="C16:C17"/>
    <mergeCell ref="E16:E17"/>
    <mergeCell ref="I16:I33"/>
    <mergeCell ref="B18:B19"/>
    <mergeCell ref="AD18:AG18"/>
    <mergeCell ref="G22:G33"/>
    <mergeCell ref="AD25:AG25"/>
    <mergeCell ref="AD32:AG32"/>
    <mergeCell ref="AI18:AL18"/>
    <mergeCell ref="AD19:AG19"/>
    <mergeCell ref="AI19:AL19"/>
    <mergeCell ref="AD21:AE21"/>
    <mergeCell ref="AF21:AG21"/>
    <mergeCell ref="AI21:AJ21"/>
    <mergeCell ref="AK21:AL21"/>
    <mergeCell ref="AD11:AG11"/>
    <mergeCell ref="AI11:AL11"/>
    <mergeCell ref="AD12:AG12"/>
    <mergeCell ref="AI12:AL12"/>
    <mergeCell ref="AD14:AE14"/>
    <mergeCell ref="AF14:AG14"/>
    <mergeCell ref="AI14:AJ14"/>
    <mergeCell ref="AK14:AL14"/>
    <mergeCell ref="M3:O3"/>
    <mergeCell ref="AD5:AG5"/>
    <mergeCell ref="AI5:AL5"/>
    <mergeCell ref="AD7:AE7"/>
    <mergeCell ref="AF7:AG7"/>
    <mergeCell ref="AI7:AJ7"/>
    <mergeCell ref="AK7:AL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3AFB-0171-4231-9923-320A91420C5C}">
  <dimension ref="A1:AL58"/>
  <sheetViews>
    <sheetView topLeftCell="A16" zoomScaleNormal="100" workbookViewId="0">
      <selection activeCell="O51" sqref="O51"/>
    </sheetView>
  </sheetViews>
  <sheetFormatPr baseColWidth="10" defaultColWidth="10.7109375" defaultRowHeight="15" x14ac:dyDescent="0.25"/>
  <cols>
    <col min="1" max="1" width="3" style="21" customWidth="1"/>
    <col min="2" max="2" width="10.7109375" style="21"/>
    <col min="3" max="3" width="7.28515625" style="21" customWidth="1"/>
    <col min="4" max="4" width="10.7109375" style="21"/>
    <col min="5" max="5" width="21.5703125" style="21" bestFit="1" customWidth="1"/>
    <col min="6" max="6" width="20" style="21" bestFit="1" customWidth="1"/>
    <col min="7" max="7" width="12" style="21" bestFit="1" customWidth="1"/>
    <col min="8" max="8" width="11.42578125" style="21" customWidth="1"/>
    <col min="9" max="9" width="10.7109375" style="21"/>
    <col min="10" max="10" width="12" style="21" bestFit="1" customWidth="1"/>
    <col min="11" max="11" width="27.85546875" style="21" bestFit="1" customWidth="1"/>
    <col min="12" max="12" width="13.140625" style="21" bestFit="1" customWidth="1"/>
    <col min="13" max="13" width="25.140625" style="21" bestFit="1" customWidth="1"/>
    <col min="14" max="14" width="2.7109375" style="21" customWidth="1"/>
    <col min="15" max="15" width="26.140625" style="21" bestFit="1" customWidth="1"/>
    <col min="16" max="16" width="2.140625" style="21" customWidth="1"/>
    <col min="17" max="17" width="17.5703125" style="21" bestFit="1" customWidth="1"/>
    <col min="18" max="18" width="22.5703125" style="21" customWidth="1"/>
    <col min="19" max="19" width="9.85546875" style="21" customWidth="1"/>
    <col min="20" max="20" width="12.7109375" bestFit="1" customWidth="1"/>
    <col min="21" max="21" width="12" bestFit="1" customWidth="1"/>
    <col min="22" max="22" width="18" bestFit="1" customWidth="1"/>
    <col min="27" max="27" width="20.28515625" bestFit="1" customWidth="1"/>
    <col min="32" max="32" width="18.5703125" bestFit="1" customWidth="1"/>
    <col min="37" max="37" width="19" bestFit="1" customWidth="1"/>
  </cols>
  <sheetData>
    <row r="1" spans="2:38" ht="26.25" x14ac:dyDescent="0.25">
      <c r="B1" s="11" t="s">
        <v>34</v>
      </c>
      <c r="C1" s="15" t="s">
        <v>35</v>
      </c>
      <c r="D1" s="12">
        <v>1</v>
      </c>
      <c r="F1" s="81" t="s">
        <v>54</v>
      </c>
      <c r="G1" s="82"/>
      <c r="H1" s="82"/>
      <c r="I1" s="82"/>
      <c r="J1" s="82"/>
      <c r="K1" s="82"/>
      <c r="L1" s="82"/>
      <c r="M1" s="82"/>
    </row>
    <row r="2" spans="2:38" ht="15.75" thickBot="1" x14ac:dyDescent="0.3">
      <c r="B2" s="13" t="s">
        <v>36</v>
      </c>
      <c r="C2" s="16" t="s">
        <v>35</v>
      </c>
      <c r="D2" s="14">
        <v>0</v>
      </c>
    </row>
    <row r="3" spans="2:38" ht="15.75" thickBot="1" x14ac:dyDescent="0.3">
      <c r="B3" s="10"/>
      <c r="C3" s="3"/>
      <c r="D3" s="3"/>
      <c r="E3" s="3"/>
      <c r="F3" s="3"/>
      <c r="G3" s="3"/>
      <c r="M3" s="70" t="s">
        <v>37</v>
      </c>
      <c r="N3" s="70"/>
      <c r="O3" s="70"/>
      <c r="S3" s="7"/>
      <c r="Y3" s="7" t="s">
        <v>32</v>
      </c>
    </row>
    <row r="4" spans="2:38" x14ac:dyDescent="0.25">
      <c r="B4" s="21" t="s">
        <v>33</v>
      </c>
      <c r="L4" s="21" t="s">
        <v>20</v>
      </c>
      <c r="Q4" s="9" t="s">
        <v>19</v>
      </c>
      <c r="R4" s="9" t="s">
        <v>18</v>
      </c>
      <c r="S4" s="9" t="s">
        <v>22</v>
      </c>
      <c r="T4" s="9" t="s">
        <v>11</v>
      </c>
      <c r="U4" s="8" t="s">
        <v>13</v>
      </c>
      <c r="V4" s="9" t="s">
        <v>31</v>
      </c>
      <c r="Y4" t="s">
        <v>30</v>
      </c>
    </row>
    <row r="5" spans="2:38" ht="15.75" thickBot="1" x14ac:dyDescent="0.3">
      <c r="K5" t="s">
        <v>29</v>
      </c>
      <c r="L5">
        <v>83237124</v>
      </c>
      <c r="O5"/>
      <c r="P5" s="3"/>
      <c r="Q5" s="2"/>
      <c r="T5" s="5"/>
      <c r="AD5" s="78" t="s">
        <v>42</v>
      </c>
      <c r="AE5" s="78"/>
      <c r="AF5" s="78"/>
      <c r="AG5" s="78"/>
      <c r="AI5" s="78" t="s">
        <v>42</v>
      </c>
      <c r="AJ5" s="78"/>
      <c r="AK5" s="78"/>
      <c r="AL5" s="78"/>
    </row>
    <row r="6" spans="2:38" x14ac:dyDescent="0.25">
      <c r="K6" s="8" t="s">
        <v>27</v>
      </c>
      <c r="L6" s="8">
        <v>72385057</v>
      </c>
      <c r="O6"/>
      <c r="P6"/>
      <c r="Q6" s="2"/>
      <c r="T6" s="5"/>
    </row>
    <row r="7" spans="2:38" ht="15.75" thickBot="1" x14ac:dyDescent="0.3">
      <c r="K7" t="s">
        <v>25</v>
      </c>
      <c r="L7" s="24">
        <f>Q14</f>
        <v>28394497.413000003</v>
      </c>
      <c r="O7" s="7"/>
      <c r="Q7" s="2"/>
      <c r="T7" s="5"/>
      <c r="AD7" s="80"/>
      <c r="AE7" s="80"/>
      <c r="AF7" s="80" t="s">
        <v>43</v>
      </c>
      <c r="AG7" s="80"/>
      <c r="AI7" s="80"/>
      <c r="AJ7" s="80"/>
      <c r="AK7" s="80" t="s">
        <v>43</v>
      </c>
      <c r="AL7" s="80"/>
    </row>
    <row r="8" spans="2:38" x14ac:dyDescent="0.25">
      <c r="K8"/>
      <c r="L8"/>
      <c r="O8" s="17"/>
      <c r="P8" s="18"/>
      <c r="Q8" s="32"/>
      <c r="R8" s="18"/>
      <c r="S8" s="18"/>
      <c r="T8" s="19"/>
      <c r="U8" s="20"/>
      <c r="V8" s="20"/>
      <c r="AD8" s="34" t="s">
        <v>20</v>
      </c>
      <c r="AE8" s="34"/>
      <c r="AF8" s="35">
        <v>70</v>
      </c>
      <c r="AG8" s="34"/>
      <c r="AI8" s="34" t="s">
        <v>20</v>
      </c>
      <c r="AJ8" s="34"/>
      <c r="AK8" s="35">
        <v>52</v>
      </c>
      <c r="AL8" s="34"/>
    </row>
    <row r="9" spans="2:38" x14ac:dyDescent="0.25">
      <c r="K9"/>
      <c r="L9"/>
      <c r="O9" t="s">
        <v>46</v>
      </c>
      <c r="Q9" s="49">
        <v>5836344.8399999999</v>
      </c>
      <c r="R9" s="21">
        <v>0.22413793103448201</v>
      </c>
      <c r="S9" s="21">
        <v>58</v>
      </c>
      <c r="T9" s="5">
        <f>(Q9/L$7)*L$11</f>
        <v>132.98756644839085</v>
      </c>
      <c r="U9">
        <f>1-(S9/Q9)</f>
        <v>0.9999900622732909</v>
      </c>
      <c r="V9">
        <v>0.176950998185118</v>
      </c>
      <c r="AD9" s="34" t="s">
        <v>44</v>
      </c>
      <c r="AE9" s="34"/>
      <c r="AF9" s="38">
        <v>0.25714285714285701</v>
      </c>
      <c r="AG9" s="34"/>
      <c r="AI9" s="34" t="s">
        <v>44</v>
      </c>
      <c r="AJ9" s="34"/>
      <c r="AK9" s="35">
        <v>0.23076923076923</v>
      </c>
      <c r="AL9" s="34"/>
    </row>
    <row r="10" spans="2:38" ht="15.75" thickBot="1" x14ac:dyDescent="0.3">
      <c r="O10" t="s">
        <v>47</v>
      </c>
      <c r="Q10" s="50">
        <v>6380280.1600000001</v>
      </c>
      <c r="R10" s="21">
        <v>2.9702970297029702E-2</v>
      </c>
      <c r="S10" s="21">
        <v>101</v>
      </c>
      <c r="T10" s="5">
        <f>(Q10/L$7)*L$11</f>
        <v>145.38173377317949</v>
      </c>
      <c r="U10">
        <f>1-(S10/Q10)</f>
        <v>0.99998416997412853</v>
      </c>
      <c r="V10">
        <v>2.91089108910891E-2</v>
      </c>
      <c r="AD10" s="36" t="s">
        <v>45</v>
      </c>
      <c r="AE10" s="36"/>
      <c r="AF10" s="39">
        <v>0.19378881987577601</v>
      </c>
      <c r="AG10" s="36"/>
      <c r="AI10" s="36" t="s">
        <v>45</v>
      </c>
      <c r="AJ10" s="36"/>
      <c r="AK10" s="37">
        <v>0.180995475113122</v>
      </c>
      <c r="AL10" s="36"/>
    </row>
    <row r="11" spans="2:38" x14ac:dyDescent="0.25">
      <c r="K11" s="21" t="s">
        <v>22</v>
      </c>
      <c r="L11" s="21">
        <v>647</v>
      </c>
      <c r="O11" s="7" t="s">
        <v>48</v>
      </c>
      <c r="Q11" s="50">
        <v>6836379.608</v>
      </c>
      <c r="R11" s="21">
        <v>8.42105263157895E-2</v>
      </c>
      <c r="S11" s="21">
        <v>191</v>
      </c>
      <c r="T11" s="5">
        <f>(Q11/L$7)*L$11</f>
        <v>155.77446369418504</v>
      </c>
      <c r="U11">
        <f>1-(S11/Q11)</f>
        <v>0.99997206123548543</v>
      </c>
      <c r="V11">
        <v>7.7527151211361695E-2</v>
      </c>
      <c r="Y11" t="s">
        <v>21</v>
      </c>
      <c r="AD11" s="74"/>
      <c r="AE11" s="74"/>
      <c r="AF11" s="74"/>
      <c r="AG11" s="74"/>
      <c r="AI11" s="74"/>
      <c r="AJ11" s="74"/>
      <c r="AK11" s="74"/>
      <c r="AL11" s="74"/>
    </row>
    <row r="12" spans="2:38" ht="15.75" thickBot="1" x14ac:dyDescent="0.3">
      <c r="O12" s="7" t="s">
        <v>49</v>
      </c>
      <c r="Q12" s="51">
        <v>9341492.8050000016</v>
      </c>
      <c r="R12" s="21">
        <v>5.7432432432432401E-2</v>
      </c>
      <c r="S12" s="21">
        <v>297</v>
      </c>
      <c r="T12" s="5">
        <f>(Q12/L$7)*L$11</f>
        <v>212.85623608424459</v>
      </c>
      <c r="U12">
        <f>1-(S12/Q12)</f>
        <v>0.99996820636634853</v>
      </c>
      <c r="V12">
        <v>5.4317453046266603E-2</v>
      </c>
      <c r="AD12" s="78" t="s">
        <v>42</v>
      </c>
      <c r="AE12" s="78"/>
      <c r="AF12" s="78"/>
      <c r="AG12" s="78"/>
      <c r="AI12" s="78" t="s">
        <v>42</v>
      </c>
      <c r="AJ12" s="78"/>
      <c r="AK12" s="78"/>
      <c r="AL12" s="78"/>
    </row>
    <row r="14" spans="2:38" ht="15.75" thickBot="1" x14ac:dyDescent="0.3">
      <c r="Q14" s="2">
        <f>SUM(Q5:Q12)</f>
        <v>28394497.413000003</v>
      </c>
      <c r="S14" s="21">
        <f>SUM(S5:S12)</f>
        <v>647</v>
      </c>
      <c r="AD14" s="80"/>
      <c r="AE14" s="80"/>
      <c r="AF14" s="80" t="s">
        <v>43</v>
      </c>
      <c r="AG14" s="80"/>
      <c r="AI14" s="80"/>
      <c r="AJ14" s="80"/>
      <c r="AK14" s="80" t="s">
        <v>43</v>
      </c>
      <c r="AL14" s="80"/>
    </row>
    <row r="15" spans="2:38" x14ac:dyDescent="0.25">
      <c r="O15" s="7"/>
      <c r="Q15" s="2"/>
      <c r="R15" s="38"/>
      <c r="T15" s="5"/>
      <c r="V15" s="38"/>
      <c r="AD15" s="34" t="s">
        <v>20</v>
      </c>
      <c r="AE15" s="34"/>
      <c r="AF15" s="35">
        <v>78</v>
      </c>
      <c r="AG15" s="34"/>
      <c r="AI15" s="34" t="s">
        <v>20</v>
      </c>
      <c r="AJ15" s="34"/>
      <c r="AK15" s="35">
        <v>38</v>
      </c>
      <c r="AL15" s="34"/>
    </row>
    <row r="16" spans="2:38" ht="18" customHeight="1" x14ac:dyDescent="0.25">
      <c r="C16" s="70"/>
      <c r="D16" s="21">
        <v>1</v>
      </c>
      <c r="E16" s="70">
        <f>D16/D17</f>
        <v>3.5218091218693826E-8</v>
      </c>
      <c r="I16" s="70">
        <f>E16*G22</f>
        <v>9.1914263196330559E-2</v>
      </c>
      <c r="M16" s="6"/>
      <c r="O16" s="7"/>
      <c r="Q16" s="2"/>
      <c r="R16" s="38"/>
      <c r="T16" s="5"/>
      <c r="V16" s="38"/>
      <c r="AD16" s="34" t="s">
        <v>44</v>
      </c>
      <c r="AE16" s="34"/>
      <c r="AF16" s="35">
        <v>0.16666666666666599</v>
      </c>
      <c r="AG16" s="34"/>
      <c r="AI16" s="34" t="s">
        <v>44</v>
      </c>
      <c r="AJ16" s="34"/>
      <c r="AK16" s="35">
        <v>7.8947368421052599E-2</v>
      </c>
      <c r="AL16" s="34"/>
    </row>
    <row r="17" spans="2:38" ht="15.75" thickBot="1" x14ac:dyDescent="0.3">
      <c r="C17" s="70"/>
      <c r="D17" s="2">
        <f>L7</f>
        <v>28394497.413000003</v>
      </c>
      <c r="E17" s="70"/>
      <c r="I17" s="70"/>
      <c r="M17" s="6"/>
      <c r="O17" s="7"/>
      <c r="Q17" s="2"/>
      <c r="T17" s="5"/>
      <c r="AD17" s="36" t="s">
        <v>45</v>
      </c>
      <c r="AE17" s="36"/>
      <c r="AF17" s="37">
        <v>0.14069264069264001</v>
      </c>
      <c r="AG17" s="36"/>
      <c r="AI17" s="36" t="s">
        <v>45</v>
      </c>
      <c r="AJ17" s="36"/>
      <c r="AK17" s="37">
        <v>7.4679943100995697E-2</v>
      </c>
      <c r="AL17" s="36"/>
    </row>
    <row r="18" spans="2:38" x14ac:dyDescent="0.25">
      <c r="B18" s="70"/>
      <c r="I18" s="70"/>
      <c r="M18" s="6"/>
      <c r="O18" s="7"/>
      <c r="T18" s="5"/>
      <c r="AD18" s="74"/>
      <c r="AE18" s="74"/>
      <c r="AF18" s="74"/>
      <c r="AG18" s="74"/>
      <c r="AI18" s="74"/>
      <c r="AJ18" s="74"/>
      <c r="AK18" s="74"/>
      <c r="AL18" s="74"/>
    </row>
    <row r="19" spans="2:38" ht="15.75" thickBot="1" x14ac:dyDescent="0.3">
      <c r="B19" s="70"/>
      <c r="I19" s="70"/>
      <c r="M19" s="6"/>
      <c r="R19" s="5"/>
      <c r="S19" s="5"/>
      <c r="AD19" s="78" t="s">
        <v>42</v>
      </c>
      <c r="AE19" s="78"/>
      <c r="AF19" s="78"/>
      <c r="AG19" s="78"/>
      <c r="AI19" s="78" t="s">
        <v>42</v>
      </c>
      <c r="AJ19" s="78"/>
      <c r="AK19" s="78"/>
      <c r="AL19" s="78"/>
    </row>
    <row r="20" spans="2:38" x14ac:dyDescent="0.25">
      <c r="I20" s="70"/>
      <c r="Q20" s="2"/>
      <c r="R20" s="5"/>
      <c r="S20" s="5"/>
    </row>
    <row r="21" spans="2:38" ht="15.75" thickBot="1" x14ac:dyDescent="0.3">
      <c r="D21" s="21" t="s">
        <v>19</v>
      </c>
      <c r="E21" s="21" t="s">
        <v>18</v>
      </c>
      <c r="F21" s="21" t="s">
        <v>17</v>
      </c>
      <c r="G21" s="21" t="s">
        <v>16</v>
      </c>
      <c r="I21" s="70"/>
      <c r="R21" s="5"/>
      <c r="S21" s="5"/>
      <c r="AD21" s="80"/>
      <c r="AE21" s="80"/>
      <c r="AF21" s="80" t="s">
        <v>43</v>
      </c>
      <c r="AG21" s="80"/>
      <c r="AI21" s="80"/>
      <c r="AJ21" s="80"/>
      <c r="AK21" s="80" t="s">
        <v>43</v>
      </c>
      <c r="AL21" s="80"/>
    </row>
    <row r="22" spans="2:38" x14ac:dyDescent="0.25">
      <c r="C22" s="21" t="s">
        <v>7</v>
      </c>
      <c r="D22" s="2">
        <f>Q5</f>
        <v>0</v>
      </c>
      <c r="E22" s="40"/>
      <c r="G22" s="79">
        <f>SUM(F22:F31)</f>
        <v>2609859.3085460095</v>
      </c>
      <c r="I22" s="70"/>
      <c r="AD22" s="34" t="s">
        <v>20</v>
      </c>
      <c r="AE22" s="34"/>
      <c r="AF22" s="35">
        <v>95</v>
      </c>
      <c r="AG22" s="34"/>
      <c r="AI22" s="34" t="s">
        <v>20</v>
      </c>
      <c r="AJ22" s="34"/>
      <c r="AK22" s="35">
        <v>74</v>
      </c>
      <c r="AL22" s="34"/>
    </row>
    <row r="23" spans="2:38" ht="15.75" thickBot="1" x14ac:dyDescent="0.3">
      <c r="C23" s="21" t="s">
        <v>6</v>
      </c>
      <c r="D23" s="2">
        <f t="shared" ref="D23:D25" si="0">Q6</f>
        <v>0</v>
      </c>
      <c r="E23" s="40"/>
      <c r="G23" s="72"/>
      <c r="I23" s="70"/>
      <c r="AD23" s="34" t="s">
        <v>44</v>
      </c>
      <c r="AE23" s="34"/>
      <c r="AF23" s="35">
        <v>0.13684210526315699</v>
      </c>
      <c r="AG23" s="34"/>
      <c r="AI23" s="34" t="s">
        <v>44</v>
      </c>
      <c r="AJ23" s="34"/>
      <c r="AK23" s="35">
        <v>5.4054054054054099E-2</v>
      </c>
      <c r="AL23" s="34"/>
    </row>
    <row r="24" spans="2:38" ht="18.75" customHeight="1" thickBot="1" x14ac:dyDescent="0.3">
      <c r="C24" s="21" t="s">
        <v>5</v>
      </c>
      <c r="D24" s="2">
        <f t="shared" si="0"/>
        <v>0</v>
      </c>
      <c r="E24" s="40"/>
      <c r="G24" s="72"/>
      <c r="I24" s="70"/>
      <c r="L24" s="4" t="s">
        <v>15</v>
      </c>
      <c r="M24" s="41">
        <f>I16</f>
        <v>9.1914263196330559E-2</v>
      </c>
      <c r="N24" s="25" t="s">
        <v>14</v>
      </c>
      <c r="O24" s="42">
        <f>O36</f>
        <v>3.1470451122681466E-2</v>
      </c>
      <c r="Q24" s="47" t="s">
        <v>14</v>
      </c>
      <c r="R24" s="48">
        <f>M24-O24</f>
        <v>6.0443812073649093E-2</v>
      </c>
      <c r="S24" s="2"/>
      <c r="AD24" s="36" t="s">
        <v>45</v>
      </c>
      <c r="AE24" s="36"/>
      <c r="AF24" s="37">
        <v>0.119372900335946</v>
      </c>
      <c r="AG24" s="36"/>
      <c r="AI24" s="36" t="s">
        <v>45</v>
      </c>
      <c r="AJ24" s="36"/>
      <c r="AK24" s="37">
        <v>5.18326545723806E-2</v>
      </c>
      <c r="AL24" s="36"/>
    </row>
    <row r="25" spans="2:38" s="21" customFormat="1" ht="15.75" thickBot="1" x14ac:dyDescent="0.3">
      <c r="C25" s="21" t="s">
        <v>4</v>
      </c>
      <c r="D25" s="2">
        <f t="shared" si="0"/>
        <v>0</v>
      </c>
      <c r="E25" s="40"/>
      <c r="G25" s="72"/>
      <c r="I25" s="70"/>
      <c r="Q25" s="47" t="s">
        <v>14</v>
      </c>
      <c r="R25" s="48">
        <f>M24+O24</f>
        <v>0.12338471431901202</v>
      </c>
      <c r="T25"/>
      <c r="U25"/>
      <c r="V25"/>
      <c r="W25"/>
      <c r="X25"/>
      <c r="Y25"/>
      <c r="AD25" s="74"/>
      <c r="AE25" s="74"/>
      <c r="AF25" s="74"/>
      <c r="AG25" s="74"/>
      <c r="AI25" s="74"/>
      <c r="AJ25" s="74"/>
      <c r="AK25" s="74"/>
      <c r="AL25" s="74"/>
    </row>
    <row r="26" spans="2:38" s="21" customFormat="1" ht="21.75" thickBot="1" x14ac:dyDescent="0.3">
      <c r="D26" s="2"/>
      <c r="E26" s="40"/>
      <c r="G26" s="72"/>
      <c r="I26" s="70"/>
      <c r="K26" s="3"/>
      <c r="L26" s="4" t="s">
        <v>15</v>
      </c>
      <c r="M26" s="43">
        <f>M24*L7</f>
        <v>2609859.3085460095</v>
      </c>
      <c r="N26" s="25" t="s">
        <v>14</v>
      </c>
      <c r="O26" s="26">
        <f>O24*L7</f>
        <v>893587.64298892196</v>
      </c>
      <c r="P26" s="3"/>
      <c r="Q26" s="30"/>
      <c r="R26" s="23"/>
      <c r="S26" s="23"/>
      <c r="T26"/>
      <c r="U26"/>
      <c r="V26"/>
      <c r="W26"/>
      <c r="X26"/>
      <c r="Y26"/>
      <c r="AD26" s="78" t="s">
        <v>42</v>
      </c>
      <c r="AE26" s="78"/>
      <c r="AF26" s="78"/>
      <c r="AG26" s="78"/>
      <c r="AI26" s="78" t="s">
        <v>42</v>
      </c>
      <c r="AJ26" s="78"/>
      <c r="AK26" s="78"/>
      <c r="AL26" s="78"/>
    </row>
    <row r="27" spans="2:38" s="21" customFormat="1" x14ac:dyDescent="0.25">
      <c r="D27" s="2"/>
      <c r="E27" s="40"/>
      <c r="G27" s="72"/>
      <c r="I27" s="70"/>
      <c r="K27" s="3"/>
      <c r="L27" s="3"/>
      <c r="M27" s="3"/>
      <c r="N27" s="3"/>
      <c r="O27" s="3"/>
      <c r="P27" s="3"/>
      <c r="Q27" s="47" t="s">
        <v>14</v>
      </c>
      <c r="R27" s="2">
        <f>M26-O26</f>
        <v>1716271.6655570874</v>
      </c>
      <c r="S27" s="22"/>
      <c r="T27"/>
      <c r="U27"/>
      <c r="V27"/>
      <c r="W27"/>
      <c r="X27"/>
      <c r="Y27"/>
      <c r="AD27"/>
      <c r="AE27"/>
      <c r="AF27"/>
      <c r="AG27"/>
      <c r="AI27"/>
      <c r="AJ27"/>
      <c r="AK27"/>
      <c r="AL27"/>
    </row>
    <row r="28" spans="2:38" s="21" customFormat="1" ht="15.75" thickBot="1" x14ac:dyDescent="0.3">
      <c r="C28" s="21" t="s">
        <v>1</v>
      </c>
      <c r="D28" s="2">
        <f t="shared" ref="D28:E31" si="1">Q9</f>
        <v>5836344.8399999999</v>
      </c>
      <c r="E28" s="40">
        <f t="shared" si="1"/>
        <v>0.22413793103448201</v>
      </c>
      <c r="F28" s="21">
        <f t="shared" ref="F28:F31" si="2">D28*E28</f>
        <v>1308146.2572413748</v>
      </c>
      <c r="G28" s="72"/>
      <c r="I28" s="70"/>
      <c r="M28" s="45">
        <f>M26+O26</f>
        <v>3503446.9515349315</v>
      </c>
      <c r="N28" s="28"/>
      <c r="O28" s="27">
        <v>0.25</v>
      </c>
      <c r="P28" s="29"/>
      <c r="Q28" s="47" t="s">
        <v>14</v>
      </c>
      <c r="R28" s="2">
        <f>M26+O26</f>
        <v>3503446.9515349315</v>
      </c>
      <c r="S28" s="30"/>
      <c r="T28"/>
      <c r="U28"/>
      <c r="V28"/>
      <c r="W28"/>
      <c r="X28"/>
      <c r="Y28"/>
      <c r="AD28" s="80"/>
      <c r="AE28" s="80"/>
      <c r="AF28" s="80" t="s">
        <v>43</v>
      </c>
      <c r="AG28" s="80"/>
      <c r="AI28" s="80"/>
      <c r="AJ28" s="80"/>
      <c r="AK28" s="80" t="s">
        <v>43</v>
      </c>
      <c r="AL28" s="80"/>
    </row>
    <row r="29" spans="2:38" s="21" customFormat="1" x14ac:dyDescent="0.25">
      <c r="C29" s="21" t="s">
        <v>0</v>
      </c>
      <c r="D29" s="2">
        <f t="shared" si="1"/>
        <v>6380280.1600000001</v>
      </c>
      <c r="E29" s="40">
        <f t="shared" si="1"/>
        <v>2.9702970297029702E-2</v>
      </c>
      <c r="F29" s="21">
        <f t="shared" si="2"/>
        <v>189513.27207920791</v>
      </c>
      <c r="G29" s="72"/>
      <c r="I29" s="70"/>
      <c r="M29" s="44">
        <f>M26-O26</f>
        <v>1716271.6655570874</v>
      </c>
      <c r="N29" s="31"/>
      <c r="O29" s="46">
        <v>0.35699999999999998</v>
      </c>
      <c r="P29" s="31"/>
      <c r="Q29" s="30"/>
      <c r="R29" s="31"/>
      <c r="S29" s="31"/>
      <c r="T29"/>
      <c r="U29"/>
      <c r="V29"/>
      <c r="W29"/>
      <c r="X29"/>
      <c r="Y29"/>
      <c r="AD29" s="34" t="s">
        <v>20</v>
      </c>
      <c r="AE29" s="34"/>
      <c r="AF29" s="35">
        <v>127</v>
      </c>
      <c r="AG29" s="34"/>
      <c r="AI29" s="34" t="s">
        <v>20</v>
      </c>
      <c r="AJ29" s="34"/>
      <c r="AK29" s="35">
        <v>105</v>
      </c>
      <c r="AL29" s="34"/>
    </row>
    <row r="30" spans="2:38" s="21" customFormat="1" x14ac:dyDescent="0.25">
      <c r="C30" s="21" t="s">
        <v>38</v>
      </c>
      <c r="D30" s="2">
        <f t="shared" si="1"/>
        <v>6836379.608</v>
      </c>
      <c r="E30" s="40">
        <f t="shared" si="1"/>
        <v>8.42105263157895E-2</v>
      </c>
      <c r="F30" s="21">
        <f t="shared" si="2"/>
        <v>575695.12488421076</v>
      </c>
      <c r="G30" s="72"/>
      <c r="I30" s="70"/>
      <c r="M30" s="31"/>
      <c r="N30" s="31"/>
      <c r="O30" s="31"/>
      <c r="P30" s="31"/>
      <c r="Q30" s="30"/>
      <c r="R30" s="31"/>
      <c r="S30" s="31"/>
      <c r="T30"/>
      <c r="U30"/>
      <c r="V30"/>
      <c r="W30"/>
      <c r="X30"/>
      <c r="Y30"/>
      <c r="AD30" s="34" t="s">
        <v>44</v>
      </c>
      <c r="AE30" s="34"/>
      <c r="AF30" s="35">
        <v>0.16535433070866101</v>
      </c>
      <c r="AG30" s="34"/>
      <c r="AI30" s="34" t="s">
        <v>44</v>
      </c>
      <c r="AJ30" s="34"/>
      <c r="AK30" s="35">
        <v>6.6666666666666693E-2</v>
      </c>
      <c r="AL30" s="34"/>
    </row>
    <row r="31" spans="2:38" s="21" customFormat="1" ht="16.5" thickBot="1" x14ac:dyDescent="0.3">
      <c r="C31" s="21" t="s">
        <v>39</v>
      </c>
      <c r="D31" s="2">
        <f t="shared" si="1"/>
        <v>9341492.8050000016</v>
      </c>
      <c r="E31" s="40">
        <f t="shared" si="1"/>
        <v>5.7432432432432401E-2</v>
      </c>
      <c r="F31" s="21">
        <f t="shared" si="2"/>
        <v>536504.65434121597</v>
      </c>
      <c r="G31" s="72"/>
      <c r="I31" s="70"/>
      <c r="M31" s="28"/>
      <c r="N31" s="31"/>
      <c r="O31" s="31"/>
      <c r="P31" s="31"/>
      <c r="Q31" s="33"/>
      <c r="R31" s="31"/>
      <c r="S31" s="31"/>
      <c r="T31"/>
      <c r="U31"/>
      <c r="V31"/>
      <c r="W31"/>
      <c r="X31"/>
      <c r="Y31"/>
      <c r="AD31" s="36" t="s">
        <v>45</v>
      </c>
      <c r="AE31" s="36"/>
      <c r="AF31" s="37">
        <v>0.139107611548556</v>
      </c>
      <c r="AG31" s="36"/>
      <c r="AI31" s="36" t="s">
        <v>45</v>
      </c>
      <c r="AJ31" s="36"/>
      <c r="AK31" s="37">
        <v>6.2820512820512805E-2</v>
      </c>
      <c r="AL31" s="36"/>
    </row>
    <row r="32" spans="2:38" s="21" customFormat="1" ht="15.75" x14ac:dyDescent="0.25">
      <c r="D32" s="2"/>
      <c r="E32" s="40"/>
      <c r="G32" s="72"/>
      <c r="I32" s="70"/>
      <c r="M32" s="31"/>
      <c r="N32" s="31"/>
      <c r="O32" s="31"/>
      <c r="P32" s="31"/>
      <c r="Q32" s="33"/>
      <c r="R32" s="31"/>
      <c r="S32" s="31"/>
      <c r="T32"/>
      <c r="U32"/>
      <c r="V32"/>
      <c r="W32"/>
      <c r="X32"/>
      <c r="Y32"/>
      <c r="AD32" s="74"/>
      <c r="AE32" s="74"/>
      <c r="AF32" s="74"/>
      <c r="AG32" s="74"/>
      <c r="AI32" s="74"/>
      <c r="AJ32" s="74"/>
      <c r="AK32" s="74"/>
      <c r="AL32" s="74"/>
    </row>
    <row r="33" spans="3:38" s="21" customFormat="1" ht="16.5" thickBot="1" x14ac:dyDescent="0.3">
      <c r="D33" s="2"/>
      <c r="E33" s="40"/>
      <c r="G33" s="73"/>
      <c r="I33" s="70"/>
      <c r="M33" s="31"/>
      <c r="N33" s="31"/>
      <c r="O33" s="31"/>
      <c r="P33" s="31"/>
      <c r="Q33" s="33"/>
      <c r="R33" s="31"/>
      <c r="S33" s="31"/>
      <c r="T33"/>
      <c r="U33"/>
      <c r="V33"/>
      <c r="W33"/>
      <c r="X33"/>
      <c r="Y33"/>
      <c r="AD33" s="78" t="s">
        <v>42</v>
      </c>
      <c r="AE33" s="78"/>
      <c r="AF33" s="78"/>
      <c r="AG33" s="78"/>
      <c r="AI33" s="78" t="s">
        <v>42</v>
      </c>
      <c r="AJ33" s="78"/>
      <c r="AK33" s="78"/>
      <c r="AL33" s="78"/>
    </row>
    <row r="34" spans="3:38" s="21" customFormat="1" ht="15.75" x14ac:dyDescent="0.25">
      <c r="M34" s="31"/>
      <c r="N34" s="31"/>
      <c r="O34" s="31"/>
      <c r="P34" s="31"/>
      <c r="Q34" s="33"/>
      <c r="R34" s="31"/>
      <c r="S34" s="31"/>
      <c r="T34"/>
      <c r="U34"/>
      <c r="V34"/>
      <c r="W34"/>
      <c r="X34"/>
      <c r="Y34"/>
      <c r="AD34"/>
      <c r="AE34"/>
      <c r="AF34"/>
      <c r="AG34"/>
      <c r="AI34"/>
      <c r="AJ34"/>
      <c r="AK34"/>
      <c r="AL34"/>
    </row>
    <row r="35" spans="3:38" s="21" customFormat="1" ht="15.75" thickBot="1" x14ac:dyDescent="0.3">
      <c r="C35" s="21" t="s">
        <v>50</v>
      </c>
      <c r="D35" s="21" t="s">
        <v>51</v>
      </c>
      <c r="E35" s="21" t="s">
        <v>52</v>
      </c>
      <c r="T35"/>
      <c r="U35"/>
      <c r="V35"/>
      <c r="W35"/>
      <c r="X35"/>
      <c r="Y35"/>
      <c r="AD35" s="80"/>
      <c r="AE35" s="80"/>
      <c r="AF35" s="80" t="s">
        <v>43</v>
      </c>
      <c r="AG35" s="80"/>
      <c r="AI35" s="80"/>
      <c r="AJ35" s="80"/>
      <c r="AK35" s="80" t="s">
        <v>43</v>
      </c>
      <c r="AL35" s="80"/>
    </row>
    <row r="36" spans="3:38" s="21" customFormat="1" x14ac:dyDescent="0.25">
      <c r="C36" s="21">
        <v>1.96</v>
      </c>
      <c r="D36" s="21">
        <v>2.58</v>
      </c>
      <c r="E36" s="21">
        <v>2.84</v>
      </c>
      <c r="L36" s="3"/>
      <c r="O36" s="75">
        <f>E36*M41</f>
        <v>3.1470451122681466E-2</v>
      </c>
      <c r="T36"/>
      <c r="U36"/>
      <c r="V36"/>
      <c r="W36"/>
      <c r="X36"/>
      <c r="Y36"/>
      <c r="AD36" s="34" t="s">
        <v>20</v>
      </c>
      <c r="AE36" s="34"/>
      <c r="AF36" s="35">
        <v>130</v>
      </c>
      <c r="AG36" s="34"/>
      <c r="AI36" s="34" t="s">
        <v>20</v>
      </c>
      <c r="AJ36" s="34"/>
      <c r="AK36" s="35">
        <v>189</v>
      </c>
      <c r="AL36" s="34"/>
    </row>
    <row r="37" spans="3:38" s="21" customFormat="1" ht="14.25" customHeight="1" x14ac:dyDescent="0.25">
      <c r="L37" s="3"/>
      <c r="O37" s="76"/>
      <c r="T37"/>
      <c r="U37"/>
      <c r="V37"/>
      <c r="W37"/>
      <c r="X37"/>
      <c r="Y37"/>
      <c r="AD37" s="34" t="s">
        <v>44</v>
      </c>
      <c r="AE37" s="34"/>
      <c r="AF37" s="35">
        <v>0.107692307692307</v>
      </c>
      <c r="AG37" s="34"/>
      <c r="AI37" s="34" t="s">
        <v>44</v>
      </c>
      <c r="AJ37" s="34"/>
      <c r="AK37" s="35">
        <v>8.4656084656084707E-2</v>
      </c>
      <c r="AL37" s="34"/>
    </row>
    <row r="38" spans="3:38" s="21" customFormat="1" ht="14.25" customHeight="1" thickBot="1" x14ac:dyDescent="0.3">
      <c r="L38" s="3"/>
      <c r="O38" s="76"/>
      <c r="T38"/>
      <c r="U38"/>
      <c r="V38"/>
      <c r="W38"/>
      <c r="X38"/>
      <c r="Y38"/>
      <c r="AD38" s="36" t="s">
        <v>45</v>
      </c>
      <c r="AE38" s="36"/>
      <c r="AF38" s="37">
        <v>9.6839594514013097E-2</v>
      </c>
      <c r="AG38" s="36"/>
      <c r="AI38" s="36" t="s">
        <v>45</v>
      </c>
      <c r="AJ38" s="36"/>
      <c r="AK38" s="37">
        <v>7.7901609816503403E-2</v>
      </c>
      <c r="AL38" s="36"/>
    </row>
    <row r="39" spans="3:38" s="21" customFormat="1" ht="14.25" customHeight="1" x14ac:dyDescent="0.25">
      <c r="L39" s="3"/>
      <c r="O39" s="76"/>
      <c r="T39"/>
      <c r="U39"/>
      <c r="V39"/>
      <c r="W39"/>
      <c r="X39"/>
      <c r="Y39"/>
      <c r="AD39" s="74"/>
      <c r="AE39" s="74"/>
      <c r="AF39" s="74"/>
      <c r="AG39" s="74"/>
      <c r="AI39" s="74"/>
      <c r="AJ39" s="74"/>
      <c r="AK39" s="74"/>
      <c r="AL39" s="74"/>
    </row>
    <row r="40" spans="3:38" s="21" customFormat="1" ht="14.25" customHeight="1" thickBot="1" x14ac:dyDescent="0.3">
      <c r="L40" s="3"/>
      <c r="O40" s="76"/>
      <c r="R40" s="2"/>
      <c r="T40"/>
      <c r="U40"/>
      <c r="V40"/>
      <c r="W40"/>
      <c r="X40"/>
      <c r="Y40"/>
      <c r="AD40" s="78" t="s">
        <v>42</v>
      </c>
      <c r="AE40" s="78"/>
      <c r="AF40" s="78"/>
      <c r="AG40" s="78"/>
      <c r="AI40" s="78" t="s">
        <v>42</v>
      </c>
      <c r="AJ40" s="78"/>
      <c r="AK40" s="78"/>
      <c r="AL40" s="78"/>
    </row>
    <row r="41" spans="3:38" s="21" customFormat="1" ht="14.25" customHeight="1" x14ac:dyDescent="0.25">
      <c r="E41" s="21">
        <v>1</v>
      </c>
      <c r="F41" s="70">
        <f>E41/E42</f>
        <v>1.2403139490882392E-15</v>
      </c>
      <c r="G41" s="70"/>
      <c r="L41" s="70">
        <f>F41*K45</f>
        <v>1.2279176922548639E-4</v>
      </c>
      <c r="M41" s="79">
        <f>SQRT(L41)</f>
        <v>1.1081144761507558E-2</v>
      </c>
      <c r="O41" s="76"/>
      <c r="R41" s="2"/>
      <c r="T41"/>
      <c r="U41"/>
      <c r="V41"/>
      <c r="W41"/>
      <c r="X41"/>
      <c r="Y41"/>
      <c r="AD41"/>
      <c r="AE41"/>
      <c r="AF41"/>
      <c r="AG41"/>
      <c r="AI41"/>
      <c r="AJ41"/>
      <c r="AK41"/>
      <c r="AL41"/>
    </row>
    <row r="42" spans="3:38" s="21" customFormat="1" ht="15.75" thickBot="1" x14ac:dyDescent="0.3">
      <c r="E42" s="2">
        <f>L7^2</f>
        <v>806247483336863.88</v>
      </c>
      <c r="F42" s="70"/>
      <c r="G42" s="70"/>
      <c r="L42" s="70"/>
      <c r="M42" s="72"/>
      <c r="O42" s="76"/>
      <c r="T42"/>
      <c r="U42"/>
      <c r="V42"/>
      <c r="W42"/>
      <c r="X42"/>
      <c r="Y42"/>
      <c r="AD42" s="80"/>
      <c r="AE42" s="80"/>
      <c r="AF42" s="80" t="s">
        <v>43</v>
      </c>
      <c r="AG42" s="80"/>
      <c r="AI42" s="80"/>
      <c r="AJ42" s="80"/>
      <c r="AK42" s="80" t="s">
        <v>43</v>
      </c>
      <c r="AL42" s="80"/>
    </row>
    <row r="43" spans="3:38" s="21" customFormat="1" x14ac:dyDescent="0.25">
      <c r="F43" s="2"/>
      <c r="L43" s="70"/>
      <c r="M43" s="72"/>
      <c r="O43" s="76"/>
      <c r="T43"/>
      <c r="U43"/>
      <c r="V43"/>
      <c r="W43"/>
      <c r="X43"/>
      <c r="Y43"/>
      <c r="AD43" s="34" t="s">
        <v>20</v>
      </c>
      <c r="AE43" s="34"/>
      <c r="AF43" s="35">
        <v>189</v>
      </c>
      <c r="AG43" s="34"/>
      <c r="AI43" s="34" t="s">
        <v>20</v>
      </c>
      <c r="AJ43" s="34"/>
      <c r="AK43" s="35">
        <v>187</v>
      </c>
      <c r="AL43" s="34"/>
    </row>
    <row r="44" spans="3:38" s="21" customFormat="1" x14ac:dyDescent="0.25">
      <c r="F44" s="21" t="s">
        <v>8</v>
      </c>
      <c r="G44" s="21" t="s">
        <v>13</v>
      </c>
      <c r="H44" s="21" t="s">
        <v>12</v>
      </c>
      <c r="I44" s="21" t="s">
        <v>11</v>
      </c>
      <c r="J44" s="21" t="s">
        <v>10</v>
      </c>
      <c r="K44" s="21" t="s">
        <v>9</v>
      </c>
      <c r="L44" s="70"/>
      <c r="M44" s="72"/>
      <c r="O44" s="76"/>
      <c r="T44"/>
      <c r="U44"/>
      <c r="V44"/>
      <c r="W44"/>
      <c r="X44"/>
      <c r="Y44"/>
      <c r="AD44" s="34" t="s">
        <v>44</v>
      </c>
      <c r="AE44" s="34"/>
      <c r="AF44" s="35">
        <v>0.105820105820105</v>
      </c>
      <c r="AG44" s="34"/>
      <c r="AI44" s="34" t="s">
        <v>44</v>
      </c>
      <c r="AJ44" s="34"/>
      <c r="AK44" s="35">
        <v>3.7433155080213901E-2</v>
      </c>
      <c r="AL44" s="34"/>
    </row>
    <row r="45" spans="3:38" s="21" customFormat="1" ht="15.75" thickBot="1" x14ac:dyDescent="0.3">
      <c r="D45" s="70" t="s">
        <v>8</v>
      </c>
      <c r="E45" s="21" t="s">
        <v>7</v>
      </c>
      <c r="F45" s="2"/>
      <c r="I45" s="1"/>
      <c r="K45" s="79">
        <f>SUM(J45:J56)</f>
        <v>99000554912.529373</v>
      </c>
      <c r="L45" s="70"/>
      <c r="M45" s="72"/>
      <c r="O45" s="76"/>
      <c r="T45"/>
      <c r="U45"/>
      <c r="V45"/>
      <c r="W45"/>
      <c r="X45"/>
      <c r="Y45"/>
      <c r="AD45" s="36" t="s">
        <v>45</v>
      </c>
      <c r="AE45" s="36"/>
      <c r="AF45" s="37">
        <v>9.5125520657435597E-2</v>
      </c>
      <c r="AG45" s="36"/>
      <c r="AI45" s="36" t="s">
        <v>45</v>
      </c>
      <c r="AJ45" s="36"/>
      <c r="AK45" s="37">
        <v>3.6225633948594099E-2</v>
      </c>
      <c r="AL45" s="36"/>
    </row>
    <row r="46" spans="3:38" s="21" customFormat="1" x14ac:dyDescent="0.25">
      <c r="D46" s="70"/>
      <c r="E46" s="21" t="s">
        <v>6</v>
      </c>
      <c r="F46" s="2"/>
      <c r="I46" s="1"/>
      <c r="K46" s="72"/>
      <c r="L46" s="70"/>
      <c r="M46" s="72"/>
      <c r="O46" s="76"/>
      <c r="T46"/>
      <c r="U46"/>
      <c r="V46"/>
      <c r="W46"/>
      <c r="X46"/>
      <c r="Y46"/>
      <c r="AD46" s="74"/>
      <c r="AE46" s="74"/>
      <c r="AF46" s="74"/>
      <c r="AG46" s="74"/>
      <c r="AI46" s="74"/>
      <c r="AJ46" s="74"/>
      <c r="AK46" s="74"/>
      <c r="AL46" s="74"/>
    </row>
    <row r="47" spans="3:38" s="21" customFormat="1" x14ac:dyDescent="0.25">
      <c r="D47" s="70"/>
      <c r="E47" s="21" t="s">
        <v>5</v>
      </c>
      <c r="F47" s="2"/>
      <c r="I47" s="1"/>
      <c r="K47" s="72"/>
      <c r="L47" s="70"/>
      <c r="M47" s="72"/>
      <c r="O47" s="76"/>
      <c r="T47"/>
      <c r="U47"/>
      <c r="V47"/>
      <c r="W47"/>
      <c r="X47"/>
      <c r="Y47"/>
      <c r="AD47"/>
      <c r="AE47"/>
      <c r="AF47"/>
      <c r="AG47"/>
      <c r="AI47"/>
      <c r="AJ47"/>
      <c r="AK47"/>
      <c r="AL47"/>
    </row>
    <row r="48" spans="3:38" s="21" customFormat="1" x14ac:dyDescent="0.25">
      <c r="D48" s="70"/>
      <c r="E48" s="21" t="s">
        <v>4</v>
      </c>
      <c r="F48" s="2"/>
      <c r="I48" s="1"/>
      <c r="K48" s="72"/>
      <c r="L48" s="70"/>
      <c r="M48" s="72"/>
      <c r="O48" s="76"/>
      <c r="T48"/>
      <c r="U48"/>
      <c r="V48"/>
      <c r="W48"/>
      <c r="X48"/>
      <c r="Y48"/>
      <c r="AD48"/>
      <c r="AE48"/>
      <c r="AF48"/>
      <c r="AG48"/>
      <c r="AI48"/>
      <c r="AJ48"/>
      <c r="AK48"/>
      <c r="AL48"/>
    </row>
    <row r="49" spans="4:25" s="21" customFormat="1" x14ac:dyDescent="0.25">
      <c r="D49" s="70"/>
      <c r="E49" s="21" t="s">
        <v>3</v>
      </c>
      <c r="F49" s="2"/>
      <c r="I49" s="1"/>
      <c r="K49" s="72"/>
      <c r="L49" s="70"/>
      <c r="M49" s="72"/>
      <c r="O49" s="76"/>
      <c r="T49"/>
      <c r="U49"/>
      <c r="V49"/>
      <c r="W49"/>
      <c r="X49"/>
      <c r="Y49"/>
    </row>
    <row r="50" spans="4:25" s="21" customFormat="1" ht="15.75" thickBot="1" x14ac:dyDescent="0.3">
      <c r="D50" s="70"/>
      <c r="E50" s="21" t="s">
        <v>2</v>
      </c>
      <c r="F50" s="2"/>
      <c r="I50" s="1"/>
      <c r="K50" s="72"/>
      <c r="L50" s="70"/>
      <c r="M50" s="73"/>
      <c r="O50" s="77"/>
      <c r="T50"/>
      <c r="U50"/>
      <c r="V50"/>
      <c r="W50"/>
      <c r="X50"/>
      <c r="Y50"/>
    </row>
    <row r="51" spans="4:25" s="21" customFormat="1" x14ac:dyDescent="0.25">
      <c r="D51" s="70"/>
      <c r="E51" s="21" t="s">
        <v>1</v>
      </c>
      <c r="F51" s="2">
        <f>Q9^2</f>
        <v>34062921091394.625</v>
      </c>
      <c r="G51" s="21">
        <f t="shared" ref="G51:H54" si="3">U9</f>
        <v>0.9999900622732909</v>
      </c>
      <c r="H51" s="21">
        <f t="shared" si="3"/>
        <v>0.176950998185118</v>
      </c>
      <c r="I51" s="1">
        <f>T9</f>
        <v>132.98756644839085</v>
      </c>
      <c r="J51" s="21">
        <f t="shared" ref="J51:J54" si="4">F51*G51*(H51/I51)</f>
        <v>45323094104.69326</v>
      </c>
      <c r="K51" s="72"/>
      <c r="T51"/>
      <c r="U51"/>
      <c r="V51"/>
      <c r="W51"/>
      <c r="X51"/>
      <c r="Y51"/>
    </row>
    <row r="52" spans="4:25" s="21" customFormat="1" x14ac:dyDescent="0.25">
      <c r="D52" s="70"/>
      <c r="E52" s="21" t="s">
        <v>0</v>
      </c>
      <c r="F52" s="2">
        <f>Q10^2</f>
        <v>40707974920089.625</v>
      </c>
      <c r="G52" s="21">
        <f t="shared" si="3"/>
        <v>0.99998416997412853</v>
      </c>
      <c r="H52" s="21">
        <f t="shared" si="3"/>
        <v>2.91089108910891E-2</v>
      </c>
      <c r="I52" s="1">
        <f>T10</f>
        <v>145.38173377317949</v>
      </c>
      <c r="J52" s="21">
        <f t="shared" si="4"/>
        <v>8150584160.2537785</v>
      </c>
      <c r="K52" s="72"/>
      <c r="T52"/>
      <c r="U52"/>
      <c r="V52"/>
      <c r="W52"/>
      <c r="X52"/>
      <c r="Y52"/>
    </row>
    <row r="53" spans="4:25" s="21" customFormat="1" x14ac:dyDescent="0.25">
      <c r="D53" s="70"/>
      <c r="E53" s="21" t="s">
        <v>38</v>
      </c>
      <c r="F53" s="2">
        <f>Q11^2</f>
        <v>46736086144678.234</v>
      </c>
      <c r="G53" s="21">
        <f t="shared" si="3"/>
        <v>0.99997206123548543</v>
      </c>
      <c r="H53" s="21">
        <f t="shared" si="3"/>
        <v>7.7527151211361695E-2</v>
      </c>
      <c r="I53" s="1">
        <f>T11</f>
        <v>155.77446369418504</v>
      </c>
      <c r="J53" s="21">
        <f t="shared" si="4"/>
        <v>23259360364.20549</v>
      </c>
      <c r="K53" s="72"/>
      <c r="T53"/>
      <c r="U53"/>
      <c r="V53"/>
      <c r="W53"/>
      <c r="X53"/>
      <c r="Y53"/>
    </row>
    <row r="54" spans="4:25" s="21" customFormat="1" x14ac:dyDescent="0.25">
      <c r="D54" s="70"/>
      <c r="E54" s="21" t="s">
        <v>39</v>
      </c>
      <c r="F54" s="2">
        <f>Q12^2</f>
        <v>87263487825866.797</v>
      </c>
      <c r="G54" s="21">
        <f t="shared" si="3"/>
        <v>0.99996820636634853</v>
      </c>
      <c r="H54" s="21">
        <f t="shared" si="3"/>
        <v>5.4317453046266603E-2</v>
      </c>
      <c r="I54" s="1">
        <f>T12</f>
        <v>212.85623608424459</v>
      </c>
      <c r="J54" s="21">
        <f t="shared" si="4"/>
        <v>22267516283.376846</v>
      </c>
      <c r="K54" s="72"/>
      <c r="T54"/>
      <c r="U54"/>
      <c r="V54"/>
      <c r="W54"/>
      <c r="X54"/>
      <c r="Y54"/>
    </row>
    <row r="55" spans="4:25" s="21" customFormat="1" x14ac:dyDescent="0.25">
      <c r="D55" s="70"/>
      <c r="E55" s="21" t="s">
        <v>40</v>
      </c>
      <c r="F55" s="2"/>
      <c r="I55" s="1"/>
      <c r="K55" s="72"/>
      <c r="T55"/>
      <c r="U55"/>
      <c r="V55"/>
      <c r="W55"/>
      <c r="X55"/>
      <c r="Y55"/>
    </row>
    <row r="56" spans="4:25" s="21" customFormat="1" x14ac:dyDescent="0.25">
      <c r="D56" s="70"/>
      <c r="E56" s="21" t="s">
        <v>41</v>
      </c>
      <c r="F56" s="2"/>
      <c r="I56" s="1"/>
      <c r="K56" s="73"/>
      <c r="T56"/>
      <c r="U56"/>
      <c r="V56"/>
      <c r="W56"/>
      <c r="X56"/>
      <c r="Y56"/>
    </row>
    <row r="57" spans="4:25" s="21" customFormat="1" x14ac:dyDescent="0.25">
      <c r="D57" s="70"/>
      <c r="T57"/>
      <c r="U57"/>
      <c r="V57"/>
      <c r="W57"/>
      <c r="X57"/>
      <c r="Y57"/>
    </row>
    <row r="58" spans="4:25" s="21" customFormat="1" x14ac:dyDescent="0.25">
      <c r="D58" s="70"/>
      <c r="T58"/>
      <c r="U58"/>
      <c r="V58"/>
      <c r="W58"/>
      <c r="X58"/>
      <c r="Y58"/>
    </row>
  </sheetData>
  <mergeCells count="63">
    <mergeCell ref="M41:M50"/>
    <mergeCell ref="AD42:AE42"/>
    <mergeCell ref="F1:M1"/>
    <mergeCell ref="AI32:AL32"/>
    <mergeCell ref="AD33:AG33"/>
    <mergeCell ref="AI33:AL33"/>
    <mergeCell ref="AD35:AE35"/>
    <mergeCell ref="AF35:AG35"/>
    <mergeCell ref="AI35:AJ35"/>
    <mergeCell ref="AK35:AL35"/>
    <mergeCell ref="AI25:AL25"/>
    <mergeCell ref="AD26:AG26"/>
    <mergeCell ref="AI26:AL26"/>
    <mergeCell ref="AD28:AE28"/>
    <mergeCell ref="AF28:AG28"/>
    <mergeCell ref="AI28:AJ28"/>
    <mergeCell ref="D45:D52"/>
    <mergeCell ref="K45:K56"/>
    <mergeCell ref="AD46:AG46"/>
    <mergeCell ref="AI46:AL46"/>
    <mergeCell ref="D53:D58"/>
    <mergeCell ref="O36:O50"/>
    <mergeCell ref="AD39:AG39"/>
    <mergeCell ref="AI39:AL39"/>
    <mergeCell ref="AD40:AG40"/>
    <mergeCell ref="AI40:AL40"/>
    <mergeCell ref="F41:F42"/>
    <mergeCell ref="G41:G42"/>
    <mergeCell ref="L41:L50"/>
    <mergeCell ref="AF42:AG42"/>
    <mergeCell ref="AI42:AJ42"/>
    <mergeCell ref="AK42:AL42"/>
    <mergeCell ref="AK28:AL28"/>
    <mergeCell ref="C16:C17"/>
    <mergeCell ref="E16:E17"/>
    <mergeCell ref="I16:I33"/>
    <mergeCell ref="B18:B19"/>
    <mergeCell ref="AD18:AG18"/>
    <mergeCell ref="G22:G33"/>
    <mergeCell ref="AD25:AG25"/>
    <mergeCell ref="AD32:AG32"/>
    <mergeCell ref="AI18:AL18"/>
    <mergeCell ref="AD19:AG19"/>
    <mergeCell ref="AI19:AL19"/>
    <mergeCell ref="AD21:AE21"/>
    <mergeCell ref="AF21:AG21"/>
    <mergeCell ref="AI21:AJ21"/>
    <mergeCell ref="AK21:AL21"/>
    <mergeCell ref="AD11:AG11"/>
    <mergeCell ref="AI11:AL11"/>
    <mergeCell ref="AD12:AG12"/>
    <mergeCell ref="AI12:AL12"/>
    <mergeCell ref="AD14:AE14"/>
    <mergeCell ref="AF14:AG14"/>
    <mergeCell ref="AI14:AJ14"/>
    <mergeCell ref="AK14:AL14"/>
    <mergeCell ref="M3:O3"/>
    <mergeCell ref="AD5:AG5"/>
    <mergeCell ref="AI5:AL5"/>
    <mergeCell ref="AD7:AE7"/>
    <mergeCell ref="AF7:AG7"/>
    <mergeCell ref="AI7:AJ7"/>
    <mergeCell ref="AK7:AL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F9A4-E0E1-4BDF-9E13-19153DCD12CC}">
  <dimension ref="A1:AL58"/>
  <sheetViews>
    <sheetView topLeftCell="A16" zoomScaleNormal="100" workbookViewId="0">
      <selection activeCell="O51" sqref="O51"/>
    </sheetView>
  </sheetViews>
  <sheetFormatPr baseColWidth="10" defaultColWidth="10.7109375" defaultRowHeight="15" x14ac:dyDescent="0.25"/>
  <cols>
    <col min="1" max="1" width="3" style="21" customWidth="1"/>
    <col min="2" max="2" width="10.7109375" style="21"/>
    <col min="3" max="3" width="7.28515625" style="21" customWidth="1"/>
    <col min="4" max="4" width="10.7109375" style="21"/>
    <col min="5" max="5" width="21.5703125" style="21" bestFit="1" customWidth="1"/>
    <col min="6" max="6" width="20" style="21" bestFit="1" customWidth="1"/>
    <col min="7" max="7" width="12" style="21" bestFit="1" customWidth="1"/>
    <col min="8" max="8" width="11.42578125" style="21" customWidth="1"/>
    <col min="9" max="9" width="10.7109375" style="21"/>
    <col min="10" max="10" width="12" style="21" bestFit="1" customWidth="1"/>
    <col min="11" max="11" width="27.85546875" style="21" bestFit="1" customWidth="1"/>
    <col min="12" max="12" width="13.140625" style="21" bestFit="1" customWidth="1"/>
    <col min="13" max="13" width="25.140625" style="21" bestFit="1" customWidth="1"/>
    <col min="14" max="14" width="2.7109375" style="21" customWidth="1"/>
    <col min="15" max="15" width="26.140625" style="21" bestFit="1" customWidth="1"/>
    <col min="16" max="16" width="2.140625" style="21" customWidth="1"/>
    <col min="17" max="17" width="17.5703125" style="21" bestFit="1" customWidth="1"/>
    <col min="18" max="18" width="22.5703125" style="21" customWidth="1"/>
    <col min="19" max="19" width="9.85546875" style="21" customWidth="1"/>
    <col min="20" max="20" width="12.7109375" bestFit="1" customWidth="1"/>
    <col min="21" max="21" width="12" bestFit="1" customWidth="1"/>
    <col min="22" max="22" width="18" bestFit="1" customWidth="1"/>
    <col min="27" max="27" width="20.28515625" bestFit="1" customWidth="1"/>
    <col min="32" max="32" width="18.5703125" bestFit="1" customWidth="1"/>
    <col min="37" max="37" width="19" bestFit="1" customWidth="1"/>
  </cols>
  <sheetData>
    <row r="1" spans="2:38" ht="26.25" x14ac:dyDescent="0.25">
      <c r="B1" s="11" t="s">
        <v>34</v>
      </c>
      <c r="C1" s="15" t="s">
        <v>35</v>
      </c>
      <c r="D1" s="12">
        <v>1</v>
      </c>
      <c r="F1" s="81" t="s">
        <v>54</v>
      </c>
      <c r="G1" s="82"/>
      <c r="H1" s="82"/>
      <c r="I1" s="82"/>
      <c r="J1" s="82"/>
      <c r="K1" s="82"/>
      <c r="L1" s="82"/>
      <c r="M1" s="82"/>
    </row>
    <row r="2" spans="2:38" ht="15.75" thickBot="1" x14ac:dyDescent="0.3">
      <c r="B2" s="13" t="s">
        <v>36</v>
      </c>
      <c r="C2" s="16" t="s">
        <v>35</v>
      </c>
      <c r="D2" s="14">
        <v>0</v>
      </c>
    </row>
    <row r="3" spans="2:38" ht="15.75" thickBot="1" x14ac:dyDescent="0.3">
      <c r="B3" s="10"/>
      <c r="C3" s="3"/>
      <c r="D3" s="3"/>
      <c r="E3" s="3"/>
      <c r="F3" s="3"/>
      <c r="G3" s="3"/>
      <c r="M3" s="70" t="s">
        <v>37</v>
      </c>
      <c r="N3" s="70"/>
      <c r="O3" s="70"/>
      <c r="S3" s="7"/>
      <c r="Y3" s="7" t="s">
        <v>32</v>
      </c>
    </row>
    <row r="4" spans="2:38" x14ac:dyDescent="0.25">
      <c r="B4" s="21" t="s">
        <v>33</v>
      </c>
      <c r="L4" s="21" t="s">
        <v>20</v>
      </c>
      <c r="Q4" s="9" t="s">
        <v>19</v>
      </c>
      <c r="R4" s="9" t="s">
        <v>18</v>
      </c>
      <c r="S4" s="9" t="s">
        <v>22</v>
      </c>
      <c r="T4" s="9" t="s">
        <v>11</v>
      </c>
      <c r="U4" s="8" t="s">
        <v>13</v>
      </c>
      <c r="V4" s="9" t="s">
        <v>31</v>
      </c>
      <c r="Y4" t="s">
        <v>30</v>
      </c>
    </row>
    <row r="5" spans="2:38" ht="15.75" thickBot="1" x14ac:dyDescent="0.3">
      <c r="K5" t="s">
        <v>29</v>
      </c>
      <c r="L5">
        <v>83237124</v>
      </c>
      <c r="O5" t="s">
        <v>28</v>
      </c>
      <c r="P5" s="3"/>
      <c r="Q5" s="49">
        <v>6694814.9100000001</v>
      </c>
      <c r="R5" s="21">
        <v>0.22549019607843099</v>
      </c>
      <c r="S5" s="21">
        <v>102</v>
      </c>
      <c r="T5" s="5">
        <f>(Q5/L$7)*L$11</f>
        <v>85.480546650919521</v>
      </c>
      <c r="U5">
        <f>1-(S5/Q5)</f>
        <v>0.99998476432860783</v>
      </c>
      <c r="V5">
        <v>0.176373519704911</v>
      </c>
      <c r="AD5" s="78" t="s">
        <v>42</v>
      </c>
      <c r="AE5" s="78"/>
      <c r="AF5" s="78"/>
      <c r="AG5" s="78"/>
      <c r="AI5" s="78" t="s">
        <v>42</v>
      </c>
      <c r="AJ5" s="78"/>
      <c r="AK5" s="78"/>
      <c r="AL5" s="78"/>
    </row>
    <row r="6" spans="2:38" x14ac:dyDescent="0.25">
      <c r="K6" s="8" t="s">
        <v>27</v>
      </c>
      <c r="L6" s="8">
        <v>72385057</v>
      </c>
      <c r="O6"/>
      <c r="P6"/>
      <c r="Q6" s="2"/>
      <c r="T6" s="5"/>
    </row>
    <row r="7" spans="2:38" ht="15.75" thickBot="1" x14ac:dyDescent="0.3">
      <c r="K7" t="s">
        <v>25</v>
      </c>
      <c r="L7" s="24">
        <f>Q14</f>
        <v>12531159.75</v>
      </c>
      <c r="O7" s="7"/>
      <c r="Q7" s="2"/>
      <c r="T7" s="5"/>
      <c r="AD7" s="80"/>
      <c r="AE7" s="80"/>
      <c r="AF7" s="80" t="s">
        <v>43</v>
      </c>
      <c r="AG7" s="80"/>
      <c r="AI7" s="80"/>
      <c r="AJ7" s="80"/>
      <c r="AK7" s="80" t="s">
        <v>43</v>
      </c>
      <c r="AL7" s="80"/>
    </row>
    <row r="8" spans="2:38" x14ac:dyDescent="0.25">
      <c r="K8"/>
      <c r="L8"/>
      <c r="O8" s="17"/>
      <c r="P8" s="18"/>
      <c r="Q8" s="32"/>
      <c r="R8" s="18"/>
      <c r="S8" s="18"/>
      <c r="T8" s="19"/>
      <c r="U8" s="20"/>
      <c r="V8" s="20"/>
      <c r="AD8" s="34" t="s">
        <v>20</v>
      </c>
      <c r="AE8" s="34"/>
      <c r="AF8" s="35">
        <v>70</v>
      </c>
      <c r="AG8" s="34"/>
      <c r="AI8" s="34" t="s">
        <v>20</v>
      </c>
      <c r="AJ8" s="34"/>
      <c r="AK8" s="35">
        <v>52</v>
      </c>
      <c r="AL8" s="34"/>
    </row>
    <row r="9" spans="2:38" x14ac:dyDescent="0.25">
      <c r="K9"/>
      <c r="L9"/>
      <c r="O9" t="s">
        <v>46</v>
      </c>
      <c r="Q9" s="49">
        <v>5836344.8399999999</v>
      </c>
      <c r="R9" s="21">
        <v>0.22413793103448201</v>
      </c>
      <c r="S9" s="21">
        <v>58</v>
      </c>
      <c r="T9" s="5">
        <f>(Q9/L$7)*L$11</f>
        <v>74.519453349080479</v>
      </c>
      <c r="U9">
        <f>1-(S9/Q9)</f>
        <v>0.9999900622732909</v>
      </c>
      <c r="V9">
        <v>0.176950998185118</v>
      </c>
      <c r="AD9" s="34" t="s">
        <v>44</v>
      </c>
      <c r="AE9" s="34"/>
      <c r="AF9" s="38">
        <v>0.25714285714285701</v>
      </c>
      <c r="AG9" s="34"/>
      <c r="AI9" s="34" t="s">
        <v>44</v>
      </c>
      <c r="AJ9" s="34"/>
      <c r="AK9" s="35">
        <v>0.23076923076923</v>
      </c>
      <c r="AL9" s="34"/>
    </row>
    <row r="10" spans="2:38" ht="15.75" thickBot="1" x14ac:dyDescent="0.3">
      <c r="O10"/>
      <c r="Q10" s="2"/>
      <c r="T10" s="5"/>
      <c r="AD10" s="36" t="s">
        <v>45</v>
      </c>
      <c r="AE10" s="36"/>
      <c r="AF10" s="39">
        <v>0.19378881987577601</v>
      </c>
      <c r="AG10" s="36"/>
      <c r="AI10" s="36" t="s">
        <v>45</v>
      </c>
      <c r="AJ10" s="36"/>
      <c r="AK10" s="37">
        <v>0.180995475113122</v>
      </c>
      <c r="AL10" s="36"/>
    </row>
    <row r="11" spans="2:38" x14ac:dyDescent="0.25">
      <c r="K11" s="21" t="s">
        <v>22</v>
      </c>
      <c r="L11" s="21">
        <v>160</v>
      </c>
      <c r="O11" s="7"/>
      <c r="Q11" s="2"/>
      <c r="T11" s="5"/>
      <c r="Y11" t="s">
        <v>21</v>
      </c>
      <c r="AD11" s="74"/>
      <c r="AE11" s="74"/>
      <c r="AF11" s="74"/>
      <c r="AG11" s="74"/>
      <c r="AI11" s="74"/>
      <c r="AJ11" s="74"/>
      <c r="AK11" s="74"/>
      <c r="AL11" s="74"/>
    </row>
    <row r="12" spans="2:38" ht="15.75" thickBot="1" x14ac:dyDescent="0.3">
      <c r="O12" s="7"/>
      <c r="Q12" s="2"/>
      <c r="T12" s="5"/>
      <c r="AD12" s="78" t="s">
        <v>42</v>
      </c>
      <c r="AE12" s="78"/>
      <c r="AF12" s="78"/>
      <c r="AG12" s="78"/>
      <c r="AI12" s="78" t="s">
        <v>42</v>
      </c>
      <c r="AJ12" s="78"/>
      <c r="AK12" s="78"/>
      <c r="AL12" s="78"/>
    </row>
    <row r="14" spans="2:38" ht="15.75" thickBot="1" x14ac:dyDescent="0.3">
      <c r="Q14" s="2">
        <f>SUM(Q5:Q12)</f>
        <v>12531159.75</v>
      </c>
      <c r="S14" s="21">
        <f>SUM(S5:S12)</f>
        <v>160</v>
      </c>
      <c r="AD14" s="80"/>
      <c r="AE14" s="80"/>
      <c r="AF14" s="80" t="s">
        <v>43</v>
      </c>
      <c r="AG14" s="80"/>
      <c r="AI14" s="80"/>
      <c r="AJ14" s="80"/>
      <c r="AK14" s="80" t="s">
        <v>43</v>
      </c>
      <c r="AL14" s="80"/>
    </row>
    <row r="15" spans="2:38" x14ac:dyDescent="0.25">
      <c r="O15" s="7"/>
      <c r="Q15" s="2"/>
      <c r="R15" s="38"/>
      <c r="T15" s="5"/>
      <c r="V15" s="38"/>
      <c r="AD15" s="34" t="s">
        <v>20</v>
      </c>
      <c r="AE15" s="34"/>
      <c r="AF15" s="35">
        <v>78</v>
      </c>
      <c r="AG15" s="34"/>
      <c r="AI15" s="34" t="s">
        <v>20</v>
      </c>
      <c r="AJ15" s="34"/>
      <c r="AK15" s="35">
        <v>38</v>
      </c>
      <c r="AL15" s="34"/>
    </row>
    <row r="16" spans="2:38" ht="18" customHeight="1" x14ac:dyDescent="0.25">
      <c r="C16" s="70"/>
      <c r="D16" s="21">
        <v>1</v>
      </c>
      <c r="E16" s="70">
        <f>D16/D17</f>
        <v>7.9801073480050405E-8</v>
      </c>
      <c r="I16" s="70">
        <f>E16*G22</f>
        <v>0.22486038325431759</v>
      </c>
      <c r="M16" s="6"/>
      <c r="O16" s="7"/>
      <c r="Q16" s="2"/>
      <c r="R16" s="38"/>
      <c r="T16" s="5"/>
      <c r="V16" s="38"/>
      <c r="AD16" s="34" t="s">
        <v>44</v>
      </c>
      <c r="AE16" s="34"/>
      <c r="AF16" s="35">
        <v>0.16666666666666599</v>
      </c>
      <c r="AG16" s="34"/>
      <c r="AI16" s="34" t="s">
        <v>44</v>
      </c>
      <c r="AJ16" s="34"/>
      <c r="AK16" s="35">
        <v>7.8947368421052599E-2</v>
      </c>
      <c r="AL16" s="34"/>
    </row>
    <row r="17" spans="2:38" ht="15.75" thickBot="1" x14ac:dyDescent="0.3">
      <c r="C17" s="70"/>
      <c r="D17" s="2">
        <f>L7</f>
        <v>12531159.75</v>
      </c>
      <c r="E17" s="70"/>
      <c r="I17" s="70"/>
      <c r="M17" s="6"/>
      <c r="O17" s="7"/>
      <c r="Q17" s="2"/>
      <c r="T17" s="5"/>
      <c r="AD17" s="36" t="s">
        <v>45</v>
      </c>
      <c r="AE17" s="36"/>
      <c r="AF17" s="37">
        <v>0.14069264069264001</v>
      </c>
      <c r="AG17" s="36"/>
      <c r="AI17" s="36" t="s">
        <v>45</v>
      </c>
      <c r="AJ17" s="36"/>
      <c r="AK17" s="37">
        <v>7.4679943100995697E-2</v>
      </c>
      <c r="AL17" s="36"/>
    </row>
    <row r="18" spans="2:38" x14ac:dyDescent="0.25">
      <c r="B18" s="70"/>
      <c r="I18" s="70"/>
      <c r="M18" s="6"/>
      <c r="O18" s="7"/>
      <c r="T18" s="5"/>
      <c r="AD18" s="74"/>
      <c r="AE18" s="74"/>
      <c r="AF18" s="74"/>
      <c r="AG18" s="74"/>
      <c r="AI18" s="74"/>
      <c r="AJ18" s="74"/>
      <c r="AK18" s="74"/>
      <c r="AL18" s="74"/>
    </row>
    <row r="19" spans="2:38" ht="15.75" thickBot="1" x14ac:dyDescent="0.3">
      <c r="B19" s="70"/>
      <c r="I19" s="70"/>
      <c r="M19" s="6"/>
      <c r="R19" s="5"/>
      <c r="S19" s="5"/>
      <c r="AD19" s="78" t="s">
        <v>42</v>
      </c>
      <c r="AE19" s="78"/>
      <c r="AF19" s="78"/>
      <c r="AG19" s="78"/>
      <c r="AI19" s="78" t="s">
        <v>42</v>
      </c>
      <c r="AJ19" s="78"/>
      <c r="AK19" s="78"/>
      <c r="AL19" s="78"/>
    </row>
    <row r="20" spans="2:38" x14ac:dyDescent="0.25">
      <c r="I20" s="70"/>
      <c r="Q20" s="2"/>
      <c r="R20" s="5"/>
      <c r="S20" s="5"/>
    </row>
    <row r="21" spans="2:38" ht="15.75" thickBot="1" x14ac:dyDescent="0.3">
      <c r="D21" s="21" t="s">
        <v>19</v>
      </c>
      <c r="E21" s="21" t="s">
        <v>18</v>
      </c>
      <c r="F21" s="21" t="s">
        <v>17</v>
      </c>
      <c r="G21" s="21" t="s">
        <v>16</v>
      </c>
      <c r="I21" s="70"/>
      <c r="R21" s="5"/>
      <c r="S21" s="5"/>
      <c r="AD21" s="80"/>
      <c r="AE21" s="80"/>
      <c r="AF21" s="80" t="s">
        <v>43</v>
      </c>
      <c r="AG21" s="80"/>
      <c r="AI21" s="80"/>
      <c r="AJ21" s="80"/>
      <c r="AK21" s="80" t="s">
        <v>43</v>
      </c>
      <c r="AL21" s="80"/>
    </row>
    <row r="22" spans="2:38" x14ac:dyDescent="0.25">
      <c r="C22" s="21" t="s">
        <v>7</v>
      </c>
      <c r="D22" s="2">
        <f>Q5</f>
        <v>6694814.9100000001</v>
      </c>
      <c r="E22" s="40">
        <f>R5</f>
        <v>0.22549019607843099</v>
      </c>
      <c r="F22" s="21">
        <f>D22*E22</f>
        <v>1509615.1267647033</v>
      </c>
      <c r="G22" s="79">
        <f>SUM(F22:F31)</f>
        <v>2817761.3840060784</v>
      </c>
      <c r="I22" s="70"/>
      <c r="AD22" s="34" t="s">
        <v>20</v>
      </c>
      <c r="AE22" s="34"/>
      <c r="AF22" s="35">
        <v>95</v>
      </c>
      <c r="AG22" s="34"/>
      <c r="AI22" s="34" t="s">
        <v>20</v>
      </c>
      <c r="AJ22" s="34"/>
      <c r="AK22" s="35">
        <v>74</v>
      </c>
      <c r="AL22" s="34"/>
    </row>
    <row r="23" spans="2:38" ht="15.75" thickBot="1" x14ac:dyDescent="0.3">
      <c r="C23" s="21" t="s">
        <v>6</v>
      </c>
      <c r="D23" s="2"/>
      <c r="E23" s="40"/>
      <c r="G23" s="72"/>
      <c r="I23" s="70"/>
      <c r="AD23" s="34" t="s">
        <v>44</v>
      </c>
      <c r="AE23" s="34"/>
      <c r="AF23" s="35">
        <v>0.13684210526315699</v>
      </c>
      <c r="AG23" s="34"/>
      <c r="AI23" s="34" t="s">
        <v>44</v>
      </c>
      <c r="AJ23" s="34"/>
      <c r="AK23" s="35">
        <v>5.4054054054054099E-2</v>
      </c>
      <c r="AL23" s="34"/>
    </row>
    <row r="24" spans="2:38" ht="18.75" customHeight="1" thickBot="1" x14ac:dyDescent="0.3">
      <c r="C24" s="21" t="s">
        <v>5</v>
      </c>
      <c r="D24" s="2"/>
      <c r="E24" s="40"/>
      <c r="G24" s="72"/>
      <c r="I24" s="70"/>
      <c r="L24" s="4" t="s">
        <v>15</v>
      </c>
      <c r="M24" s="41">
        <f>I16</f>
        <v>0.22486038325431759</v>
      </c>
      <c r="N24" s="25" t="s">
        <v>14</v>
      </c>
      <c r="O24" s="42">
        <f>O36</f>
        <v>9.4363306832722857E-2</v>
      </c>
      <c r="Q24" s="47" t="s">
        <v>14</v>
      </c>
      <c r="R24" s="48">
        <f>M24-O24</f>
        <v>0.13049707642159475</v>
      </c>
      <c r="S24" s="2"/>
      <c r="AD24" s="36" t="s">
        <v>45</v>
      </c>
      <c r="AE24" s="36"/>
      <c r="AF24" s="37">
        <v>0.119372900335946</v>
      </c>
      <c r="AG24" s="36"/>
      <c r="AI24" s="36" t="s">
        <v>45</v>
      </c>
      <c r="AJ24" s="36"/>
      <c r="AK24" s="37">
        <v>5.18326545723806E-2</v>
      </c>
      <c r="AL24" s="36"/>
    </row>
    <row r="25" spans="2:38" s="21" customFormat="1" ht="15.75" thickBot="1" x14ac:dyDescent="0.3">
      <c r="C25" s="21" t="s">
        <v>4</v>
      </c>
      <c r="D25" s="2"/>
      <c r="E25" s="40"/>
      <c r="G25" s="72"/>
      <c r="I25" s="70"/>
      <c r="Q25" s="47" t="s">
        <v>14</v>
      </c>
      <c r="R25" s="48">
        <f>M24+O24</f>
        <v>0.31922369008704043</v>
      </c>
      <c r="T25"/>
      <c r="U25"/>
      <c r="V25"/>
      <c r="W25"/>
      <c r="X25"/>
      <c r="Y25"/>
      <c r="AD25" s="74"/>
      <c r="AE25" s="74"/>
      <c r="AF25" s="74"/>
      <c r="AG25" s="74"/>
      <c r="AI25" s="74"/>
      <c r="AJ25" s="74"/>
      <c r="AK25" s="74"/>
      <c r="AL25" s="74"/>
    </row>
    <row r="26" spans="2:38" s="21" customFormat="1" ht="21.75" thickBot="1" x14ac:dyDescent="0.3">
      <c r="D26" s="2"/>
      <c r="E26" s="40"/>
      <c r="G26" s="72"/>
      <c r="I26" s="70"/>
      <c r="K26" s="3"/>
      <c r="L26" s="4" t="s">
        <v>15</v>
      </c>
      <c r="M26" s="43">
        <f>M24*L7</f>
        <v>2817761.3840060788</v>
      </c>
      <c r="N26" s="25" t="s">
        <v>14</v>
      </c>
      <c r="O26" s="26">
        <f>O24*L7</f>
        <v>1182481.6724591167</v>
      </c>
      <c r="P26" s="3"/>
      <c r="Q26" s="30"/>
      <c r="R26" s="23"/>
      <c r="S26" s="23"/>
      <c r="T26"/>
      <c r="U26"/>
      <c r="V26"/>
      <c r="W26"/>
      <c r="X26"/>
      <c r="Y26"/>
      <c r="AD26" s="78" t="s">
        <v>42</v>
      </c>
      <c r="AE26" s="78"/>
      <c r="AF26" s="78"/>
      <c r="AG26" s="78"/>
      <c r="AI26" s="78" t="s">
        <v>42</v>
      </c>
      <c r="AJ26" s="78"/>
      <c r="AK26" s="78"/>
      <c r="AL26" s="78"/>
    </row>
    <row r="27" spans="2:38" s="21" customFormat="1" x14ac:dyDescent="0.25">
      <c r="D27" s="2"/>
      <c r="E27" s="40"/>
      <c r="G27" s="72"/>
      <c r="I27" s="70"/>
      <c r="K27" s="3"/>
      <c r="L27" s="3"/>
      <c r="M27" s="3"/>
      <c r="N27" s="3"/>
      <c r="O27" s="3"/>
      <c r="P27" s="3"/>
      <c r="Q27" s="47" t="s">
        <v>14</v>
      </c>
      <c r="R27" s="2">
        <f>M26-O26</f>
        <v>1635279.7115469621</v>
      </c>
      <c r="S27" s="22"/>
      <c r="T27"/>
      <c r="U27"/>
      <c r="V27"/>
      <c r="W27"/>
      <c r="X27"/>
      <c r="Y27"/>
      <c r="AD27"/>
      <c r="AE27"/>
      <c r="AF27"/>
      <c r="AG27"/>
      <c r="AI27"/>
      <c r="AJ27"/>
      <c r="AK27"/>
      <c r="AL27"/>
    </row>
    <row r="28" spans="2:38" s="21" customFormat="1" ht="15.75" thickBot="1" x14ac:dyDescent="0.3">
      <c r="C28" s="21" t="s">
        <v>1</v>
      </c>
      <c r="D28" s="2">
        <f t="shared" ref="D28:E28" si="0">Q9</f>
        <v>5836344.8399999999</v>
      </c>
      <c r="E28" s="40">
        <f t="shared" si="0"/>
        <v>0.22413793103448201</v>
      </c>
      <c r="F28" s="21">
        <f t="shared" ref="F28" si="1">D28*E28</f>
        <v>1308146.2572413748</v>
      </c>
      <c r="G28" s="72"/>
      <c r="I28" s="70"/>
      <c r="M28" s="45">
        <f>M26+O26</f>
        <v>4000243.0564651955</v>
      </c>
      <c r="N28" s="28"/>
      <c r="O28" s="27">
        <v>0.25</v>
      </c>
      <c r="P28" s="29"/>
      <c r="Q28" s="47" t="s">
        <v>14</v>
      </c>
      <c r="R28" s="2">
        <f>M26+O26</f>
        <v>4000243.0564651955</v>
      </c>
      <c r="S28" s="30"/>
      <c r="T28"/>
      <c r="U28"/>
      <c r="V28"/>
      <c r="W28"/>
      <c r="X28"/>
      <c r="Y28"/>
      <c r="AD28" s="80"/>
      <c r="AE28" s="80"/>
      <c r="AF28" s="80" t="s">
        <v>43</v>
      </c>
      <c r="AG28" s="80"/>
      <c r="AI28" s="80"/>
      <c r="AJ28" s="80"/>
      <c r="AK28" s="80" t="s">
        <v>43</v>
      </c>
      <c r="AL28" s="80"/>
    </row>
    <row r="29" spans="2:38" s="21" customFormat="1" x14ac:dyDescent="0.25">
      <c r="C29" s="21" t="s">
        <v>0</v>
      </c>
      <c r="D29" s="2"/>
      <c r="E29" s="40"/>
      <c r="G29" s="72"/>
      <c r="I29" s="70"/>
      <c r="M29" s="44">
        <f>M26-O26</f>
        <v>1635279.7115469621</v>
      </c>
      <c r="N29" s="31"/>
      <c r="O29" s="46">
        <v>0.35699999999999998</v>
      </c>
      <c r="P29" s="31"/>
      <c r="Q29" s="30"/>
      <c r="R29" s="31"/>
      <c r="S29" s="31"/>
      <c r="T29"/>
      <c r="U29"/>
      <c r="V29"/>
      <c r="W29"/>
      <c r="X29"/>
      <c r="Y29"/>
      <c r="AD29" s="34" t="s">
        <v>20</v>
      </c>
      <c r="AE29" s="34"/>
      <c r="AF29" s="35">
        <v>127</v>
      </c>
      <c r="AG29" s="34"/>
      <c r="AI29" s="34" t="s">
        <v>20</v>
      </c>
      <c r="AJ29" s="34"/>
      <c r="AK29" s="35">
        <v>105</v>
      </c>
      <c r="AL29" s="34"/>
    </row>
    <row r="30" spans="2:38" s="21" customFormat="1" x14ac:dyDescent="0.25">
      <c r="C30" s="21" t="s">
        <v>38</v>
      </c>
      <c r="D30" s="2"/>
      <c r="E30" s="40"/>
      <c r="G30" s="72"/>
      <c r="I30" s="70"/>
      <c r="M30" s="31"/>
      <c r="N30" s="31"/>
      <c r="O30" s="31"/>
      <c r="P30" s="31"/>
      <c r="Q30" s="30"/>
      <c r="R30" s="31"/>
      <c r="S30" s="31"/>
      <c r="T30"/>
      <c r="U30"/>
      <c r="V30"/>
      <c r="W30"/>
      <c r="X30"/>
      <c r="Y30"/>
      <c r="AD30" s="34" t="s">
        <v>44</v>
      </c>
      <c r="AE30" s="34"/>
      <c r="AF30" s="35">
        <v>0.16535433070866101</v>
      </c>
      <c r="AG30" s="34"/>
      <c r="AI30" s="34" t="s">
        <v>44</v>
      </c>
      <c r="AJ30" s="34"/>
      <c r="AK30" s="35">
        <v>6.6666666666666693E-2</v>
      </c>
      <c r="AL30" s="34"/>
    </row>
    <row r="31" spans="2:38" s="21" customFormat="1" ht="16.5" thickBot="1" x14ac:dyDescent="0.3">
      <c r="C31" s="21" t="s">
        <v>39</v>
      </c>
      <c r="D31" s="2"/>
      <c r="E31" s="40"/>
      <c r="G31" s="72"/>
      <c r="I31" s="70"/>
      <c r="M31" s="28"/>
      <c r="N31" s="31"/>
      <c r="O31" s="31"/>
      <c r="P31" s="31"/>
      <c r="Q31" s="33"/>
      <c r="R31" s="31"/>
      <c r="S31" s="31"/>
      <c r="T31"/>
      <c r="U31"/>
      <c r="V31"/>
      <c r="W31"/>
      <c r="X31"/>
      <c r="Y31"/>
      <c r="AD31" s="36" t="s">
        <v>45</v>
      </c>
      <c r="AE31" s="36"/>
      <c r="AF31" s="37">
        <v>0.139107611548556</v>
      </c>
      <c r="AG31" s="36"/>
      <c r="AI31" s="36" t="s">
        <v>45</v>
      </c>
      <c r="AJ31" s="36"/>
      <c r="AK31" s="37">
        <v>6.2820512820512805E-2</v>
      </c>
      <c r="AL31" s="36"/>
    </row>
    <row r="32" spans="2:38" s="21" customFormat="1" ht="15.75" x14ac:dyDescent="0.25">
      <c r="D32" s="2"/>
      <c r="E32" s="40"/>
      <c r="G32" s="72"/>
      <c r="I32" s="70"/>
      <c r="M32" s="31"/>
      <c r="N32" s="31"/>
      <c r="O32" s="31"/>
      <c r="P32" s="31"/>
      <c r="Q32" s="33"/>
      <c r="R32" s="31"/>
      <c r="S32" s="31"/>
      <c r="T32"/>
      <c r="U32"/>
      <c r="V32"/>
      <c r="W32"/>
      <c r="X32"/>
      <c r="Y32"/>
      <c r="AD32" s="74"/>
      <c r="AE32" s="74"/>
      <c r="AF32" s="74"/>
      <c r="AG32" s="74"/>
      <c r="AI32" s="74"/>
      <c r="AJ32" s="74"/>
      <c r="AK32" s="74"/>
      <c r="AL32" s="74"/>
    </row>
    <row r="33" spans="3:38" s="21" customFormat="1" ht="16.5" thickBot="1" x14ac:dyDescent="0.3">
      <c r="D33" s="2"/>
      <c r="E33" s="40"/>
      <c r="G33" s="73"/>
      <c r="I33" s="70"/>
      <c r="M33" s="31"/>
      <c r="N33" s="31"/>
      <c r="O33" s="31"/>
      <c r="P33" s="31"/>
      <c r="Q33" s="33"/>
      <c r="R33" s="31"/>
      <c r="S33" s="31"/>
      <c r="T33"/>
      <c r="U33"/>
      <c r="V33"/>
      <c r="W33"/>
      <c r="X33"/>
      <c r="Y33"/>
      <c r="AD33" s="78" t="s">
        <v>42</v>
      </c>
      <c r="AE33" s="78"/>
      <c r="AF33" s="78"/>
      <c r="AG33" s="78"/>
      <c r="AI33" s="78" t="s">
        <v>42</v>
      </c>
      <c r="AJ33" s="78"/>
      <c r="AK33" s="78"/>
      <c r="AL33" s="78"/>
    </row>
    <row r="34" spans="3:38" s="21" customFormat="1" ht="15.75" x14ac:dyDescent="0.25">
      <c r="M34" s="31"/>
      <c r="N34" s="31"/>
      <c r="O34" s="31"/>
      <c r="P34" s="31"/>
      <c r="Q34" s="33"/>
      <c r="R34" s="31"/>
      <c r="S34" s="31"/>
      <c r="T34"/>
      <c r="U34"/>
      <c r="V34"/>
      <c r="W34"/>
      <c r="X34"/>
      <c r="Y34"/>
      <c r="AD34"/>
      <c r="AE34"/>
      <c r="AF34"/>
      <c r="AG34"/>
      <c r="AI34"/>
      <c r="AJ34"/>
      <c r="AK34"/>
      <c r="AL34"/>
    </row>
    <row r="35" spans="3:38" s="21" customFormat="1" ht="15.75" thickBot="1" x14ac:dyDescent="0.3">
      <c r="C35" s="21" t="s">
        <v>50</v>
      </c>
      <c r="D35" s="21" t="s">
        <v>51</v>
      </c>
      <c r="E35" s="21" t="s">
        <v>52</v>
      </c>
      <c r="T35"/>
      <c r="U35"/>
      <c r="V35"/>
      <c r="W35"/>
      <c r="X35"/>
      <c r="Y35"/>
      <c r="AD35" s="80"/>
      <c r="AE35" s="80"/>
      <c r="AF35" s="80" t="s">
        <v>43</v>
      </c>
      <c r="AG35" s="80"/>
      <c r="AI35" s="80"/>
      <c r="AJ35" s="80"/>
      <c r="AK35" s="80" t="s">
        <v>43</v>
      </c>
      <c r="AL35" s="80"/>
    </row>
    <row r="36" spans="3:38" s="21" customFormat="1" x14ac:dyDescent="0.25">
      <c r="C36" s="21">
        <v>1.96</v>
      </c>
      <c r="D36" s="21">
        <v>2.58</v>
      </c>
      <c r="E36" s="21">
        <v>2.84</v>
      </c>
      <c r="L36" s="3"/>
      <c r="O36" s="75">
        <f>E36*M41</f>
        <v>9.4363306832722857E-2</v>
      </c>
      <c r="T36"/>
      <c r="U36"/>
      <c r="V36"/>
      <c r="W36"/>
      <c r="X36"/>
      <c r="Y36"/>
      <c r="AD36" s="34" t="s">
        <v>20</v>
      </c>
      <c r="AE36" s="34"/>
      <c r="AF36" s="35">
        <v>130</v>
      </c>
      <c r="AG36" s="34"/>
      <c r="AI36" s="34" t="s">
        <v>20</v>
      </c>
      <c r="AJ36" s="34"/>
      <c r="AK36" s="35">
        <v>189</v>
      </c>
      <c r="AL36" s="34"/>
    </row>
    <row r="37" spans="3:38" s="21" customFormat="1" ht="14.25" customHeight="1" x14ac:dyDescent="0.25">
      <c r="L37" s="3"/>
      <c r="O37" s="76"/>
      <c r="T37"/>
      <c r="U37"/>
      <c r="V37"/>
      <c r="W37"/>
      <c r="X37"/>
      <c r="Y37"/>
      <c r="AD37" s="34" t="s">
        <v>44</v>
      </c>
      <c r="AE37" s="34"/>
      <c r="AF37" s="35">
        <v>0.107692307692307</v>
      </c>
      <c r="AG37" s="34"/>
      <c r="AI37" s="34" t="s">
        <v>44</v>
      </c>
      <c r="AJ37" s="34"/>
      <c r="AK37" s="35">
        <v>8.4656084656084707E-2</v>
      </c>
      <c r="AL37" s="34"/>
    </row>
    <row r="38" spans="3:38" s="21" customFormat="1" ht="14.25" customHeight="1" thickBot="1" x14ac:dyDescent="0.3">
      <c r="L38" s="3"/>
      <c r="O38" s="76"/>
      <c r="T38"/>
      <c r="U38"/>
      <c r="V38"/>
      <c r="W38"/>
      <c r="X38"/>
      <c r="Y38"/>
      <c r="AD38" s="36" t="s">
        <v>45</v>
      </c>
      <c r="AE38" s="36"/>
      <c r="AF38" s="37">
        <v>9.6839594514013097E-2</v>
      </c>
      <c r="AG38" s="36"/>
      <c r="AI38" s="36" t="s">
        <v>45</v>
      </c>
      <c r="AJ38" s="36"/>
      <c r="AK38" s="37">
        <v>7.7901609816503403E-2</v>
      </c>
      <c r="AL38" s="36"/>
    </row>
    <row r="39" spans="3:38" s="21" customFormat="1" ht="14.25" customHeight="1" x14ac:dyDescent="0.25">
      <c r="L39" s="3"/>
      <c r="O39" s="76"/>
      <c r="T39"/>
      <c r="U39"/>
      <c r="V39"/>
      <c r="W39"/>
      <c r="X39"/>
      <c r="Y39"/>
      <c r="AD39" s="74"/>
      <c r="AE39" s="74"/>
      <c r="AF39" s="74"/>
      <c r="AG39" s="74"/>
      <c r="AI39" s="74"/>
      <c r="AJ39" s="74"/>
      <c r="AK39" s="74"/>
      <c r="AL39" s="74"/>
    </row>
    <row r="40" spans="3:38" s="21" customFormat="1" ht="14.25" customHeight="1" thickBot="1" x14ac:dyDescent="0.3">
      <c r="L40" s="3"/>
      <c r="O40" s="76"/>
      <c r="R40" s="2"/>
      <c r="T40"/>
      <c r="U40"/>
      <c r="V40"/>
      <c r="W40"/>
      <c r="X40"/>
      <c r="Y40"/>
      <c r="AD40" s="78" t="s">
        <v>42</v>
      </c>
      <c r="AE40" s="78"/>
      <c r="AF40" s="78"/>
      <c r="AG40" s="78"/>
      <c r="AI40" s="78" t="s">
        <v>42</v>
      </c>
      <c r="AJ40" s="78"/>
      <c r="AK40" s="78"/>
      <c r="AL40" s="78"/>
    </row>
    <row r="41" spans="3:38" s="21" customFormat="1" ht="14.25" customHeight="1" x14ac:dyDescent="0.25">
      <c r="E41" s="21">
        <v>1</v>
      </c>
      <c r="F41" s="70">
        <f>E41/E42</f>
        <v>6.3682113285684036E-15</v>
      </c>
      <c r="G41" s="70"/>
      <c r="L41" s="70">
        <f>F41*K45</f>
        <v>1.1040013980865156E-3</v>
      </c>
      <c r="M41" s="79">
        <f>SQRT(L41)</f>
        <v>3.3226516490395375E-2</v>
      </c>
      <c r="O41" s="76"/>
      <c r="R41" s="2"/>
      <c r="T41"/>
      <c r="U41"/>
      <c r="V41"/>
      <c r="W41"/>
      <c r="X41"/>
      <c r="Y41"/>
      <c r="AD41"/>
      <c r="AE41"/>
      <c r="AF41"/>
      <c r="AG41"/>
      <c r="AI41"/>
      <c r="AJ41"/>
      <c r="AK41"/>
      <c r="AL41"/>
    </row>
    <row r="42" spans="3:38" s="21" customFormat="1" ht="15.75" thickBot="1" x14ac:dyDescent="0.3">
      <c r="E42" s="2">
        <f>L7^2</f>
        <v>157029964680020.06</v>
      </c>
      <c r="F42" s="70"/>
      <c r="G42" s="70"/>
      <c r="L42" s="70"/>
      <c r="M42" s="72"/>
      <c r="O42" s="76"/>
      <c r="T42"/>
      <c r="U42"/>
      <c r="V42"/>
      <c r="W42"/>
      <c r="X42"/>
      <c r="Y42"/>
      <c r="AD42" s="80"/>
      <c r="AE42" s="80"/>
      <c r="AF42" s="80" t="s">
        <v>43</v>
      </c>
      <c r="AG42" s="80"/>
      <c r="AI42" s="80"/>
      <c r="AJ42" s="80"/>
      <c r="AK42" s="80" t="s">
        <v>43</v>
      </c>
      <c r="AL42" s="80"/>
    </row>
    <row r="43" spans="3:38" s="21" customFormat="1" x14ac:dyDescent="0.25">
      <c r="F43" s="2"/>
      <c r="L43" s="70"/>
      <c r="M43" s="72"/>
      <c r="O43" s="76"/>
      <c r="T43"/>
      <c r="U43"/>
      <c r="V43"/>
      <c r="W43"/>
      <c r="X43"/>
      <c r="Y43"/>
      <c r="AD43" s="34" t="s">
        <v>20</v>
      </c>
      <c r="AE43" s="34"/>
      <c r="AF43" s="35">
        <v>189</v>
      </c>
      <c r="AG43" s="34"/>
      <c r="AI43" s="34" t="s">
        <v>20</v>
      </c>
      <c r="AJ43" s="34"/>
      <c r="AK43" s="35">
        <v>187</v>
      </c>
      <c r="AL43" s="34"/>
    </row>
    <row r="44" spans="3:38" s="21" customFormat="1" x14ac:dyDescent="0.25">
      <c r="F44" s="21" t="s">
        <v>8</v>
      </c>
      <c r="G44" s="21" t="s">
        <v>13</v>
      </c>
      <c r="H44" s="21" t="s">
        <v>12</v>
      </c>
      <c r="I44" s="21" t="s">
        <v>11</v>
      </c>
      <c r="J44" s="21" t="s">
        <v>10</v>
      </c>
      <c r="K44" s="21" t="s">
        <v>9</v>
      </c>
      <c r="L44" s="70"/>
      <c r="M44" s="72"/>
      <c r="O44" s="76"/>
      <c r="T44"/>
      <c r="U44"/>
      <c r="V44"/>
      <c r="W44"/>
      <c r="X44"/>
      <c r="Y44"/>
      <c r="AD44" s="34" t="s">
        <v>44</v>
      </c>
      <c r="AE44" s="34"/>
      <c r="AF44" s="35">
        <v>0.105820105820105</v>
      </c>
      <c r="AG44" s="34"/>
      <c r="AI44" s="34" t="s">
        <v>44</v>
      </c>
      <c r="AJ44" s="34"/>
      <c r="AK44" s="35">
        <v>3.7433155080213901E-2</v>
      </c>
      <c r="AL44" s="34"/>
    </row>
    <row r="45" spans="3:38" s="21" customFormat="1" ht="15.75" thickBot="1" x14ac:dyDescent="0.3">
      <c r="D45" s="70" t="s">
        <v>8</v>
      </c>
      <c r="E45" s="21" t="s">
        <v>7</v>
      </c>
      <c r="F45" s="2">
        <f>Q5^2</f>
        <v>44820546679158.313</v>
      </c>
      <c r="G45" s="21">
        <f>U5</f>
        <v>0.99998476432860783</v>
      </c>
      <c r="H45" s="21">
        <f>V5</f>
        <v>0.176373519704911</v>
      </c>
      <c r="I45" s="1">
        <f>T5</f>
        <v>85.480546650919521</v>
      </c>
      <c r="J45" s="21">
        <f>F45*G45*(H45/I45)</f>
        <v>92477615577.266464</v>
      </c>
      <c r="K45" s="79">
        <f>SUM(J45:J56)</f>
        <v>173361300548.21832</v>
      </c>
      <c r="L45" s="70"/>
      <c r="M45" s="72"/>
      <c r="O45" s="76"/>
      <c r="T45"/>
      <c r="U45"/>
      <c r="V45"/>
      <c r="W45"/>
      <c r="X45"/>
      <c r="Y45"/>
      <c r="AD45" s="36" t="s">
        <v>45</v>
      </c>
      <c r="AE45" s="36"/>
      <c r="AF45" s="37">
        <v>9.5125520657435597E-2</v>
      </c>
      <c r="AG45" s="36"/>
      <c r="AI45" s="36" t="s">
        <v>45</v>
      </c>
      <c r="AJ45" s="36"/>
      <c r="AK45" s="37">
        <v>3.6225633948594099E-2</v>
      </c>
      <c r="AL45" s="36"/>
    </row>
    <row r="46" spans="3:38" s="21" customFormat="1" x14ac:dyDescent="0.25">
      <c r="D46" s="70"/>
      <c r="E46" s="21" t="s">
        <v>6</v>
      </c>
      <c r="F46" s="2"/>
      <c r="I46" s="1"/>
      <c r="K46" s="72"/>
      <c r="L46" s="70"/>
      <c r="M46" s="72"/>
      <c r="O46" s="76"/>
      <c r="T46"/>
      <c r="U46"/>
      <c r="V46"/>
      <c r="W46"/>
      <c r="X46"/>
      <c r="Y46"/>
      <c r="AD46" s="74"/>
      <c r="AE46" s="74"/>
      <c r="AF46" s="74"/>
      <c r="AG46" s="74"/>
      <c r="AI46" s="74"/>
      <c r="AJ46" s="74"/>
      <c r="AK46" s="74"/>
      <c r="AL46" s="74"/>
    </row>
    <row r="47" spans="3:38" s="21" customFormat="1" x14ac:dyDescent="0.25">
      <c r="D47" s="70"/>
      <c r="E47" s="21" t="s">
        <v>5</v>
      </c>
      <c r="F47" s="2"/>
      <c r="I47" s="1"/>
      <c r="K47" s="72"/>
      <c r="L47" s="70"/>
      <c r="M47" s="72"/>
      <c r="O47" s="76"/>
      <c r="T47"/>
      <c r="U47"/>
      <c r="V47"/>
      <c r="W47"/>
      <c r="X47"/>
      <c r="Y47"/>
      <c r="AD47"/>
      <c r="AE47"/>
      <c r="AF47"/>
      <c r="AG47"/>
      <c r="AI47"/>
      <c r="AJ47"/>
      <c r="AK47"/>
      <c r="AL47"/>
    </row>
    <row r="48" spans="3:38" s="21" customFormat="1" x14ac:dyDescent="0.25">
      <c r="D48" s="70"/>
      <c r="E48" s="21" t="s">
        <v>4</v>
      </c>
      <c r="F48" s="2"/>
      <c r="I48" s="1"/>
      <c r="K48" s="72"/>
      <c r="L48" s="70"/>
      <c r="M48" s="72"/>
      <c r="O48" s="76"/>
      <c r="T48"/>
      <c r="U48"/>
      <c r="V48"/>
      <c r="W48"/>
      <c r="X48"/>
      <c r="Y48"/>
      <c r="AD48"/>
      <c r="AE48"/>
      <c r="AF48"/>
      <c r="AG48"/>
      <c r="AI48"/>
      <c r="AJ48"/>
      <c r="AK48"/>
      <c r="AL48"/>
    </row>
    <row r="49" spans="4:25" s="21" customFormat="1" x14ac:dyDescent="0.25">
      <c r="D49" s="70"/>
      <c r="E49" s="21" t="s">
        <v>3</v>
      </c>
      <c r="F49" s="2"/>
      <c r="I49" s="1"/>
      <c r="K49" s="72"/>
      <c r="L49" s="70"/>
      <c r="M49" s="72"/>
      <c r="O49" s="76"/>
      <c r="T49"/>
      <c r="U49"/>
      <c r="V49"/>
      <c r="W49"/>
      <c r="X49"/>
      <c r="Y49"/>
    </row>
    <row r="50" spans="4:25" s="21" customFormat="1" ht="15.75" thickBot="1" x14ac:dyDescent="0.3">
      <c r="D50" s="70"/>
      <c r="E50" s="21" t="s">
        <v>2</v>
      </c>
      <c r="F50" s="2"/>
      <c r="I50" s="1"/>
      <c r="K50" s="72"/>
      <c r="L50" s="70"/>
      <c r="M50" s="73"/>
      <c r="O50" s="77"/>
      <c r="T50"/>
      <c r="U50"/>
      <c r="V50"/>
      <c r="W50"/>
      <c r="X50"/>
      <c r="Y50"/>
    </row>
    <row r="51" spans="4:25" s="21" customFormat="1" x14ac:dyDescent="0.25">
      <c r="D51" s="70"/>
      <c r="E51" s="21" t="s">
        <v>1</v>
      </c>
      <c r="F51" s="2">
        <f>Q9^2</f>
        <v>34062921091394.625</v>
      </c>
      <c r="G51" s="21">
        <f t="shared" ref="G51:H51" si="2">U9</f>
        <v>0.9999900622732909</v>
      </c>
      <c r="H51" s="21">
        <f t="shared" si="2"/>
        <v>0.176950998185118</v>
      </c>
      <c r="I51" s="1">
        <f>T9</f>
        <v>74.519453349080479</v>
      </c>
      <c r="J51" s="21">
        <f t="shared" ref="J51" si="3">F51*G51*(H51/I51)</f>
        <v>80883684970.951843</v>
      </c>
      <c r="K51" s="72"/>
      <c r="T51"/>
      <c r="U51"/>
      <c r="V51"/>
      <c r="W51"/>
      <c r="X51"/>
      <c r="Y51"/>
    </row>
    <row r="52" spans="4:25" s="21" customFormat="1" x14ac:dyDescent="0.25">
      <c r="D52" s="70"/>
      <c r="E52" s="21" t="s">
        <v>0</v>
      </c>
      <c r="F52" s="2"/>
      <c r="I52" s="1"/>
      <c r="K52" s="72"/>
      <c r="T52"/>
      <c r="U52"/>
      <c r="V52"/>
      <c r="W52"/>
      <c r="X52"/>
      <c r="Y52"/>
    </row>
    <row r="53" spans="4:25" s="21" customFormat="1" x14ac:dyDescent="0.25">
      <c r="D53" s="70"/>
      <c r="E53" s="21" t="s">
        <v>38</v>
      </c>
      <c r="F53" s="2"/>
      <c r="I53" s="1"/>
      <c r="K53" s="72"/>
      <c r="T53"/>
      <c r="U53"/>
      <c r="V53"/>
      <c r="W53"/>
      <c r="X53"/>
      <c r="Y53"/>
    </row>
    <row r="54" spans="4:25" s="21" customFormat="1" x14ac:dyDescent="0.25">
      <c r="D54" s="70"/>
      <c r="E54" s="21" t="s">
        <v>39</v>
      </c>
      <c r="F54" s="2"/>
      <c r="I54" s="1"/>
      <c r="K54" s="72"/>
      <c r="T54"/>
      <c r="U54"/>
      <c r="V54"/>
      <c r="W54"/>
      <c r="X54"/>
      <c r="Y54"/>
    </row>
    <row r="55" spans="4:25" s="21" customFormat="1" x14ac:dyDescent="0.25">
      <c r="D55" s="70"/>
      <c r="E55" s="21" t="s">
        <v>40</v>
      </c>
      <c r="F55" s="2"/>
      <c r="I55" s="1"/>
      <c r="K55" s="72"/>
      <c r="T55"/>
      <c r="U55"/>
      <c r="V55"/>
      <c r="W55"/>
      <c r="X55"/>
      <c r="Y55"/>
    </row>
    <row r="56" spans="4:25" s="21" customFormat="1" x14ac:dyDescent="0.25">
      <c r="D56" s="70"/>
      <c r="E56" s="21" t="s">
        <v>41</v>
      </c>
      <c r="F56" s="2"/>
      <c r="I56" s="1"/>
      <c r="K56" s="73"/>
      <c r="T56"/>
      <c r="U56"/>
      <c r="V56"/>
      <c r="W56"/>
      <c r="X56"/>
      <c r="Y56"/>
    </row>
    <row r="57" spans="4:25" s="21" customFormat="1" x14ac:dyDescent="0.25">
      <c r="D57" s="70"/>
      <c r="T57"/>
      <c r="U57"/>
      <c r="V57"/>
      <c r="W57"/>
      <c r="X57"/>
      <c r="Y57"/>
    </row>
    <row r="58" spans="4:25" s="21" customFormat="1" x14ac:dyDescent="0.25">
      <c r="D58" s="70"/>
      <c r="T58"/>
      <c r="U58"/>
      <c r="V58"/>
      <c r="W58"/>
      <c r="X58"/>
      <c r="Y58"/>
    </row>
  </sheetData>
  <mergeCells count="63">
    <mergeCell ref="M41:M50"/>
    <mergeCell ref="AD42:AE42"/>
    <mergeCell ref="AI32:AL32"/>
    <mergeCell ref="AD33:AG33"/>
    <mergeCell ref="AI33:AL33"/>
    <mergeCell ref="AD35:AE35"/>
    <mergeCell ref="AF35:AG35"/>
    <mergeCell ref="AI35:AJ35"/>
    <mergeCell ref="AK35:AL35"/>
    <mergeCell ref="D45:D52"/>
    <mergeCell ref="K45:K56"/>
    <mergeCell ref="AD46:AG46"/>
    <mergeCell ref="AI46:AL46"/>
    <mergeCell ref="D53:D58"/>
    <mergeCell ref="O36:O50"/>
    <mergeCell ref="AD39:AG39"/>
    <mergeCell ref="AI39:AL39"/>
    <mergeCell ref="AD40:AG40"/>
    <mergeCell ref="AI40:AL40"/>
    <mergeCell ref="F41:F42"/>
    <mergeCell ref="G41:G42"/>
    <mergeCell ref="L41:L50"/>
    <mergeCell ref="AF42:AG42"/>
    <mergeCell ref="AI42:AJ42"/>
    <mergeCell ref="AK42:AL42"/>
    <mergeCell ref="AI25:AL25"/>
    <mergeCell ref="AD26:AG26"/>
    <mergeCell ref="AI26:AL26"/>
    <mergeCell ref="AD28:AE28"/>
    <mergeCell ref="AF28:AG28"/>
    <mergeCell ref="AI28:AJ28"/>
    <mergeCell ref="AK28:AL28"/>
    <mergeCell ref="C16:C17"/>
    <mergeCell ref="E16:E17"/>
    <mergeCell ref="I16:I33"/>
    <mergeCell ref="B18:B19"/>
    <mergeCell ref="AD18:AG18"/>
    <mergeCell ref="G22:G33"/>
    <mergeCell ref="AD25:AG25"/>
    <mergeCell ref="AD32:AG32"/>
    <mergeCell ref="AI18:AL18"/>
    <mergeCell ref="AD19:AG19"/>
    <mergeCell ref="AI19:AL19"/>
    <mergeCell ref="AD21:AE21"/>
    <mergeCell ref="AF21:AG21"/>
    <mergeCell ref="AI21:AJ21"/>
    <mergeCell ref="AK21:AL21"/>
    <mergeCell ref="AD11:AG11"/>
    <mergeCell ref="AI11:AL11"/>
    <mergeCell ref="AD12:AG12"/>
    <mergeCell ref="AI12:AL12"/>
    <mergeCell ref="AD14:AE14"/>
    <mergeCell ref="AF14:AG14"/>
    <mergeCell ref="AI14:AJ14"/>
    <mergeCell ref="AK14:AL14"/>
    <mergeCell ref="F1:M1"/>
    <mergeCell ref="M3:O3"/>
    <mergeCell ref="AD5:AG5"/>
    <mergeCell ref="AI5:AL5"/>
    <mergeCell ref="AD7:AE7"/>
    <mergeCell ref="AF7:AG7"/>
    <mergeCell ref="AI7:AJ7"/>
    <mergeCell ref="AK7:AL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F7E7-BE51-40FF-9CA3-048FE058DE27}">
  <dimension ref="A1:AL58"/>
  <sheetViews>
    <sheetView topLeftCell="A9" zoomScaleNormal="100" workbookViewId="0">
      <selection activeCell="Q21" sqref="Q21"/>
    </sheetView>
  </sheetViews>
  <sheetFormatPr baseColWidth="10" defaultColWidth="10.7109375" defaultRowHeight="15" x14ac:dyDescent="0.25"/>
  <cols>
    <col min="1" max="1" width="3" style="21" customWidth="1"/>
    <col min="2" max="2" width="10.7109375" style="21"/>
    <col min="3" max="3" width="7.28515625" style="21" customWidth="1"/>
    <col min="4" max="4" width="10.7109375" style="21"/>
    <col min="5" max="5" width="21.5703125" style="21" bestFit="1" customWidth="1"/>
    <col min="6" max="6" width="20" style="21" bestFit="1" customWidth="1"/>
    <col min="7" max="7" width="12" style="21" bestFit="1" customWidth="1"/>
    <col min="8" max="8" width="11.42578125" style="21" customWidth="1"/>
    <col min="9" max="9" width="10.7109375" style="21"/>
    <col min="10" max="10" width="12" style="21" bestFit="1" customWidth="1"/>
    <col min="11" max="11" width="27.85546875" style="21" bestFit="1" customWidth="1"/>
    <col min="12" max="12" width="13.140625" style="21" bestFit="1" customWidth="1"/>
    <col min="13" max="13" width="25.140625" style="21" bestFit="1" customWidth="1"/>
    <col min="14" max="14" width="2.7109375" style="21" customWidth="1"/>
    <col min="15" max="15" width="26.140625" style="21" bestFit="1" customWidth="1"/>
    <col min="16" max="16" width="2.140625" style="21" customWidth="1"/>
    <col min="17" max="17" width="17.5703125" style="21" bestFit="1" customWidth="1"/>
    <col min="18" max="18" width="22.5703125" style="21" customWidth="1"/>
    <col min="19" max="19" width="9.85546875" style="21" customWidth="1"/>
    <col min="20" max="20" width="12.7109375" bestFit="1" customWidth="1"/>
    <col min="21" max="21" width="12" bestFit="1" customWidth="1"/>
    <col min="22" max="22" width="18" bestFit="1" customWidth="1"/>
    <col min="27" max="27" width="20.28515625" bestFit="1" customWidth="1"/>
    <col min="32" max="32" width="18.5703125" bestFit="1" customWidth="1"/>
    <col min="37" max="37" width="19" bestFit="1" customWidth="1"/>
  </cols>
  <sheetData>
    <row r="1" spans="2:38" ht="26.25" x14ac:dyDescent="0.25">
      <c r="B1" s="11" t="s">
        <v>34</v>
      </c>
      <c r="C1" s="15" t="s">
        <v>35</v>
      </c>
      <c r="D1" s="12">
        <v>1</v>
      </c>
      <c r="F1" s="81" t="s">
        <v>54</v>
      </c>
      <c r="G1" s="82"/>
      <c r="H1" s="82"/>
      <c r="I1" s="82"/>
      <c r="J1" s="82"/>
      <c r="K1" s="82"/>
      <c r="L1" s="82"/>
      <c r="M1" s="82"/>
    </row>
    <row r="2" spans="2:38" ht="15.75" thickBot="1" x14ac:dyDescent="0.3">
      <c r="B2" s="13" t="s">
        <v>36</v>
      </c>
      <c r="C2" s="16" t="s">
        <v>35</v>
      </c>
      <c r="D2" s="14">
        <v>0</v>
      </c>
    </row>
    <row r="3" spans="2:38" ht="15.75" thickBot="1" x14ac:dyDescent="0.3">
      <c r="B3" s="10"/>
      <c r="C3" s="3"/>
      <c r="D3" s="3"/>
      <c r="E3" s="3"/>
      <c r="F3" s="3"/>
      <c r="G3" s="3"/>
      <c r="M3" s="70" t="s">
        <v>37</v>
      </c>
      <c r="N3" s="70"/>
      <c r="O3" s="70"/>
      <c r="S3" s="7"/>
      <c r="Y3" s="7" t="s">
        <v>32</v>
      </c>
    </row>
    <row r="4" spans="2:38" x14ac:dyDescent="0.25">
      <c r="B4" s="21" t="s">
        <v>33</v>
      </c>
      <c r="L4" s="21" t="s">
        <v>20</v>
      </c>
      <c r="Q4" s="9" t="s">
        <v>19</v>
      </c>
      <c r="R4" s="9" t="s">
        <v>18</v>
      </c>
      <c r="S4" s="9" t="s">
        <v>22</v>
      </c>
      <c r="T4" s="9" t="s">
        <v>11</v>
      </c>
      <c r="U4" s="8" t="s">
        <v>13</v>
      </c>
      <c r="V4" s="9" t="s">
        <v>31</v>
      </c>
      <c r="Y4" t="s">
        <v>30</v>
      </c>
    </row>
    <row r="5" spans="2:38" ht="15.75" thickBot="1" x14ac:dyDescent="0.3">
      <c r="K5" t="s">
        <v>29</v>
      </c>
      <c r="L5">
        <v>83237124</v>
      </c>
      <c r="O5"/>
      <c r="P5" s="3"/>
      <c r="Q5" s="2"/>
      <c r="T5" s="5"/>
      <c r="AD5" s="78" t="s">
        <v>42</v>
      </c>
      <c r="AE5" s="78"/>
      <c r="AF5" s="78"/>
      <c r="AG5" s="78"/>
      <c r="AI5" s="78" t="s">
        <v>42</v>
      </c>
      <c r="AJ5" s="78"/>
      <c r="AK5" s="78"/>
      <c r="AL5" s="78"/>
    </row>
    <row r="6" spans="2:38" x14ac:dyDescent="0.25">
      <c r="K6" s="8" t="s">
        <v>27</v>
      </c>
      <c r="L6" s="8">
        <v>72385057</v>
      </c>
      <c r="O6" t="s">
        <v>26</v>
      </c>
      <c r="P6"/>
      <c r="Q6" s="50">
        <v>6895148.4720000001</v>
      </c>
      <c r="R6" s="21">
        <v>0.16535433070866101</v>
      </c>
      <c r="S6" s="21">
        <v>127</v>
      </c>
      <c r="T6" s="5">
        <f t="shared" ref="T6" si="0">(Q6/L$7)*L$11</f>
        <v>118.42132523137653</v>
      </c>
      <c r="U6">
        <f t="shared" ref="U6" si="1">1-(S6/Q6)</f>
        <v>0.99998158125230863</v>
      </c>
      <c r="V6">
        <v>0.139107611548556</v>
      </c>
    </row>
    <row r="7" spans="2:38" ht="15.75" thickBot="1" x14ac:dyDescent="0.3">
      <c r="K7" t="s">
        <v>25</v>
      </c>
      <c r="L7" s="24">
        <f>Q14</f>
        <v>13275428.631999999</v>
      </c>
      <c r="O7" s="7"/>
      <c r="Q7" s="2"/>
      <c r="T7" s="5"/>
      <c r="AD7" s="80"/>
      <c r="AE7" s="80"/>
      <c r="AF7" s="80" t="s">
        <v>43</v>
      </c>
      <c r="AG7" s="80"/>
      <c r="AI7" s="80"/>
      <c r="AJ7" s="80"/>
      <c r="AK7" s="80" t="s">
        <v>43</v>
      </c>
      <c r="AL7" s="80"/>
    </row>
    <row r="8" spans="2:38" x14ac:dyDescent="0.25">
      <c r="K8"/>
      <c r="L8"/>
      <c r="O8" s="17"/>
      <c r="P8" s="18"/>
      <c r="Q8" s="32"/>
      <c r="R8" s="18"/>
      <c r="S8" s="18"/>
      <c r="T8" s="19"/>
      <c r="U8" s="20"/>
      <c r="V8" s="20"/>
      <c r="AD8" s="34" t="s">
        <v>20</v>
      </c>
      <c r="AE8" s="34"/>
      <c r="AF8" s="35">
        <v>70</v>
      </c>
      <c r="AG8" s="34"/>
      <c r="AI8" s="34" t="s">
        <v>20</v>
      </c>
      <c r="AJ8" s="34"/>
      <c r="AK8" s="35">
        <v>52</v>
      </c>
      <c r="AL8" s="34"/>
    </row>
    <row r="9" spans="2:38" x14ac:dyDescent="0.25">
      <c r="K9"/>
      <c r="L9"/>
      <c r="O9"/>
      <c r="Q9" s="2"/>
      <c r="T9" s="5"/>
      <c r="AD9" s="34" t="s">
        <v>44</v>
      </c>
      <c r="AE9" s="34"/>
      <c r="AF9" s="38">
        <v>0.25714285714285701</v>
      </c>
      <c r="AG9" s="34"/>
      <c r="AI9" s="34" t="s">
        <v>44</v>
      </c>
      <c r="AJ9" s="34"/>
      <c r="AK9" s="35">
        <v>0.23076923076923</v>
      </c>
      <c r="AL9" s="34"/>
    </row>
    <row r="10" spans="2:38" ht="15.75" thickBot="1" x14ac:dyDescent="0.3">
      <c r="O10" t="s">
        <v>47</v>
      </c>
      <c r="Q10" s="50">
        <v>6380280.1600000001</v>
      </c>
      <c r="R10" s="21">
        <v>2.9702970297029702E-2</v>
      </c>
      <c r="S10" s="21">
        <v>101</v>
      </c>
      <c r="T10" s="5">
        <f>(Q10/L$7)*L$11</f>
        <v>109.57867476862349</v>
      </c>
      <c r="U10">
        <f>1-(S10/Q10)</f>
        <v>0.99998416997412853</v>
      </c>
      <c r="V10">
        <v>2.91089108910891E-2</v>
      </c>
      <c r="AD10" s="36" t="s">
        <v>45</v>
      </c>
      <c r="AE10" s="36"/>
      <c r="AF10" s="39">
        <v>0.19378881987577601</v>
      </c>
      <c r="AG10" s="36"/>
      <c r="AI10" s="36" t="s">
        <v>45</v>
      </c>
      <c r="AJ10" s="36"/>
      <c r="AK10" s="37">
        <v>0.180995475113122</v>
      </c>
      <c r="AL10" s="36"/>
    </row>
    <row r="11" spans="2:38" x14ac:dyDescent="0.25">
      <c r="K11" s="21" t="s">
        <v>22</v>
      </c>
      <c r="L11" s="21">
        <v>228</v>
      </c>
      <c r="O11" s="7"/>
      <c r="Q11" s="2"/>
      <c r="T11" s="5"/>
      <c r="Y11" t="s">
        <v>21</v>
      </c>
      <c r="AD11" s="74"/>
      <c r="AE11" s="74"/>
      <c r="AF11" s="74"/>
      <c r="AG11" s="74"/>
      <c r="AI11" s="74"/>
      <c r="AJ11" s="74"/>
      <c r="AK11" s="74"/>
      <c r="AL11" s="74"/>
    </row>
    <row r="12" spans="2:38" ht="15.75" thickBot="1" x14ac:dyDescent="0.3">
      <c r="O12" s="7"/>
      <c r="Q12" s="2"/>
      <c r="T12" s="5"/>
      <c r="AD12" s="78" t="s">
        <v>42</v>
      </c>
      <c r="AE12" s="78"/>
      <c r="AF12" s="78"/>
      <c r="AG12" s="78"/>
      <c r="AI12" s="78" t="s">
        <v>42</v>
      </c>
      <c r="AJ12" s="78"/>
      <c r="AK12" s="78"/>
      <c r="AL12" s="78"/>
    </row>
    <row r="14" spans="2:38" ht="15.75" thickBot="1" x14ac:dyDescent="0.3">
      <c r="Q14" s="2">
        <f>SUM(Q5:Q12)</f>
        <v>13275428.631999999</v>
      </c>
      <c r="S14" s="21">
        <f>SUM(S5:S13)</f>
        <v>228</v>
      </c>
      <c r="AD14" s="80"/>
      <c r="AE14" s="80"/>
      <c r="AF14" s="80" t="s">
        <v>43</v>
      </c>
      <c r="AG14" s="80"/>
      <c r="AI14" s="80"/>
      <c r="AJ14" s="80"/>
      <c r="AK14" s="80" t="s">
        <v>43</v>
      </c>
      <c r="AL14" s="80"/>
    </row>
    <row r="15" spans="2:38" x14ac:dyDescent="0.25">
      <c r="O15" s="7"/>
      <c r="Q15" s="2"/>
      <c r="R15" s="38"/>
      <c r="T15" s="5"/>
      <c r="V15" s="38"/>
      <c r="AD15" s="34" t="s">
        <v>20</v>
      </c>
      <c r="AE15" s="34"/>
      <c r="AF15" s="35">
        <v>78</v>
      </c>
      <c r="AG15" s="34"/>
      <c r="AI15" s="34" t="s">
        <v>20</v>
      </c>
      <c r="AJ15" s="34"/>
      <c r="AK15" s="35">
        <v>38</v>
      </c>
      <c r="AL15" s="34"/>
    </row>
    <row r="16" spans="2:38" ht="18" customHeight="1" x14ac:dyDescent="0.25">
      <c r="C16" s="70"/>
      <c r="D16" s="21">
        <v>1</v>
      </c>
      <c r="E16" s="70">
        <f>D16/D17</f>
        <v>7.5327134642532876E-8</v>
      </c>
      <c r="I16" s="70">
        <f>E16*G22</f>
        <v>0.10015917147854052</v>
      </c>
      <c r="M16" s="6"/>
      <c r="O16" s="7"/>
      <c r="Q16" s="2"/>
      <c r="R16" s="38"/>
      <c r="T16" s="5"/>
      <c r="V16" s="38"/>
      <c r="AD16" s="34" t="s">
        <v>44</v>
      </c>
      <c r="AE16" s="34"/>
      <c r="AF16" s="35">
        <v>0.16666666666666599</v>
      </c>
      <c r="AG16" s="34"/>
      <c r="AI16" s="34" t="s">
        <v>44</v>
      </c>
      <c r="AJ16" s="34"/>
      <c r="AK16" s="35">
        <v>7.8947368421052599E-2</v>
      </c>
      <c r="AL16" s="34"/>
    </row>
    <row r="17" spans="2:38" ht="15.75" thickBot="1" x14ac:dyDescent="0.3">
      <c r="C17" s="70"/>
      <c r="D17" s="2">
        <f>L7</f>
        <v>13275428.631999999</v>
      </c>
      <c r="E17" s="70"/>
      <c r="I17" s="70"/>
      <c r="M17" s="6"/>
      <c r="O17" s="7"/>
      <c r="Q17" s="2"/>
      <c r="T17" s="5"/>
      <c r="AD17" s="36" t="s">
        <v>45</v>
      </c>
      <c r="AE17" s="36"/>
      <c r="AF17" s="37">
        <v>0.14069264069264001</v>
      </c>
      <c r="AG17" s="36"/>
      <c r="AI17" s="36" t="s">
        <v>45</v>
      </c>
      <c r="AJ17" s="36"/>
      <c r="AK17" s="37">
        <v>7.4679943100995697E-2</v>
      </c>
      <c r="AL17" s="36"/>
    </row>
    <row r="18" spans="2:38" x14ac:dyDescent="0.25">
      <c r="B18" s="70"/>
      <c r="I18" s="70"/>
      <c r="M18" s="6"/>
      <c r="O18" s="7"/>
      <c r="T18" s="5"/>
      <c r="AD18" s="74"/>
      <c r="AE18" s="74"/>
      <c r="AF18" s="74"/>
      <c r="AG18" s="74"/>
      <c r="AI18" s="74"/>
      <c r="AJ18" s="74"/>
      <c r="AK18" s="74"/>
      <c r="AL18" s="74"/>
    </row>
    <row r="19" spans="2:38" ht="15.75" thickBot="1" x14ac:dyDescent="0.3">
      <c r="B19" s="70"/>
      <c r="I19" s="70"/>
      <c r="M19" s="6"/>
      <c r="R19" s="5"/>
      <c r="S19" s="5"/>
      <c r="AD19" s="78" t="s">
        <v>42</v>
      </c>
      <c r="AE19" s="78"/>
      <c r="AF19" s="78"/>
      <c r="AG19" s="78"/>
      <c r="AI19" s="78" t="s">
        <v>42</v>
      </c>
      <c r="AJ19" s="78"/>
      <c r="AK19" s="78"/>
      <c r="AL19" s="78"/>
    </row>
    <row r="20" spans="2:38" x14ac:dyDescent="0.25">
      <c r="I20" s="70"/>
      <c r="Q20" s="2"/>
      <c r="R20" s="5"/>
      <c r="S20" s="5"/>
    </row>
    <row r="21" spans="2:38" ht="15.75" thickBot="1" x14ac:dyDescent="0.3">
      <c r="D21" s="21" t="s">
        <v>19</v>
      </c>
      <c r="E21" s="21" t="s">
        <v>18</v>
      </c>
      <c r="F21" s="21" t="s">
        <v>17</v>
      </c>
      <c r="G21" s="21" t="s">
        <v>16</v>
      </c>
      <c r="I21" s="70"/>
      <c r="R21" s="5"/>
      <c r="S21" s="5"/>
      <c r="AD21" s="80"/>
      <c r="AE21" s="80"/>
      <c r="AF21" s="80" t="s">
        <v>43</v>
      </c>
      <c r="AG21" s="80"/>
      <c r="AI21" s="80"/>
      <c r="AJ21" s="80"/>
      <c r="AK21" s="80" t="s">
        <v>43</v>
      </c>
      <c r="AL21" s="80"/>
    </row>
    <row r="22" spans="2:38" x14ac:dyDescent="0.25">
      <c r="C22" s="21" t="s">
        <v>7</v>
      </c>
      <c r="D22" s="2"/>
      <c r="E22" s="40"/>
      <c r="G22" s="79">
        <f>SUM(F22:F31)</f>
        <v>1329655.9328036145</v>
      </c>
      <c r="I22" s="70"/>
      <c r="AD22" s="34" t="s">
        <v>20</v>
      </c>
      <c r="AE22" s="34"/>
      <c r="AF22" s="35">
        <v>95</v>
      </c>
      <c r="AG22" s="34"/>
      <c r="AI22" s="34" t="s">
        <v>20</v>
      </c>
      <c r="AJ22" s="34"/>
      <c r="AK22" s="35">
        <v>74</v>
      </c>
      <c r="AL22" s="34"/>
    </row>
    <row r="23" spans="2:38" ht="15.75" thickBot="1" x14ac:dyDescent="0.3">
      <c r="C23" s="21" t="s">
        <v>6</v>
      </c>
      <c r="D23" s="2">
        <f t="shared" ref="D23:E23" si="2">Q6</f>
        <v>6895148.4720000001</v>
      </c>
      <c r="E23" s="40">
        <f t="shared" si="2"/>
        <v>0.16535433070866101</v>
      </c>
      <c r="F23" s="21">
        <f>D23*E23</f>
        <v>1140142.6607244066</v>
      </c>
      <c r="G23" s="72"/>
      <c r="I23" s="70"/>
      <c r="AD23" s="34" t="s">
        <v>44</v>
      </c>
      <c r="AE23" s="34"/>
      <c r="AF23" s="35">
        <v>0.13684210526315699</v>
      </c>
      <c r="AG23" s="34"/>
      <c r="AI23" s="34" t="s">
        <v>44</v>
      </c>
      <c r="AJ23" s="34"/>
      <c r="AK23" s="35">
        <v>5.4054054054054099E-2</v>
      </c>
      <c r="AL23" s="34"/>
    </row>
    <row r="24" spans="2:38" ht="18.75" customHeight="1" thickBot="1" x14ac:dyDescent="0.3">
      <c r="C24" s="21" t="s">
        <v>5</v>
      </c>
      <c r="D24" s="2"/>
      <c r="E24" s="40"/>
      <c r="G24" s="72"/>
      <c r="I24" s="70"/>
      <c r="L24" s="4" t="s">
        <v>15</v>
      </c>
      <c r="M24" s="41">
        <f>I16</f>
        <v>0.10015917147854052</v>
      </c>
      <c r="N24" s="25" t="s">
        <v>14</v>
      </c>
      <c r="O24" s="42">
        <f>O36</f>
        <v>3.8119084879907159E-2</v>
      </c>
      <c r="Q24" s="47" t="s">
        <v>14</v>
      </c>
      <c r="R24" s="52">
        <f>M24-O24</f>
        <v>6.2040086598633359E-2</v>
      </c>
      <c r="S24" s="2"/>
      <c r="AD24" s="36" t="s">
        <v>45</v>
      </c>
      <c r="AE24" s="36"/>
      <c r="AF24" s="37">
        <v>0.119372900335946</v>
      </c>
      <c r="AG24" s="36"/>
      <c r="AI24" s="36" t="s">
        <v>45</v>
      </c>
      <c r="AJ24" s="36"/>
      <c r="AK24" s="37">
        <v>5.18326545723806E-2</v>
      </c>
      <c r="AL24" s="36"/>
    </row>
    <row r="25" spans="2:38" s="21" customFormat="1" ht="15.75" thickBot="1" x14ac:dyDescent="0.3">
      <c r="C25" s="21" t="s">
        <v>4</v>
      </c>
      <c r="D25" s="2"/>
      <c r="E25" s="40"/>
      <c r="G25" s="72"/>
      <c r="I25" s="70"/>
      <c r="Q25" s="47" t="s">
        <v>14</v>
      </c>
      <c r="R25" s="52">
        <f>M24+O24</f>
        <v>0.13827825635844768</v>
      </c>
      <c r="T25"/>
      <c r="U25"/>
      <c r="V25"/>
      <c r="W25"/>
      <c r="X25"/>
      <c r="Y25"/>
      <c r="AD25" s="74"/>
      <c r="AE25" s="74"/>
      <c r="AF25" s="74"/>
      <c r="AG25" s="74"/>
      <c r="AI25" s="74"/>
      <c r="AJ25" s="74"/>
      <c r="AK25" s="74"/>
      <c r="AL25" s="74"/>
    </row>
    <row r="26" spans="2:38" s="21" customFormat="1" ht="21.75" thickBot="1" x14ac:dyDescent="0.3">
      <c r="D26" s="2"/>
      <c r="E26" s="40"/>
      <c r="G26" s="72"/>
      <c r="I26" s="70"/>
      <c r="K26" s="3"/>
      <c r="L26" s="4" t="s">
        <v>15</v>
      </c>
      <c r="M26" s="43">
        <f>M24*L7</f>
        <v>1329655.9328036145</v>
      </c>
      <c r="N26" s="25" t="s">
        <v>14</v>
      </c>
      <c r="O26" s="26">
        <f>O24*L7</f>
        <v>506047.19084035774</v>
      </c>
      <c r="P26" s="3"/>
      <c r="Q26" s="30"/>
      <c r="R26" s="23"/>
      <c r="S26" s="23"/>
      <c r="T26"/>
      <c r="U26"/>
      <c r="V26"/>
      <c r="W26"/>
      <c r="X26"/>
      <c r="Y26"/>
      <c r="AD26" s="78" t="s">
        <v>42</v>
      </c>
      <c r="AE26" s="78"/>
      <c r="AF26" s="78"/>
      <c r="AG26" s="78"/>
      <c r="AI26" s="78" t="s">
        <v>42</v>
      </c>
      <c r="AJ26" s="78"/>
      <c r="AK26" s="78"/>
      <c r="AL26" s="78"/>
    </row>
    <row r="27" spans="2:38" s="21" customFormat="1" x14ac:dyDescent="0.25">
      <c r="D27" s="2"/>
      <c r="E27" s="40"/>
      <c r="G27" s="72"/>
      <c r="I27" s="70"/>
      <c r="K27" s="3"/>
      <c r="L27" s="3"/>
      <c r="M27" s="3"/>
      <c r="N27" s="3"/>
      <c r="O27" s="3"/>
      <c r="P27" s="3"/>
      <c r="Q27" s="47" t="s">
        <v>14</v>
      </c>
      <c r="R27" s="2">
        <f>M26-O26</f>
        <v>823608.74196325685</v>
      </c>
      <c r="S27" s="22"/>
      <c r="T27"/>
      <c r="U27"/>
      <c r="V27"/>
      <c r="W27"/>
      <c r="X27"/>
      <c r="Y27"/>
      <c r="AD27"/>
      <c r="AE27"/>
      <c r="AF27"/>
      <c r="AG27"/>
      <c r="AI27"/>
      <c r="AJ27"/>
      <c r="AK27"/>
      <c r="AL27"/>
    </row>
    <row r="28" spans="2:38" s="21" customFormat="1" ht="15.75" thickBot="1" x14ac:dyDescent="0.3">
      <c r="C28" s="21" t="s">
        <v>1</v>
      </c>
      <c r="D28" s="2"/>
      <c r="E28" s="40"/>
      <c r="G28" s="72"/>
      <c r="I28" s="70"/>
      <c r="M28" s="45">
        <f>M26+O26</f>
        <v>1835703.1236439722</v>
      </c>
      <c r="N28" s="28"/>
      <c r="O28" s="27">
        <v>0.25</v>
      </c>
      <c r="P28" s="29"/>
      <c r="Q28" s="47" t="s">
        <v>14</v>
      </c>
      <c r="R28" s="2">
        <f>M26+O26</f>
        <v>1835703.1236439722</v>
      </c>
      <c r="S28" s="30"/>
      <c r="T28"/>
      <c r="U28"/>
      <c r="V28"/>
      <c r="W28"/>
      <c r="X28"/>
      <c r="Y28"/>
      <c r="AD28" s="80"/>
      <c r="AE28" s="80"/>
      <c r="AF28" s="80" t="s">
        <v>43</v>
      </c>
      <c r="AG28" s="80"/>
      <c r="AI28" s="80"/>
      <c r="AJ28" s="80"/>
      <c r="AK28" s="80" t="s">
        <v>43</v>
      </c>
      <c r="AL28" s="80"/>
    </row>
    <row r="29" spans="2:38" s="21" customFormat="1" x14ac:dyDescent="0.25">
      <c r="C29" s="21" t="s">
        <v>0</v>
      </c>
      <c r="D29" s="2">
        <f t="shared" ref="D29:E29" si="3">Q10</f>
        <v>6380280.1600000001</v>
      </c>
      <c r="E29" s="40">
        <f t="shared" si="3"/>
        <v>2.9702970297029702E-2</v>
      </c>
      <c r="F29" s="21">
        <f t="shared" ref="F29" si="4">D29*E29</f>
        <v>189513.27207920791</v>
      </c>
      <c r="G29" s="72"/>
      <c r="I29" s="70"/>
      <c r="M29" s="44">
        <f>M26-O26</f>
        <v>823608.74196325685</v>
      </c>
      <c r="N29" s="31"/>
      <c r="O29" s="46">
        <v>0.35699999999999998</v>
      </c>
      <c r="P29" s="31"/>
      <c r="Q29" s="30"/>
      <c r="R29" s="31"/>
      <c r="S29" s="31"/>
      <c r="T29"/>
      <c r="U29"/>
      <c r="V29"/>
      <c r="W29"/>
      <c r="X29"/>
      <c r="Y29"/>
      <c r="AD29" s="34" t="s">
        <v>20</v>
      </c>
      <c r="AE29" s="34"/>
      <c r="AF29" s="35">
        <v>127</v>
      </c>
      <c r="AG29" s="34"/>
      <c r="AI29" s="34" t="s">
        <v>20</v>
      </c>
      <c r="AJ29" s="34"/>
      <c r="AK29" s="35">
        <v>105</v>
      </c>
      <c r="AL29" s="34"/>
    </row>
    <row r="30" spans="2:38" s="21" customFormat="1" x14ac:dyDescent="0.25">
      <c r="C30" s="21" t="s">
        <v>38</v>
      </c>
      <c r="D30" s="2"/>
      <c r="E30" s="40"/>
      <c r="G30" s="72"/>
      <c r="I30" s="70"/>
      <c r="M30" s="31"/>
      <c r="N30" s="31"/>
      <c r="O30" s="31"/>
      <c r="P30" s="31"/>
      <c r="Q30" s="30"/>
      <c r="R30" s="31"/>
      <c r="S30" s="31"/>
      <c r="T30"/>
      <c r="U30"/>
      <c r="V30"/>
      <c r="W30"/>
      <c r="X30"/>
      <c r="Y30"/>
      <c r="AD30" s="34" t="s">
        <v>44</v>
      </c>
      <c r="AE30" s="34"/>
      <c r="AF30" s="35">
        <v>0.16535433070866101</v>
      </c>
      <c r="AG30" s="34"/>
      <c r="AI30" s="34" t="s">
        <v>44</v>
      </c>
      <c r="AJ30" s="34"/>
      <c r="AK30" s="35">
        <v>6.6666666666666693E-2</v>
      </c>
      <c r="AL30" s="34"/>
    </row>
    <row r="31" spans="2:38" s="21" customFormat="1" ht="16.5" thickBot="1" x14ac:dyDescent="0.3">
      <c r="C31" s="21" t="s">
        <v>39</v>
      </c>
      <c r="D31" s="2"/>
      <c r="E31" s="40"/>
      <c r="G31" s="72"/>
      <c r="I31" s="70"/>
      <c r="M31" s="28"/>
      <c r="N31" s="31"/>
      <c r="O31" s="31"/>
      <c r="P31" s="31"/>
      <c r="Q31" s="33"/>
      <c r="R31" s="31"/>
      <c r="S31" s="31"/>
      <c r="T31"/>
      <c r="U31"/>
      <c r="V31"/>
      <c r="W31"/>
      <c r="X31"/>
      <c r="Y31"/>
      <c r="AD31" s="36" t="s">
        <v>45</v>
      </c>
      <c r="AE31" s="36"/>
      <c r="AF31" s="37">
        <v>0.139107611548556</v>
      </c>
      <c r="AG31" s="36"/>
      <c r="AI31" s="36" t="s">
        <v>45</v>
      </c>
      <c r="AJ31" s="36"/>
      <c r="AK31" s="37">
        <v>6.2820512820512805E-2</v>
      </c>
      <c r="AL31" s="36"/>
    </row>
    <row r="32" spans="2:38" s="21" customFormat="1" ht="15.75" x14ac:dyDescent="0.25">
      <c r="D32" s="2"/>
      <c r="E32" s="40"/>
      <c r="G32" s="72"/>
      <c r="I32" s="70"/>
      <c r="M32" s="31"/>
      <c r="N32" s="31"/>
      <c r="O32" s="31"/>
      <c r="P32" s="31"/>
      <c r="Q32" s="33"/>
      <c r="R32" s="31"/>
      <c r="S32" s="31"/>
      <c r="T32"/>
      <c r="U32"/>
      <c r="V32"/>
      <c r="W32"/>
      <c r="X32"/>
      <c r="Y32"/>
      <c r="AD32" s="74"/>
      <c r="AE32" s="74"/>
      <c r="AF32" s="74"/>
      <c r="AG32" s="74"/>
      <c r="AI32" s="74"/>
      <c r="AJ32" s="74"/>
      <c r="AK32" s="74"/>
      <c r="AL32" s="74"/>
    </row>
    <row r="33" spans="3:38" s="21" customFormat="1" ht="16.5" thickBot="1" x14ac:dyDescent="0.3">
      <c r="D33" s="2"/>
      <c r="E33" s="40"/>
      <c r="G33" s="73"/>
      <c r="I33" s="70"/>
      <c r="M33" s="31"/>
      <c r="N33" s="31"/>
      <c r="O33" s="31"/>
      <c r="P33" s="31"/>
      <c r="Q33" s="33"/>
      <c r="R33" s="31"/>
      <c r="S33" s="31"/>
      <c r="T33"/>
      <c r="U33"/>
      <c r="V33"/>
      <c r="W33"/>
      <c r="X33"/>
      <c r="Y33"/>
      <c r="AD33" s="78" t="s">
        <v>42</v>
      </c>
      <c r="AE33" s="78"/>
      <c r="AF33" s="78"/>
      <c r="AG33" s="78"/>
      <c r="AI33" s="78" t="s">
        <v>42</v>
      </c>
      <c r="AJ33" s="78"/>
      <c r="AK33" s="78"/>
      <c r="AL33" s="78"/>
    </row>
    <row r="34" spans="3:38" s="21" customFormat="1" ht="15.75" x14ac:dyDescent="0.25">
      <c r="M34" s="31"/>
      <c r="N34" s="31"/>
      <c r="O34" s="31"/>
      <c r="P34" s="31"/>
      <c r="Q34" s="33"/>
      <c r="R34" s="31"/>
      <c r="S34" s="31"/>
      <c r="T34"/>
      <c r="U34"/>
      <c r="V34"/>
      <c r="W34"/>
      <c r="X34"/>
      <c r="Y34"/>
      <c r="AD34"/>
      <c r="AE34"/>
      <c r="AF34"/>
      <c r="AG34"/>
      <c r="AI34"/>
      <c r="AJ34"/>
      <c r="AK34"/>
      <c r="AL34"/>
    </row>
    <row r="35" spans="3:38" s="21" customFormat="1" ht="15.75" thickBot="1" x14ac:dyDescent="0.3">
      <c r="C35" s="21" t="s">
        <v>50</v>
      </c>
      <c r="D35" s="21" t="s">
        <v>51</v>
      </c>
      <c r="E35" s="21" t="s">
        <v>52</v>
      </c>
      <c r="T35"/>
      <c r="U35"/>
      <c r="V35"/>
      <c r="W35"/>
      <c r="X35"/>
      <c r="Y35"/>
      <c r="AD35" s="80"/>
      <c r="AE35" s="80"/>
      <c r="AF35" s="80" t="s">
        <v>43</v>
      </c>
      <c r="AG35" s="80"/>
      <c r="AI35" s="80"/>
      <c r="AJ35" s="80"/>
      <c r="AK35" s="80" t="s">
        <v>43</v>
      </c>
      <c r="AL35" s="80"/>
    </row>
    <row r="36" spans="3:38" s="21" customFormat="1" x14ac:dyDescent="0.25">
      <c r="C36" s="21">
        <v>1.96</v>
      </c>
      <c r="D36" s="21">
        <v>2.58</v>
      </c>
      <c r="E36" s="21">
        <v>2.84</v>
      </c>
      <c r="L36" s="3"/>
      <c r="O36" s="75">
        <f>C36*M41</f>
        <v>3.8119084879907159E-2</v>
      </c>
      <c r="T36"/>
      <c r="U36"/>
      <c r="V36"/>
      <c r="W36"/>
      <c r="X36"/>
      <c r="Y36"/>
      <c r="AD36" s="34" t="s">
        <v>20</v>
      </c>
      <c r="AE36" s="34"/>
      <c r="AF36" s="35">
        <v>130</v>
      </c>
      <c r="AG36" s="34"/>
      <c r="AI36" s="34" t="s">
        <v>20</v>
      </c>
      <c r="AJ36" s="34"/>
      <c r="AK36" s="35">
        <v>189</v>
      </c>
      <c r="AL36" s="34"/>
    </row>
    <row r="37" spans="3:38" s="21" customFormat="1" ht="14.25" customHeight="1" x14ac:dyDescent="0.25">
      <c r="L37" s="3"/>
      <c r="O37" s="76"/>
      <c r="T37"/>
      <c r="U37"/>
      <c r="V37"/>
      <c r="W37"/>
      <c r="X37"/>
      <c r="Y37"/>
      <c r="AD37" s="34" t="s">
        <v>44</v>
      </c>
      <c r="AE37" s="34"/>
      <c r="AF37" s="35">
        <v>0.107692307692307</v>
      </c>
      <c r="AG37" s="34"/>
      <c r="AI37" s="34" t="s">
        <v>44</v>
      </c>
      <c r="AJ37" s="34"/>
      <c r="AK37" s="35">
        <v>8.4656084656084707E-2</v>
      </c>
      <c r="AL37" s="34"/>
    </row>
    <row r="38" spans="3:38" s="21" customFormat="1" ht="14.25" customHeight="1" thickBot="1" x14ac:dyDescent="0.3">
      <c r="L38" s="3"/>
      <c r="O38" s="76"/>
      <c r="T38"/>
      <c r="U38"/>
      <c r="V38"/>
      <c r="W38"/>
      <c r="X38"/>
      <c r="Y38"/>
      <c r="AD38" s="36" t="s">
        <v>45</v>
      </c>
      <c r="AE38" s="36"/>
      <c r="AF38" s="37">
        <v>9.6839594514013097E-2</v>
      </c>
      <c r="AG38" s="36"/>
      <c r="AI38" s="36" t="s">
        <v>45</v>
      </c>
      <c r="AJ38" s="36"/>
      <c r="AK38" s="37">
        <v>7.7901609816503403E-2</v>
      </c>
      <c r="AL38" s="36"/>
    </row>
    <row r="39" spans="3:38" s="21" customFormat="1" ht="14.25" customHeight="1" x14ac:dyDescent="0.25">
      <c r="L39" s="3"/>
      <c r="O39" s="76"/>
      <c r="T39"/>
      <c r="U39"/>
      <c r="V39"/>
      <c r="W39"/>
      <c r="X39"/>
      <c r="Y39"/>
      <c r="AD39" s="74"/>
      <c r="AE39" s="74"/>
      <c r="AF39" s="74"/>
      <c r="AG39" s="74"/>
      <c r="AI39" s="74"/>
      <c r="AJ39" s="74"/>
      <c r="AK39" s="74"/>
      <c r="AL39" s="74"/>
    </row>
    <row r="40" spans="3:38" s="21" customFormat="1" ht="14.25" customHeight="1" thickBot="1" x14ac:dyDescent="0.3">
      <c r="L40" s="3"/>
      <c r="O40" s="76"/>
      <c r="R40" s="2"/>
      <c r="T40"/>
      <c r="U40"/>
      <c r="V40"/>
      <c r="W40"/>
      <c r="X40"/>
      <c r="Y40"/>
      <c r="AD40" s="78" t="s">
        <v>42</v>
      </c>
      <c r="AE40" s="78"/>
      <c r="AF40" s="78"/>
      <c r="AG40" s="78"/>
      <c r="AI40" s="78" t="s">
        <v>42</v>
      </c>
      <c r="AJ40" s="78"/>
      <c r="AK40" s="78"/>
      <c r="AL40" s="78"/>
    </row>
    <row r="41" spans="3:38" s="21" customFormat="1" ht="14.25" customHeight="1" x14ac:dyDescent="0.25">
      <c r="E41" s="21">
        <v>1</v>
      </c>
      <c r="F41" s="70">
        <f>E41/E42</f>
        <v>5.6741772134542767E-15</v>
      </c>
      <c r="G41" s="70"/>
      <c r="L41" s="70">
        <f>F41*K45</f>
        <v>3.7824464600207374E-4</v>
      </c>
      <c r="M41" s="79">
        <f>SQRT(L41)</f>
        <v>1.9448512693830182E-2</v>
      </c>
      <c r="O41" s="76"/>
      <c r="R41" s="2"/>
      <c r="T41"/>
      <c r="U41"/>
      <c r="V41"/>
      <c r="W41"/>
      <c r="X41"/>
      <c r="Y41"/>
      <c r="AD41"/>
      <c r="AE41"/>
      <c r="AF41"/>
      <c r="AG41"/>
      <c r="AI41"/>
      <c r="AJ41"/>
      <c r="AK41"/>
      <c r="AL41"/>
    </row>
    <row r="42" spans="3:38" s="21" customFormat="1" ht="15.75" thickBot="1" x14ac:dyDescent="0.3">
      <c r="E42" s="2">
        <f>L7^2</f>
        <v>176237005363325.38</v>
      </c>
      <c r="F42" s="70"/>
      <c r="G42" s="70"/>
      <c r="L42" s="70"/>
      <c r="M42" s="72"/>
      <c r="O42" s="76"/>
      <c r="T42"/>
      <c r="U42"/>
      <c r="V42"/>
      <c r="W42"/>
      <c r="X42"/>
      <c r="Y42"/>
      <c r="AD42" s="80"/>
      <c r="AE42" s="80"/>
      <c r="AF42" s="80" t="s">
        <v>43</v>
      </c>
      <c r="AG42" s="80"/>
      <c r="AI42" s="80"/>
      <c r="AJ42" s="80"/>
      <c r="AK42" s="80" t="s">
        <v>43</v>
      </c>
      <c r="AL42" s="80"/>
    </row>
    <row r="43" spans="3:38" s="21" customFormat="1" x14ac:dyDescent="0.25">
      <c r="F43" s="2"/>
      <c r="L43" s="70"/>
      <c r="M43" s="72"/>
      <c r="O43" s="76"/>
      <c r="T43"/>
      <c r="U43"/>
      <c r="V43"/>
      <c r="W43"/>
      <c r="X43"/>
      <c r="Y43"/>
      <c r="AD43" s="34" t="s">
        <v>20</v>
      </c>
      <c r="AE43" s="34"/>
      <c r="AF43" s="35">
        <v>189</v>
      </c>
      <c r="AG43" s="34"/>
      <c r="AI43" s="34" t="s">
        <v>20</v>
      </c>
      <c r="AJ43" s="34"/>
      <c r="AK43" s="35">
        <v>187</v>
      </c>
      <c r="AL43" s="34"/>
    </row>
    <row r="44" spans="3:38" s="21" customFormat="1" x14ac:dyDescent="0.25">
      <c r="F44" s="21" t="s">
        <v>8</v>
      </c>
      <c r="G44" s="21" t="s">
        <v>13</v>
      </c>
      <c r="H44" s="21" t="s">
        <v>12</v>
      </c>
      <c r="I44" s="21" t="s">
        <v>11</v>
      </c>
      <c r="J44" s="21" t="s">
        <v>10</v>
      </c>
      <c r="K44" s="21" t="s">
        <v>9</v>
      </c>
      <c r="L44" s="70"/>
      <c r="M44" s="72"/>
      <c r="O44" s="76"/>
      <c r="T44"/>
      <c r="U44"/>
      <c r="V44"/>
      <c r="W44"/>
      <c r="X44"/>
      <c r="Y44"/>
      <c r="AD44" s="34" t="s">
        <v>44</v>
      </c>
      <c r="AE44" s="34"/>
      <c r="AF44" s="35">
        <v>0.105820105820105</v>
      </c>
      <c r="AG44" s="34"/>
      <c r="AI44" s="34" t="s">
        <v>44</v>
      </c>
      <c r="AJ44" s="34"/>
      <c r="AK44" s="35">
        <v>3.7433155080213901E-2</v>
      </c>
      <c r="AL44" s="34"/>
    </row>
    <row r="45" spans="3:38" s="21" customFormat="1" ht="15.75" thickBot="1" x14ac:dyDescent="0.3">
      <c r="D45" s="70" t="s">
        <v>8</v>
      </c>
      <c r="E45" s="21" t="s">
        <v>7</v>
      </c>
      <c r="F45" s="2"/>
      <c r="I45" s="1"/>
      <c r="K45" s="79">
        <f>SUM(J45:J56)</f>
        <v>66660703706.116577</v>
      </c>
      <c r="L45" s="70"/>
      <c r="M45" s="72"/>
      <c r="O45" s="76"/>
      <c r="T45"/>
      <c r="U45"/>
      <c r="V45"/>
      <c r="W45"/>
      <c r="X45"/>
      <c r="Y45"/>
      <c r="AD45" s="36" t="s">
        <v>45</v>
      </c>
      <c r="AE45" s="36"/>
      <c r="AF45" s="37">
        <v>9.5125520657435597E-2</v>
      </c>
      <c r="AG45" s="36"/>
      <c r="AI45" s="36" t="s">
        <v>45</v>
      </c>
      <c r="AJ45" s="36"/>
      <c r="AK45" s="37">
        <v>3.6225633948594099E-2</v>
      </c>
      <c r="AL45" s="36"/>
    </row>
    <row r="46" spans="3:38" s="21" customFormat="1" x14ac:dyDescent="0.25">
      <c r="D46" s="70"/>
      <c r="E46" s="21" t="s">
        <v>6</v>
      </c>
      <c r="F46" s="2">
        <f t="shared" ref="F46" si="5">Q6^2</f>
        <v>47543072450923.938</v>
      </c>
      <c r="G46" s="21">
        <f t="shared" ref="G46:H46" si="6">U6</f>
        <v>0.99998158125230863</v>
      </c>
      <c r="H46" s="21">
        <f t="shared" si="6"/>
        <v>0.139107611548556</v>
      </c>
      <c r="I46" s="1">
        <f t="shared" ref="I46" si="7">T6</f>
        <v>118.42132523137653</v>
      </c>
      <c r="J46" s="21">
        <f t="shared" ref="J46:J52" si="8">F46*G46*(H46/I46)</f>
        <v>55847048047.440887</v>
      </c>
      <c r="K46" s="72"/>
      <c r="L46" s="70"/>
      <c r="M46" s="72"/>
      <c r="O46" s="76"/>
      <c r="T46"/>
      <c r="U46"/>
      <c r="V46"/>
      <c r="W46"/>
      <c r="X46"/>
      <c r="Y46"/>
      <c r="AD46" s="74"/>
      <c r="AE46" s="74"/>
      <c r="AF46" s="74"/>
      <c r="AG46" s="74"/>
      <c r="AI46" s="74"/>
      <c r="AJ46" s="74"/>
      <c r="AK46" s="74"/>
      <c r="AL46" s="74"/>
    </row>
    <row r="47" spans="3:38" s="21" customFormat="1" x14ac:dyDescent="0.25">
      <c r="D47" s="70"/>
      <c r="E47" s="21" t="s">
        <v>5</v>
      </c>
      <c r="F47" s="2"/>
      <c r="I47" s="1"/>
      <c r="K47" s="72"/>
      <c r="L47" s="70"/>
      <c r="M47" s="72"/>
      <c r="O47" s="76"/>
      <c r="T47"/>
      <c r="U47"/>
      <c r="V47"/>
      <c r="W47"/>
      <c r="X47"/>
      <c r="Y47"/>
      <c r="AD47"/>
      <c r="AE47"/>
      <c r="AF47"/>
      <c r="AG47"/>
      <c r="AI47"/>
      <c r="AJ47"/>
      <c r="AK47"/>
      <c r="AL47"/>
    </row>
    <row r="48" spans="3:38" s="21" customFormat="1" x14ac:dyDescent="0.25">
      <c r="D48" s="70"/>
      <c r="E48" s="21" t="s">
        <v>4</v>
      </c>
      <c r="F48" s="2"/>
      <c r="I48" s="1"/>
      <c r="K48" s="72"/>
      <c r="L48" s="70"/>
      <c r="M48" s="72"/>
      <c r="O48" s="76"/>
      <c r="T48"/>
      <c r="U48"/>
      <c r="V48"/>
      <c r="W48"/>
      <c r="X48"/>
      <c r="Y48"/>
      <c r="AD48"/>
      <c r="AE48"/>
      <c r="AF48"/>
      <c r="AG48"/>
      <c r="AI48"/>
      <c r="AJ48"/>
      <c r="AK48"/>
      <c r="AL48"/>
    </row>
    <row r="49" spans="4:25" s="21" customFormat="1" x14ac:dyDescent="0.25">
      <c r="D49" s="70"/>
      <c r="E49" s="21" t="s">
        <v>3</v>
      </c>
      <c r="F49" s="2"/>
      <c r="I49" s="1"/>
      <c r="K49" s="72"/>
      <c r="L49" s="70"/>
      <c r="M49" s="72"/>
      <c r="O49" s="76"/>
      <c r="T49"/>
      <c r="U49"/>
      <c r="V49"/>
      <c r="W49"/>
      <c r="X49"/>
      <c r="Y49"/>
    </row>
    <row r="50" spans="4:25" s="21" customFormat="1" ht="15.75" thickBot="1" x14ac:dyDescent="0.3">
      <c r="D50" s="70"/>
      <c r="E50" s="21" t="s">
        <v>2</v>
      </c>
      <c r="F50" s="2"/>
      <c r="I50" s="1"/>
      <c r="K50" s="72"/>
      <c r="L50" s="70"/>
      <c r="M50" s="73"/>
      <c r="O50" s="77"/>
      <c r="T50"/>
      <c r="U50"/>
      <c r="V50"/>
      <c r="W50"/>
      <c r="X50"/>
      <c r="Y50"/>
    </row>
    <row r="51" spans="4:25" s="21" customFormat="1" x14ac:dyDescent="0.25">
      <c r="D51" s="70"/>
      <c r="E51" s="21" t="s">
        <v>1</v>
      </c>
      <c r="F51" s="2"/>
      <c r="I51" s="1"/>
      <c r="K51" s="72"/>
      <c r="T51"/>
      <c r="U51"/>
      <c r="V51"/>
      <c r="W51"/>
      <c r="X51"/>
      <c r="Y51"/>
    </row>
    <row r="52" spans="4:25" s="21" customFormat="1" x14ac:dyDescent="0.25">
      <c r="D52" s="70"/>
      <c r="E52" s="21" t="s">
        <v>0</v>
      </c>
      <c r="F52" s="2">
        <f>Q10^2</f>
        <v>40707974920089.625</v>
      </c>
      <c r="G52" s="21">
        <f t="shared" ref="G52:H52" si="9">U10</f>
        <v>0.99998416997412853</v>
      </c>
      <c r="H52" s="21">
        <f t="shared" si="9"/>
        <v>2.91089108910891E-2</v>
      </c>
      <c r="I52" s="1">
        <f>T10</f>
        <v>109.57867476862349</v>
      </c>
      <c r="J52" s="21">
        <f t="shared" si="8"/>
        <v>10813655658.675692</v>
      </c>
      <c r="K52" s="72"/>
      <c r="T52"/>
      <c r="U52"/>
      <c r="V52"/>
      <c r="W52"/>
      <c r="X52"/>
      <c r="Y52"/>
    </row>
    <row r="53" spans="4:25" s="21" customFormat="1" x14ac:dyDescent="0.25">
      <c r="D53" s="70"/>
      <c r="E53" s="21" t="s">
        <v>38</v>
      </c>
      <c r="F53" s="2"/>
      <c r="I53" s="1"/>
      <c r="K53" s="72"/>
      <c r="T53"/>
      <c r="U53"/>
      <c r="V53"/>
      <c r="W53"/>
      <c r="X53"/>
      <c r="Y53"/>
    </row>
    <row r="54" spans="4:25" s="21" customFormat="1" x14ac:dyDescent="0.25">
      <c r="D54" s="70"/>
      <c r="E54" s="21" t="s">
        <v>39</v>
      </c>
      <c r="F54" s="2"/>
      <c r="I54" s="1"/>
      <c r="K54" s="72"/>
      <c r="T54"/>
      <c r="U54"/>
      <c r="V54"/>
      <c r="W54"/>
      <c r="X54"/>
      <c r="Y54"/>
    </row>
    <row r="55" spans="4:25" s="21" customFormat="1" x14ac:dyDescent="0.25">
      <c r="D55" s="70"/>
      <c r="E55" s="21" t="s">
        <v>40</v>
      </c>
      <c r="F55" s="2"/>
      <c r="I55" s="1"/>
      <c r="K55" s="72"/>
      <c r="T55"/>
      <c r="U55"/>
      <c r="V55"/>
      <c r="W55"/>
      <c r="X55"/>
      <c r="Y55"/>
    </row>
    <row r="56" spans="4:25" s="21" customFormat="1" x14ac:dyDescent="0.25">
      <c r="D56" s="70"/>
      <c r="E56" s="21" t="s">
        <v>41</v>
      </c>
      <c r="F56" s="2"/>
      <c r="I56" s="1"/>
      <c r="K56" s="73"/>
      <c r="T56"/>
      <c r="U56"/>
      <c r="V56"/>
      <c r="W56"/>
      <c r="X56"/>
      <c r="Y56"/>
    </row>
    <row r="57" spans="4:25" s="21" customFormat="1" x14ac:dyDescent="0.25">
      <c r="D57" s="70"/>
      <c r="T57"/>
      <c r="U57"/>
      <c r="V57"/>
      <c r="W57"/>
      <c r="X57"/>
      <c r="Y57"/>
    </row>
    <row r="58" spans="4:25" s="21" customFormat="1" x14ac:dyDescent="0.25">
      <c r="D58" s="70"/>
      <c r="T58"/>
      <c r="U58"/>
      <c r="V58"/>
      <c r="W58"/>
      <c r="X58"/>
      <c r="Y58"/>
    </row>
  </sheetData>
  <mergeCells count="63">
    <mergeCell ref="M41:M50"/>
    <mergeCell ref="AD42:AE42"/>
    <mergeCell ref="F1:M1"/>
    <mergeCell ref="AI32:AL32"/>
    <mergeCell ref="AD33:AG33"/>
    <mergeCell ref="AI33:AL33"/>
    <mergeCell ref="AD35:AE35"/>
    <mergeCell ref="AF35:AG35"/>
    <mergeCell ref="AI35:AJ35"/>
    <mergeCell ref="AK35:AL35"/>
    <mergeCell ref="AI25:AL25"/>
    <mergeCell ref="AD26:AG26"/>
    <mergeCell ref="AI26:AL26"/>
    <mergeCell ref="AD28:AE28"/>
    <mergeCell ref="AF28:AG28"/>
    <mergeCell ref="AI28:AJ28"/>
    <mergeCell ref="D45:D52"/>
    <mergeCell ref="K45:K56"/>
    <mergeCell ref="AD46:AG46"/>
    <mergeCell ref="AI46:AL46"/>
    <mergeCell ref="D53:D58"/>
    <mergeCell ref="O36:O50"/>
    <mergeCell ref="AD39:AG39"/>
    <mergeCell ref="AI39:AL39"/>
    <mergeCell ref="AD40:AG40"/>
    <mergeCell ref="AI40:AL40"/>
    <mergeCell ref="F41:F42"/>
    <mergeCell ref="G41:G42"/>
    <mergeCell ref="L41:L50"/>
    <mergeCell ref="AF42:AG42"/>
    <mergeCell ref="AI42:AJ42"/>
    <mergeCell ref="AK42:AL42"/>
    <mergeCell ref="AK28:AL28"/>
    <mergeCell ref="C16:C17"/>
    <mergeCell ref="E16:E17"/>
    <mergeCell ref="I16:I33"/>
    <mergeCell ref="B18:B19"/>
    <mergeCell ref="AD18:AG18"/>
    <mergeCell ref="G22:G33"/>
    <mergeCell ref="AD25:AG25"/>
    <mergeCell ref="AD32:AG32"/>
    <mergeCell ref="AI18:AL18"/>
    <mergeCell ref="AD19:AG19"/>
    <mergeCell ref="AI19:AL19"/>
    <mergeCell ref="AD21:AE21"/>
    <mergeCell ref="AF21:AG21"/>
    <mergeCell ref="AI21:AJ21"/>
    <mergeCell ref="AK21:AL21"/>
    <mergeCell ref="AD11:AG11"/>
    <mergeCell ref="AI11:AL11"/>
    <mergeCell ref="AD12:AG12"/>
    <mergeCell ref="AI12:AL12"/>
    <mergeCell ref="AD14:AE14"/>
    <mergeCell ref="AF14:AG14"/>
    <mergeCell ref="AI14:AJ14"/>
    <mergeCell ref="AK14:AL14"/>
    <mergeCell ref="M3:O3"/>
    <mergeCell ref="AD5:AG5"/>
    <mergeCell ref="AI5:AL5"/>
    <mergeCell ref="AD7:AE7"/>
    <mergeCell ref="AF7:AG7"/>
    <mergeCell ref="AI7:AJ7"/>
    <mergeCell ref="AK7:AL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E42A-DC95-464F-B8CD-40BFBCD7939D}">
  <dimension ref="A1:AL58"/>
  <sheetViews>
    <sheetView topLeftCell="B16" zoomScaleNormal="100" workbookViewId="0">
      <selection activeCell="O51" sqref="O51"/>
    </sheetView>
  </sheetViews>
  <sheetFormatPr baseColWidth="10" defaultColWidth="10.7109375" defaultRowHeight="15" x14ac:dyDescent="0.25"/>
  <cols>
    <col min="1" max="1" width="3" style="21" customWidth="1"/>
    <col min="2" max="2" width="10.7109375" style="21"/>
    <col min="3" max="3" width="7.28515625" style="21" customWidth="1"/>
    <col min="4" max="4" width="10.7109375" style="21"/>
    <col min="5" max="5" width="21.5703125" style="21" bestFit="1" customWidth="1"/>
    <col min="6" max="6" width="20" style="21" bestFit="1" customWidth="1"/>
    <col min="7" max="7" width="12" style="21" bestFit="1" customWidth="1"/>
    <col min="8" max="8" width="11.42578125" style="21" customWidth="1"/>
    <col min="9" max="9" width="10.7109375" style="21"/>
    <col min="10" max="10" width="12" style="21" bestFit="1" customWidth="1"/>
    <col min="11" max="11" width="27.85546875" style="21" bestFit="1" customWidth="1"/>
    <col min="12" max="12" width="13.140625" style="21" bestFit="1" customWidth="1"/>
    <col min="13" max="13" width="25.140625" style="21" bestFit="1" customWidth="1"/>
    <col min="14" max="14" width="2.7109375" style="21" customWidth="1"/>
    <col min="15" max="15" width="26.140625" style="21" bestFit="1" customWidth="1"/>
    <col min="16" max="16" width="2.140625" style="21" customWidth="1"/>
    <col min="17" max="17" width="17.5703125" style="21" bestFit="1" customWidth="1"/>
    <col min="18" max="18" width="22.5703125" style="21" customWidth="1"/>
    <col min="19" max="19" width="9.85546875" style="21" customWidth="1"/>
    <col min="20" max="20" width="12.7109375" bestFit="1" customWidth="1"/>
    <col min="21" max="21" width="12" bestFit="1" customWidth="1"/>
    <col min="22" max="22" width="18" bestFit="1" customWidth="1"/>
    <col min="27" max="27" width="20.28515625" bestFit="1" customWidth="1"/>
    <col min="32" max="32" width="18.5703125" bestFit="1" customWidth="1"/>
    <col min="37" max="37" width="19" bestFit="1" customWidth="1"/>
  </cols>
  <sheetData>
    <row r="1" spans="2:38" ht="26.25" x14ac:dyDescent="0.25">
      <c r="B1" s="11" t="s">
        <v>34</v>
      </c>
      <c r="C1" s="15" t="s">
        <v>35</v>
      </c>
      <c r="D1" s="12">
        <v>1</v>
      </c>
      <c r="F1" s="81" t="s">
        <v>54</v>
      </c>
      <c r="G1" s="82"/>
      <c r="H1" s="82"/>
      <c r="I1" s="82"/>
      <c r="J1" s="82"/>
      <c r="K1" s="82"/>
      <c r="L1" s="82"/>
      <c r="M1" s="82"/>
    </row>
    <row r="2" spans="2:38" ht="15.75" thickBot="1" x14ac:dyDescent="0.3">
      <c r="B2" s="13" t="s">
        <v>36</v>
      </c>
      <c r="C2" s="16" t="s">
        <v>35</v>
      </c>
      <c r="D2" s="14">
        <v>0</v>
      </c>
    </row>
    <row r="3" spans="2:38" ht="15.75" thickBot="1" x14ac:dyDescent="0.3">
      <c r="B3" s="10"/>
      <c r="C3" s="3"/>
      <c r="D3" s="3"/>
      <c r="E3" s="3"/>
      <c r="F3" s="3"/>
      <c r="G3" s="3"/>
      <c r="M3" s="70" t="s">
        <v>37</v>
      </c>
      <c r="N3" s="70"/>
      <c r="O3" s="70"/>
      <c r="S3" s="7"/>
      <c r="Y3" s="7" t="s">
        <v>32</v>
      </c>
    </row>
    <row r="4" spans="2:38" x14ac:dyDescent="0.25">
      <c r="B4" s="21" t="s">
        <v>33</v>
      </c>
      <c r="L4" s="21" t="s">
        <v>20</v>
      </c>
      <c r="Q4" s="9" t="s">
        <v>19</v>
      </c>
      <c r="R4" s="9" t="s">
        <v>18</v>
      </c>
      <c r="S4" s="9" t="s">
        <v>22</v>
      </c>
      <c r="T4" s="9" t="s">
        <v>11</v>
      </c>
      <c r="U4" s="8" t="s">
        <v>13</v>
      </c>
      <c r="V4" s="9" t="s">
        <v>31</v>
      </c>
      <c r="Y4" t="s">
        <v>30</v>
      </c>
    </row>
    <row r="5" spans="2:38" ht="15.75" thickBot="1" x14ac:dyDescent="0.3">
      <c r="K5" t="s">
        <v>29</v>
      </c>
      <c r="L5">
        <v>83237124</v>
      </c>
      <c r="O5"/>
      <c r="P5" s="3"/>
      <c r="Q5" s="2"/>
      <c r="T5" s="5"/>
      <c r="AD5" s="78" t="s">
        <v>42</v>
      </c>
      <c r="AE5" s="78"/>
      <c r="AF5" s="78"/>
      <c r="AG5" s="78"/>
      <c r="AI5" s="78" t="s">
        <v>42</v>
      </c>
      <c r="AJ5" s="78"/>
      <c r="AK5" s="78"/>
      <c r="AL5" s="78"/>
    </row>
    <row r="6" spans="2:38" x14ac:dyDescent="0.25">
      <c r="K6" s="8" t="s">
        <v>27</v>
      </c>
      <c r="L6" s="8">
        <v>72385057</v>
      </c>
      <c r="O6"/>
      <c r="P6"/>
      <c r="Q6" s="2"/>
      <c r="T6" s="5"/>
    </row>
    <row r="7" spans="2:38" ht="15.75" thickBot="1" x14ac:dyDescent="0.3">
      <c r="K7" t="s">
        <v>25</v>
      </c>
      <c r="L7" s="24">
        <f>Q14</f>
        <v>13600317.403999999</v>
      </c>
      <c r="O7" s="7" t="s">
        <v>24</v>
      </c>
      <c r="Q7" s="50">
        <v>6763937.7960000001</v>
      </c>
      <c r="R7" s="21">
        <v>0.13020833333333301</v>
      </c>
      <c r="S7" s="21">
        <v>193</v>
      </c>
      <c r="T7" s="5">
        <f t="shared" ref="T7" si="0">(Q7/L$7)*L$11</f>
        <v>190.97731593382451</v>
      </c>
      <c r="U7">
        <f t="shared" ref="U7" si="1">1-(S7/Q7)</f>
        <v>0.99997146632541267</v>
      </c>
      <c r="V7">
        <v>0.11384707678883001</v>
      </c>
      <c r="AD7" s="80"/>
      <c r="AE7" s="80"/>
      <c r="AF7" s="80" t="s">
        <v>43</v>
      </c>
      <c r="AG7" s="80"/>
      <c r="AI7" s="80"/>
      <c r="AJ7" s="80"/>
      <c r="AK7" s="80" t="s">
        <v>43</v>
      </c>
      <c r="AL7" s="80"/>
    </row>
    <row r="8" spans="2:38" x14ac:dyDescent="0.25">
      <c r="K8"/>
      <c r="L8"/>
      <c r="O8" s="17"/>
      <c r="P8" s="18"/>
      <c r="Q8" s="32"/>
      <c r="R8" s="18"/>
      <c r="S8" s="18"/>
      <c r="T8" s="19"/>
      <c r="U8" s="20"/>
      <c r="V8" s="20"/>
      <c r="AD8" s="34" t="s">
        <v>20</v>
      </c>
      <c r="AE8" s="34"/>
      <c r="AF8" s="35">
        <v>70</v>
      </c>
      <c r="AG8" s="34"/>
      <c r="AI8" s="34" t="s">
        <v>20</v>
      </c>
      <c r="AJ8" s="34"/>
      <c r="AK8" s="35">
        <v>52</v>
      </c>
      <c r="AL8" s="34"/>
    </row>
    <row r="9" spans="2:38" x14ac:dyDescent="0.25">
      <c r="K9"/>
      <c r="L9"/>
      <c r="O9"/>
      <c r="Q9" s="2"/>
      <c r="T9" s="5"/>
      <c r="AD9" s="34" t="s">
        <v>44</v>
      </c>
      <c r="AE9" s="34"/>
      <c r="AF9" s="38">
        <v>0.25714285714285701</v>
      </c>
      <c r="AG9" s="34"/>
      <c r="AI9" s="34" t="s">
        <v>44</v>
      </c>
      <c r="AJ9" s="34"/>
      <c r="AK9" s="35">
        <v>0.23076923076923</v>
      </c>
      <c r="AL9" s="34"/>
    </row>
    <row r="10" spans="2:38" ht="15.75" thickBot="1" x14ac:dyDescent="0.3">
      <c r="O10"/>
      <c r="Q10" s="2"/>
      <c r="T10" s="5"/>
      <c r="AD10" s="36" t="s">
        <v>45</v>
      </c>
      <c r="AE10" s="36"/>
      <c r="AF10" s="39">
        <v>0.19378881987577601</v>
      </c>
      <c r="AG10" s="36"/>
      <c r="AI10" s="36" t="s">
        <v>45</v>
      </c>
      <c r="AJ10" s="36"/>
      <c r="AK10" s="37">
        <v>0.180995475113122</v>
      </c>
      <c r="AL10" s="36"/>
    </row>
    <row r="11" spans="2:38" x14ac:dyDescent="0.25">
      <c r="K11" s="21" t="s">
        <v>22</v>
      </c>
      <c r="L11" s="21">
        <v>384</v>
      </c>
      <c r="O11" s="7" t="s">
        <v>48</v>
      </c>
      <c r="Q11" s="50">
        <v>6836379.608</v>
      </c>
      <c r="R11" s="21">
        <v>8.42105263157895E-2</v>
      </c>
      <c r="S11" s="21">
        <v>191</v>
      </c>
      <c r="T11" s="5">
        <f>(Q11/L$7)*L$11</f>
        <v>193.02268406617551</v>
      </c>
      <c r="U11">
        <f>1-(S11/Q11)</f>
        <v>0.99997206123548543</v>
      </c>
      <c r="V11">
        <v>7.7527151211361695E-2</v>
      </c>
      <c r="Y11" t="s">
        <v>21</v>
      </c>
      <c r="AD11" s="74"/>
      <c r="AE11" s="74"/>
      <c r="AF11" s="74"/>
      <c r="AG11" s="74"/>
      <c r="AI11" s="74"/>
      <c r="AJ11" s="74"/>
      <c r="AK11" s="74"/>
      <c r="AL11" s="74"/>
    </row>
    <row r="12" spans="2:38" ht="15.75" thickBot="1" x14ac:dyDescent="0.3">
      <c r="O12" s="7"/>
      <c r="Q12" s="2"/>
      <c r="T12" s="5"/>
      <c r="AD12" s="78" t="s">
        <v>42</v>
      </c>
      <c r="AE12" s="78"/>
      <c r="AF12" s="78"/>
      <c r="AG12" s="78"/>
      <c r="AI12" s="78" t="s">
        <v>42</v>
      </c>
      <c r="AJ12" s="78"/>
      <c r="AK12" s="78"/>
      <c r="AL12" s="78"/>
    </row>
    <row r="14" spans="2:38" ht="15.75" thickBot="1" x14ac:dyDescent="0.3">
      <c r="Q14" s="2">
        <f>SUM(Q5:Q12)</f>
        <v>13600317.403999999</v>
      </c>
      <c r="S14" s="21">
        <f>SUM(S5:S12)</f>
        <v>384</v>
      </c>
      <c r="AD14" s="80"/>
      <c r="AE14" s="80"/>
      <c r="AF14" s="80" t="s">
        <v>43</v>
      </c>
      <c r="AG14" s="80"/>
      <c r="AI14" s="80"/>
      <c r="AJ14" s="80"/>
      <c r="AK14" s="80" t="s">
        <v>43</v>
      </c>
      <c r="AL14" s="80"/>
    </row>
    <row r="15" spans="2:38" x14ac:dyDescent="0.25">
      <c r="O15" s="7"/>
      <c r="Q15" s="2"/>
      <c r="R15" s="38"/>
      <c r="T15" s="5"/>
      <c r="V15" s="38"/>
      <c r="AD15" s="34" t="s">
        <v>20</v>
      </c>
      <c r="AE15" s="34"/>
      <c r="AF15" s="35">
        <v>78</v>
      </c>
      <c r="AG15" s="34"/>
      <c r="AI15" s="34" t="s">
        <v>20</v>
      </c>
      <c r="AJ15" s="34"/>
      <c r="AK15" s="35">
        <v>38</v>
      </c>
      <c r="AL15" s="34"/>
    </row>
    <row r="16" spans="2:38" ht="18" customHeight="1" x14ac:dyDescent="0.25">
      <c r="C16" s="70"/>
      <c r="D16" s="21">
        <v>1</v>
      </c>
      <c r="E16" s="70">
        <f>D16/D17</f>
        <v>7.3527695736416361E-8</v>
      </c>
      <c r="I16" s="70">
        <f>E16*G22</f>
        <v>0.10708692663623873</v>
      </c>
      <c r="M16" s="6"/>
      <c r="O16" s="7"/>
      <c r="Q16" s="2"/>
      <c r="R16" s="38"/>
      <c r="T16" s="5"/>
      <c r="V16" s="38"/>
      <c r="AD16" s="34" t="s">
        <v>44</v>
      </c>
      <c r="AE16" s="34"/>
      <c r="AF16" s="35">
        <v>0.16666666666666599</v>
      </c>
      <c r="AG16" s="34"/>
      <c r="AI16" s="34" t="s">
        <v>44</v>
      </c>
      <c r="AJ16" s="34"/>
      <c r="AK16" s="35">
        <v>7.8947368421052599E-2</v>
      </c>
      <c r="AL16" s="34"/>
    </row>
    <row r="17" spans="2:38" ht="15.75" thickBot="1" x14ac:dyDescent="0.3">
      <c r="C17" s="70"/>
      <c r="D17" s="2">
        <f>L7</f>
        <v>13600317.403999999</v>
      </c>
      <c r="E17" s="70"/>
      <c r="I17" s="70"/>
      <c r="M17" s="6"/>
      <c r="O17" s="7"/>
      <c r="Q17" s="2"/>
      <c r="T17" s="5"/>
      <c r="AD17" s="36" t="s">
        <v>45</v>
      </c>
      <c r="AE17" s="36"/>
      <c r="AF17" s="37">
        <v>0.14069264069264001</v>
      </c>
      <c r="AG17" s="36"/>
      <c r="AI17" s="36" t="s">
        <v>45</v>
      </c>
      <c r="AJ17" s="36"/>
      <c r="AK17" s="37">
        <v>7.4679943100995697E-2</v>
      </c>
      <c r="AL17" s="36"/>
    </row>
    <row r="18" spans="2:38" x14ac:dyDescent="0.25">
      <c r="B18" s="70"/>
      <c r="I18" s="70"/>
      <c r="M18" s="6"/>
      <c r="O18" s="7"/>
      <c r="T18" s="5"/>
      <c r="AD18" s="74"/>
      <c r="AE18" s="74"/>
      <c r="AF18" s="74"/>
      <c r="AG18" s="74"/>
      <c r="AI18" s="74"/>
      <c r="AJ18" s="74"/>
      <c r="AK18" s="74"/>
      <c r="AL18" s="74"/>
    </row>
    <row r="19" spans="2:38" ht="15.75" thickBot="1" x14ac:dyDescent="0.3">
      <c r="B19" s="70"/>
      <c r="I19" s="70"/>
      <c r="M19" s="6"/>
      <c r="R19" s="5"/>
      <c r="S19" s="5"/>
      <c r="AD19" s="78" t="s">
        <v>42</v>
      </c>
      <c r="AE19" s="78"/>
      <c r="AF19" s="78"/>
      <c r="AG19" s="78"/>
      <c r="AI19" s="78" t="s">
        <v>42</v>
      </c>
      <c r="AJ19" s="78"/>
      <c r="AK19" s="78"/>
      <c r="AL19" s="78"/>
    </row>
    <row r="20" spans="2:38" x14ac:dyDescent="0.25">
      <c r="I20" s="70"/>
      <c r="Q20" s="2"/>
      <c r="R20" s="5"/>
      <c r="S20" s="5"/>
    </row>
    <row r="21" spans="2:38" ht="15.75" thickBot="1" x14ac:dyDescent="0.3">
      <c r="D21" s="21" t="s">
        <v>19</v>
      </c>
      <c r="E21" s="21" t="s">
        <v>18</v>
      </c>
      <c r="F21" s="21" t="s">
        <v>17</v>
      </c>
      <c r="G21" s="21" t="s">
        <v>16</v>
      </c>
      <c r="I21" s="70"/>
      <c r="R21" s="5"/>
      <c r="S21" s="5"/>
      <c r="AD21" s="80"/>
      <c r="AE21" s="80"/>
      <c r="AF21" s="80" t="s">
        <v>43</v>
      </c>
      <c r="AG21" s="80"/>
      <c r="AI21" s="80"/>
      <c r="AJ21" s="80"/>
      <c r="AK21" s="80" t="s">
        <v>43</v>
      </c>
      <c r="AL21" s="80"/>
    </row>
    <row r="22" spans="2:38" x14ac:dyDescent="0.25">
      <c r="C22" s="21" t="s">
        <v>7</v>
      </c>
      <c r="D22" s="2"/>
      <c r="E22" s="40"/>
      <c r="G22" s="79">
        <f>SUM(F22:F31)</f>
        <v>1456416.1920717086</v>
      </c>
      <c r="I22" s="70"/>
      <c r="AD22" s="34" t="s">
        <v>20</v>
      </c>
      <c r="AE22" s="34"/>
      <c r="AF22" s="35">
        <v>95</v>
      </c>
      <c r="AG22" s="34"/>
      <c r="AI22" s="34" t="s">
        <v>20</v>
      </c>
      <c r="AJ22" s="34"/>
      <c r="AK22" s="35">
        <v>74</v>
      </c>
      <c r="AL22" s="34"/>
    </row>
    <row r="23" spans="2:38" ht="15.75" thickBot="1" x14ac:dyDescent="0.3">
      <c r="C23" s="21" t="s">
        <v>6</v>
      </c>
      <c r="D23" s="2"/>
      <c r="E23" s="40"/>
      <c r="G23" s="72"/>
      <c r="I23" s="70"/>
      <c r="AD23" s="34" t="s">
        <v>44</v>
      </c>
      <c r="AE23" s="34"/>
      <c r="AF23" s="35">
        <v>0.13684210526315699</v>
      </c>
      <c r="AG23" s="34"/>
      <c r="AI23" s="34" t="s">
        <v>44</v>
      </c>
      <c r="AJ23" s="34"/>
      <c r="AK23" s="35">
        <v>5.4054054054054099E-2</v>
      </c>
      <c r="AL23" s="34"/>
    </row>
    <row r="24" spans="2:38" ht="18.75" customHeight="1" thickBot="1" x14ac:dyDescent="0.3">
      <c r="C24" s="21" t="s">
        <v>5</v>
      </c>
      <c r="D24" s="2">
        <f t="shared" ref="D24:E24" si="2">Q7</f>
        <v>6763937.7960000001</v>
      </c>
      <c r="E24" s="40">
        <f t="shared" si="2"/>
        <v>0.13020833333333301</v>
      </c>
      <c r="F24" s="21">
        <f>D24*E24</f>
        <v>880721.06718749786</v>
      </c>
      <c r="G24" s="72"/>
      <c r="I24" s="70"/>
      <c r="L24" s="4" t="s">
        <v>15</v>
      </c>
      <c r="M24" s="41">
        <f>I16</f>
        <v>0.10708692663623873</v>
      </c>
      <c r="N24" s="25" t="s">
        <v>14</v>
      </c>
      <c r="O24" s="42">
        <f>O36</f>
        <v>4.48078071585205E-2</v>
      </c>
      <c r="Q24" s="47" t="s">
        <v>14</v>
      </c>
      <c r="R24" s="48">
        <f>M24-O24</f>
        <v>6.2279119477718227E-2</v>
      </c>
      <c r="S24" s="2"/>
      <c r="AD24" s="36" t="s">
        <v>45</v>
      </c>
      <c r="AE24" s="36"/>
      <c r="AF24" s="37">
        <v>0.119372900335946</v>
      </c>
      <c r="AG24" s="36"/>
      <c r="AI24" s="36" t="s">
        <v>45</v>
      </c>
      <c r="AJ24" s="36"/>
      <c r="AK24" s="37">
        <v>5.18326545723806E-2</v>
      </c>
      <c r="AL24" s="36"/>
    </row>
    <row r="25" spans="2:38" s="21" customFormat="1" ht="15.75" thickBot="1" x14ac:dyDescent="0.3">
      <c r="C25" s="21" t="s">
        <v>4</v>
      </c>
      <c r="D25" s="2"/>
      <c r="E25" s="40"/>
      <c r="G25" s="72"/>
      <c r="I25" s="70"/>
      <c r="Q25" s="47" t="s">
        <v>14</v>
      </c>
      <c r="R25" s="48">
        <f>M24+O24</f>
        <v>0.15189473379475923</v>
      </c>
      <c r="T25"/>
      <c r="U25"/>
      <c r="V25"/>
      <c r="W25"/>
      <c r="X25"/>
      <c r="Y25"/>
      <c r="AD25" s="74"/>
      <c r="AE25" s="74"/>
      <c r="AF25" s="74"/>
      <c r="AG25" s="74"/>
      <c r="AI25" s="74"/>
      <c r="AJ25" s="74"/>
      <c r="AK25" s="74"/>
      <c r="AL25" s="74"/>
    </row>
    <row r="26" spans="2:38" s="21" customFormat="1" ht="21.75" thickBot="1" x14ac:dyDescent="0.3">
      <c r="D26" s="2"/>
      <c r="E26" s="40"/>
      <c r="G26" s="72"/>
      <c r="I26" s="70"/>
      <c r="K26" s="3"/>
      <c r="L26" s="4" t="s">
        <v>15</v>
      </c>
      <c r="M26" s="43">
        <f>M24*L7</f>
        <v>1456416.1920717086</v>
      </c>
      <c r="N26" s="25" t="s">
        <v>14</v>
      </c>
      <c r="O26" s="26">
        <f>O24*L7</f>
        <v>609400.39953310206</v>
      </c>
      <c r="P26" s="3"/>
      <c r="Q26" s="30"/>
      <c r="R26" s="23"/>
      <c r="S26" s="23"/>
      <c r="T26"/>
      <c r="U26"/>
      <c r="V26"/>
      <c r="W26"/>
      <c r="X26"/>
      <c r="Y26"/>
      <c r="AD26" s="78" t="s">
        <v>42</v>
      </c>
      <c r="AE26" s="78"/>
      <c r="AF26" s="78"/>
      <c r="AG26" s="78"/>
      <c r="AI26" s="78" t="s">
        <v>42</v>
      </c>
      <c r="AJ26" s="78"/>
      <c r="AK26" s="78"/>
      <c r="AL26" s="78"/>
    </row>
    <row r="27" spans="2:38" s="21" customFormat="1" x14ac:dyDescent="0.25">
      <c r="D27" s="2"/>
      <c r="E27" s="40"/>
      <c r="G27" s="72"/>
      <c r="I27" s="70"/>
      <c r="K27" s="3"/>
      <c r="L27" s="3"/>
      <c r="M27" s="3"/>
      <c r="N27" s="3"/>
      <c r="O27" s="3"/>
      <c r="P27" s="3"/>
      <c r="Q27" s="47" t="s">
        <v>14</v>
      </c>
      <c r="R27" s="2">
        <f>M26-O26</f>
        <v>847015.79253860656</v>
      </c>
      <c r="S27" s="22"/>
      <c r="T27"/>
      <c r="U27"/>
      <c r="V27"/>
      <c r="W27"/>
      <c r="X27"/>
      <c r="Y27"/>
      <c r="AD27"/>
      <c r="AE27"/>
      <c r="AF27"/>
      <c r="AG27"/>
      <c r="AI27"/>
      <c r="AJ27"/>
      <c r="AK27"/>
      <c r="AL27"/>
    </row>
    <row r="28" spans="2:38" s="21" customFormat="1" ht="15.75" thickBot="1" x14ac:dyDescent="0.3">
      <c r="C28" s="21" t="s">
        <v>1</v>
      </c>
      <c r="D28" s="2"/>
      <c r="E28" s="40"/>
      <c r="G28" s="72"/>
      <c r="I28" s="70"/>
      <c r="M28" s="45">
        <f>M26+O26</f>
        <v>2065816.5916048107</v>
      </c>
      <c r="N28" s="28"/>
      <c r="O28" s="27">
        <v>0.25</v>
      </c>
      <c r="P28" s="29"/>
      <c r="Q28" s="47" t="s">
        <v>14</v>
      </c>
      <c r="R28" s="2">
        <f>M26+O26</f>
        <v>2065816.5916048107</v>
      </c>
      <c r="S28" s="30"/>
      <c r="T28"/>
      <c r="U28"/>
      <c r="V28"/>
      <c r="W28"/>
      <c r="X28"/>
      <c r="Y28"/>
      <c r="AD28" s="80"/>
      <c r="AE28" s="80"/>
      <c r="AF28" s="80" t="s">
        <v>43</v>
      </c>
      <c r="AG28" s="80"/>
      <c r="AI28" s="80"/>
      <c r="AJ28" s="80"/>
      <c r="AK28" s="80" t="s">
        <v>43</v>
      </c>
      <c r="AL28" s="80"/>
    </row>
    <row r="29" spans="2:38" s="21" customFormat="1" x14ac:dyDescent="0.25">
      <c r="C29" s="21" t="s">
        <v>0</v>
      </c>
      <c r="D29" s="2"/>
      <c r="E29" s="40"/>
      <c r="G29" s="72"/>
      <c r="I29" s="70"/>
      <c r="M29" s="44">
        <f>M26-O26</f>
        <v>847015.79253860656</v>
      </c>
      <c r="N29" s="31"/>
      <c r="O29" s="46">
        <v>0.35699999999999998</v>
      </c>
      <c r="P29" s="31"/>
      <c r="Q29" s="30"/>
      <c r="R29" s="31"/>
      <c r="S29" s="31"/>
      <c r="T29"/>
      <c r="U29"/>
      <c r="V29"/>
      <c r="W29"/>
      <c r="X29"/>
      <c r="Y29"/>
      <c r="AD29" s="34" t="s">
        <v>20</v>
      </c>
      <c r="AE29" s="34"/>
      <c r="AF29" s="35">
        <v>127</v>
      </c>
      <c r="AG29" s="34"/>
      <c r="AI29" s="34" t="s">
        <v>20</v>
      </c>
      <c r="AJ29" s="34"/>
      <c r="AK29" s="35">
        <v>105</v>
      </c>
      <c r="AL29" s="34"/>
    </row>
    <row r="30" spans="2:38" s="21" customFormat="1" x14ac:dyDescent="0.25">
      <c r="C30" s="21" t="s">
        <v>38</v>
      </c>
      <c r="D30" s="2">
        <f t="shared" ref="D30:E30" si="3">Q11</f>
        <v>6836379.608</v>
      </c>
      <c r="E30" s="40">
        <f t="shared" si="3"/>
        <v>8.42105263157895E-2</v>
      </c>
      <c r="F30" s="21">
        <f t="shared" ref="F30" si="4">D30*E30</f>
        <v>575695.12488421076</v>
      </c>
      <c r="G30" s="72"/>
      <c r="I30" s="70"/>
      <c r="M30" s="31"/>
      <c r="N30" s="31"/>
      <c r="O30" s="31"/>
      <c r="P30" s="31"/>
      <c r="Q30" s="30"/>
      <c r="R30" s="31"/>
      <c r="S30" s="31"/>
      <c r="T30"/>
      <c r="U30"/>
      <c r="V30"/>
      <c r="W30"/>
      <c r="X30"/>
      <c r="Y30"/>
      <c r="AD30" s="34" t="s">
        <v>44</v>
      </c>
      <c r="AE30" s="34"/>
      <c r="AF30" s="35">
        <v>0.16535433070866101</v>
      </c>
      <c r="AG30" s="34"/>
      <c r="AI30" s="34" t="s">
        <v>44</v>
      </c>
      <c r="AJ30" s="34"/>
      <c r="AK30" s="35">
        <v>6.6666666666666693E-2</v>
      </c>
      <c r="AL30" s="34"/>
    </row>
    <row r="31" spans="2:38" s="21" customFormat="1" ht="16.5" thickBot="1" x14ac:dyDescent="0.3">
      <c r="C31" s="21" t="s">
        <v>39</v>
      </c>
      <c r="D31" s="2"/>
      <c r="E31" s="40"/>
      <c r="G31" s="72"/>
      <c r="I31" s="70"/>
      <c r="M31" s="28"/>
      <c r="N31" s="31"/>
      <c r="O31" s="31"/>
      <c r="P31" s="31"/>
      <c r="Q31" s="33"/>
      <c r="R31" s="31"/>
      <c r="S31" s="31"/>
      <c r="T31"/>
      <c r="U31"/>
      <c r="V31"/>
      <c r="W31"/>
      <c r="X31"/>
      <c r="Y31"/>
      <c r="AD31" s="36" t="s">
        <v>45</v>
      </c>
      <c r="AE31" s="36"/>
      <c r="AF31" s="37">
        <v>0.139107611548556</v>
      </c>
      <c r="AG31" s="36"/>
      <c r="AI31" s="36" t="s">
        <v>45</v>
      </c>
      <c r="AJ31" s="36"/>
      <c r="AK31" s="37">
        <v>6.2820512820512805E-2</v>
      </c>
      <c r="AL31" s="36"/>
    </row>
    <row r="32" spans="2:38" s="21" customFormat="1" ht="15.75" x14ac:dyDescent="0.25">
      <c r="D32" s="2"/>
      <c r="E32" s="40"/>
      <c r="G32" s="72"/>
      <c r="I32" s="70"/>
      <c r="M32" s="31"/>
      <c r="N32" s="31"/>
      <c r="O32" s="31"/>
      <c r="P32" s="31"/>
      <c r="Q32" s="33"/>
      <c r="R32" s="31"/>
      <c r="S32" s="31"/>
      <c r="T32"/>
      <c r="U32"/>
      <c r="V32"/>
      <c r="W32"/>
      <c r="X32"/>
      <c r="Y32"/>
      <c r="AD32" s="74"/>
      <c r="AE32" s="74"/>
      <c r="AF32" s="74"/>
      <c r="AG32" s="74"/>
      <c r="AI32" s="74"/>
      <c r="AJ32" s="74"/>
      <c r="AK32" s="74"/>
      <c r="AL32" s="74"/>
    </row>
    <row r="33" spans="3:38" s="21" customFormat="1" ht="16.5" thickBot="1" x14ac:dyDescent="0.3">
      <c r="D33" s="2"/>
      <c r="E33" s="40"/>
      <c r="G33" s="73"/>
      <c r="I33" s="70"/>
      <c r="M33" s="31"/>
      <c r="N33" s="31"/>
      <c r="O33" s="31"/>
      <c r="P33" s="31"/>
      <c r="Q33" s="33"/>
      <c r="R33" s="31"/>
      <c r="S33" s="31"/>
      <c r="T33"/>
      <c r="U33"/>
      <c r="V33"/>
      <c r="W33"/>
      <c r="X33"/>
      <c r="Y33"/>
      <c r="AD33" s="78" t="s">
        <v>42</v>
      </c>
      <c r="AE33" s="78"/>
      <c r="AF33" s="78"/>
      <c r="AG33" s="78"/>
      <c r="AI33" s="78" t="s">
        <v>42</v>
      </c>
      <c r="AJ33" s="78"/>
      <c r="AK33" s="78"/>
      <c r="AL33" s="78"/>
    </row>
    <row r="34" spans="3:38" s="21" customFormat="1" ht="15.75" x14ac:dyDescent="0.25">
      <c r="M34" s="31"/>
      <c r="N34" s="31"/>
      <c r="O34" s="31"/>
      <c r="P34" s="31"/>
      <c r="Q34" s="33"/>
      <c r="R34" s="31"/>
      <c r="S34" s="31"/>
      <c r="T34"/>
      <c r="U34"/>
      <c r="V34"/>
      <c r="W34"/>
      <c r="X34"/>
      <c r="Y34"/>
      <c r="AD34"/>
      <c r="AE34"/>
      <c r="AF34"/>
      <c r="AG34"/>
      <c r="AI34"/>
      <c r="AJ34"/>
      <c r="AK34"/>
      <c r="AL34"/>
    </row>
    <row r="35" spans="3:38" s="21" customFormat="1" ht="15.75" thickBot="1" x14ac:dyDescent="0.3">
      <c r="C35" s="21" t="s">
        <v>50</v>
      </c>
      <c r="D35" s="21" t="s">
        <v>51</v>
      </c>
      <c r="E35" s="21" t="s">
        <v>52</v>
      </c>
      <c r="T35"/>
      <c r="U35"/>
      <c r="V35"/>
      <c r="W35"/>
      <c r="X35"/>
      <c r="Y35"/>
      <c r="AD35" s="80"/>
      <c r="AE35" s="80"/>
      <c r="AF35" s="80" t="s">
        <v>43</v>
      </c>
      <c r="AG35" s="80"/>
      <c r="AI35" s="80"/>
      <c r="AJ35" s="80"/>
      <c r="AK35" s="80" t="s">
        <v>43</v>
      </c>
      <c r="AL35" s="80"/>
    </row>
    <row r="36" spans="3:38" s="21" customFormat="1" x14ac:dyDescent="0.25">
      <c r="C36" s="21">
        <v>1.96</v>
      </c>
      <c r="D36" s="21">
        <v>2.58</v>
      </c>
      <c r="E36" s="21">
        <v>2.84</v>
      </c>
      <c r="L36" s="3"/>
      <c r="O36" s="75">
        <f>E36*M41</f>
        <v>4.48078071585205E-2</v>
      </c>
      <c r="T36"/>
      <c r="U36"/>
      <c r="V36"/>
      <c r="W36"/>
      <c r="X36"/>
      <c r="Y36"/>
      <c r="AD36" s="34" t="s">
        <v>20</v>
      </c>
      <c r="AE36" s="34"/>
      <c r="AF36" s="35">
        <v>130</v>
      </c>
      <c r="AG36" s="34"/>
      <c r="AI36" s="34" t="s">
        <v>20</v>
      </c>
      <c r="AJ36" s="34"/>
      <c r="AK36" s="35">
        <v>189</v>
      </c>
      <c r="AL36" s="34"/>
    </row>
    <row r="37" spans="3:38" s="21" customFormat="1" ht="14.25" customHeight="1" x14ac:dyDescent="0.25">
      <c r="L37" s="3"/>
      <c r="O37" s="76"/>
      <c r="T37"/>
      <c r="U37"/>
      <c r="V37"/>
      <c r="W37"/>
      <c r="X37"/>
      <c r="Y37"/>
      <c r="AD37" s="34" t="s">
        <v>44</v>
      </c>
      <c r="AE37" s="34"/>
      <c r="AF37" s="35">
        <v>0.107692307692307</v>
      </c>
      <c r="AG37" s="34"/>
      <c r="AI37" s="34" t="s">
        <v>44</v>
      </c>
      <c r="AJ37" s="34"/>
      <c r="AK37" s="35">
        <v>8.4656084656084707E-2</v>
      </c>
      <c r="AL37" s="34"/>
    </row>
    <row r="38" spans="3:38" s="21" customFormat="1" ht="14.25" customHeight="1" thickBot="1" x14ac:dyDescent="0.3">
      <c r="L38" s="3"/>
      <c r="O38" s="76"/>
      <c r="T38"/>
      <c r="U38"/>
      <c r="V38"/>
      <c r="W38"/>
      <c r="X38"/>
      <c r="Y38"/>
      <c r="AD38" s="36" t="s">
        <v>45</v>
      </c>
      <c r="AE38" s="36"/>
      <c r="AF38" s="37">
        <v>9.6839594514013097E-2</v>
      </c>
      <c r="AG38" s="36"/>
      <c r="AI38" s="36" t="s">
        <v>45</v>
      </c>
      <c r="AJ38" s="36"/>
      <c r="AK38" s="37">
        <v>7.7901609816503403E-2</v>
      </c>
      <c r="AL38" s="36"/>
    </row>
    <row r="39" spans="3:38" s="21" customFormat="1" ht="14.25" customHeight="1" x14ac:dyDescent="0.25">
      <c r="L39" s="3"/>
      <c r="O39" s="76"/>
      <c r="T39"/>
      <c r="U39"/>
      <c r="V39"/>
      <c r="W39"/>
      <c r="X39"/>
      <c r="Y39"/>
      <c r="AD39" s="74"/>
      <c r="AE39" s="74"/>
      <c r="AF39" s="74"/>
      <c r="AG39" s="74"/>
      <c r="AI39" s="74"/>
      <c r="AJ39" s="74"/>
      <c r="AK39" s="74"/>
      <c r="AL39" s="74"/>
    </row>
    <row r="40" spans="3:38" s="21" customFormat="1" ht="14.25" customHeight="1" thickBot="1" x14ac:dyDescent="0.3">
      <c r="L40" s="3"/>
      <c r="O40" s="76"/>
      <c r="R40" s="2"/>
      <c r="T40"/>
      <c r="U40"/>
      <c r="V40"/>
      <c r="W40"/>
      <c r="X40"/>
      <c r="Y40"/>
      <c r="AD40" s="78" t="s">
        <v>42</v>
      </c>
      <c r="AE40" s="78"/>
      <c r="AF40" s="78"/>
      <c r="AG40" s="78"/>
      <c r="AI40" s="78" t="s">
        <v>42</v>
      </c>
      <c r="AJ40" s="78"/>
      <c r="AK40" s="78"/>
      <c r="AL40" s="78"/>
    </row>
    <row r="41" spans="3:38" s="21" customFormat="1" ht="14.25" customHeight="1" x14ac:dyDescent="0.25">
      <c r="E41" s="21">
        <v>1</v>
      </c>
      <c r="F41" s="70">
        <f>E41/E42</f>
        <v>5.406322040307021E-15</v>
      </c>
      <c r="G41" s="70"/>
      <c r="L41" s="70">
        <f>F41*K45</f>
        <v>2.4892625252370085E-4</v>
      </c>
      <c r="M41" s="79">
        <f>SQRT(L41)</f>
        <v>1.5777396886802995E-2</v>
      </c>
      <c r="O41" s="76"/>
      <c r="R41" s="2"/>
      <c r="T41"/>
      <c r="U41"/>
      <c r="V41"/>
      <c r="W41"/>
      <c r="X41"/>
      <c r="Y41"/>
      <c r="AD41"/>
      <c r="AE41"/>
      <c r="AF41"/>
      <c r="AG41"/>
      <c r="AI41"/>
      <c r="AJ41"/>
      <c r="AK41"/>
      <c r="AL41"/>
    </row>
    <row r="42" spans="3:38" s="21" customFormat="1" ht="15.75" thickBot="1" x14ac:dyDescent="0.3">
      <c r="E42" s="2">
        <f>L7^2</f>
        <v>184968633489545.28</v>
      </c>
      <c r="F42" s="70"/>
      <c r="G42" s="70"/>
      <c r="L42" s="70"/>
      <c r="M42" s="72"/>
      <c r="O42" s="76"/>
      <c r="T42"/>
      <c r="U42"/>
      <c r="V42"/>
      <c r="W42"/>
      <c r="X42"/>
      <c r="Y42"/>
      <c r="AD42" s="80"/>
      <c r="AE42" s="80"/>
      <c r="AF42" s="80" t="s">
        <v>43</v>
      </c>
      <c r="AG42" s="80"/>
      <c r="AI42" s="80"/>
      <c r="AJ42" s="80"/>
      <c r="AK42" s="80" t="s">
        <v>43</v>
      </c>
      <c r="AL42" s="80"/>
    </row>
    <row r="43" spans="3:38" s="21" customFormat="1" x14ac:dyDescent="0.25">
      <c r="F43" s="2"/>
      <c r="L43" s="70"/>
      <c r="M43" s="72"/>
      <c r="O43" s="76"/>
      <c r="T43"/>
      <c r="U43"/>
      <c r="V43"/>
      <c r="W43"/>
      <c r="X43"/>
      <c r="Y43"/>
      <c r="AD43" s="34" t="s">
        <v>20</v>
      </c>
      <c r="AE43" s="34"/>
      <c r="AF43" s="35">
        <v>189</v>
      </c>
      <c r="AG43" s="34"/>
      <c r="AI43" s="34" t="s">
        <v>20</v>
      </c>
      <c r="AJ43" s="34"/>
      <c r="AK43" s="35">
        <v>187</v>
      </c>
      <c r="AL43" s="34"/>
    </row>
    <row r="44" spans="3:38" s="21" customFormat="1" x14ac:dyDescent="0.25">
      <c r="F44" s="21" t="s">
        <v>8</v>
      </c>
      <c r="G44" s="21" t="s">
        <v>13</v>
      </c>
      <c r="H44" s="21" t="s">
        <v>12</v>
      </c>
      <c r="I44" s="21" t="s">
        <v>11</v>
      </c>
      <c r="J44" s="21" t="s">
        <v>10</v>
      </c>
      <c r="K44" s="21" t="s">
        <v>9</v>
      </c>
      <c r="L44" s="70"/>
      <c r="M44" s="72"/>
      <c r="O44" s="76"/>
      <c r="T44"/>
      <c r="U44"/>
      <c r="V44"/>
      <c r="W44"/>
      <c r="X44"/>
      <c r="Y44"/>
      <c r="AD44" s="34" t="s">
        <v>44</v>
      </c>
      <c r="AE44" s="34"/>
      <c r="AF44" s="35">
        <v>0.105820105820105</v>
      </c>
      <c r="AG44" s="34"/>
      <c r="AI44" s="34" t="s">
        <v>44</v>
      </c>
      <c r="AJ44" s="34"/>
      <c r="AK44" s="35">
        <v>3.7433155080213901E-2</v>
      </c>
      <c r="AL44" s="34"/>
    </row>
    <row r="45" spans="3:38" s="21" customFormat="1" ht="15.75" thickBot="1" x14ac:dyDescent="0.3">
      <c r="D45" s="70" t="s">
        <v>8</v>
      </c>
      <c r="E45" s="21" t="s">
        <v>7</v>
      </c>
      <c r="F45" s="2"/>
      <c r="I45" s="1"/>
      <c r="K45" s="79">
        <f>SUM(J45:J56)</f>
        <v>46043548768.982422</v>
      </c>
      <c r="L45" s="70"/>
      <c r="M45" s="72"/>
      <c r="O45" s="76"/>
      <c r="T45"/>
      <c r="U45"/>
      <c r="V45"/>
      <c r="W45"/>
      <c r="X45"/>
      <c r="Y45"/>
      <c r="AD45" s="36" t="s">
        <v>45</v>
      </c>
      <c r="AE45" s="36"/>
      <c r="AF45" s="37">
        <v>9.5125520657435597E-2</v>
      </c>
      <c r="AG45" s="36"/>
      <c r="AI45" s="36" t="s">
        <v>45</v>
      </c>
      <c r="AJ45" s="36"/>
      <c r="AK45" s="37">
        <v>3.6225633948594099E-2</v>
      </c>
      <c r="AL45" s="36"/>
    </row>
    <row r="46" spans="3:38" s="21" customFormat="1" x14ac:dyDescent="0.25">
      <c r="D46" s="70"/>
      <c r="E46" s="21" t="s">
        <v>6</v>
      </c>
      <c r="F46" s="2"/>
      <c r="I46" s="1"/>
      <c r="K46" s="72"/>
      <c r="L46" s="70"/>
      <c r="M46" s="72"/>
      <c r="O46" s="76"/>
      <c r="T46"/>
      <c r="U46"/>
      <c r="V46"/>
      <c r="W46"/>
      <c r="X46"/>
      <c r="Y46"/>
      <c r="AD46" s="74"/>
      <c r="AE46" s="74"/>
      <c r="AF46" s="74"/>
      <c r="AG46" s="74"/>
      <c r="AI46" s="74"/>
      <c r="AJ46" s="74"/>
      <c r="AK46" s="74"/>
      <c r="AL46" s="74"/>
    </row>
    <row r="47" spans="3:38" s="21" customFormat="1" x14ac:dyDescent="0.25">
      <c r="D47" s="70"/>
      <c r="E47" s="21" t="s">
        <v>5</v>
      </c>
      <c r="F47" s="2">
        <f t="shared" ref="F47" si="5">Q7^2</f>
        <v>45750854508157.336</v>
      </c>
      <c r="G47" s="21">
        <f t="shared" ref="G47:H47" si="6">U7</f>
        <v>0.99997146632541267</v>
      </c>
      <c r="H47" s="21">
        <f t="shared" si="6"/>
        <v>0.11384707678883001</v>
      </c>
      <c r="I47" s="1">
        <f t="shared" ref="I47" si="7">T7</f>
        <v>190.97731593382451</v>
      </c>
      <c r="J47" s="21">
        <f t="shared" ref="J47:J53" si="8">F47*G47*(H47/I47)</f>
        <v>27272623454.516693</v>
      </c>
      <c r="K47" s="72"/>
      <c r="L47" s="70"/>
      <c r="M47" s="72"/>
      <c r="O47" s="76"/>
      <c r="T47"/>
      <c r="U47"/>
      <c r="V47"/>
      <c r="W47"/>
      <c r="X47"/>
      <c r="Y47"/>
      <c r="AD47"/>
      <c r="AE47"/>
      <c r="AF47"/>
      <c r="AG47"/>
      <c r="AI47"/>
      <c r="AJ47"/>
      <c r="AK47"/>
      <c r="AL47"/>
    </row>
    <row r="48" spans="3:38" s="21" customFormat="1" x14ac:dyDescent="0.25">
      <c r="D48" s="70"/>
      <c r="E48" s="21" t="s">
        <v>4</v>
      </c>
      <c r="F48" s="2"/>
      <c r="I48" s="1"/>
      <c r="K48" s="72"/>
      <c r="L48" s="70"/>
      <c r="M48" s="72"/>
      <c r="O48" s="76"/>
      <c r="T48"/>
      <c r="U48"/>
      <c r="V48"/>
      <c r="W48"/>
      <c r="X48"/>
      <c r="Y48"/>
      <c r="AD48"/>
      <c r="AE48"/>
      <c r="AF48"/>
      <c r="AG48"/>
      <c r="AI48"/>
      <c r="AJ48"/>
      <c r="AK48"/>
      <c r="AL48"/>
    </row>
    <row r="49" spans="4:25" s="21" customFormat="1" x14ac:dyDescent="0.25">
      <c r="D49" s="70"/>
      <c r="E49" s="21" t="s">
        <v>3</v>
      </c>
      <c r="F49" s="2"/>
      <c r="I49" s="1"/>
      <c r="K49" s="72"/>
      <c r="L49" s="70"/>
      <c r="M49" s="72"/>
      <c r="O49" s="76"/>
      <c r="T49"/>
      <c r="U49"/>
      <c r="V49"/>
      <c r="W49"/>
      <c r="X49"/>
      <c r="Y49"/>
    </row>
    <row r="50" spans="4:25" s="21" customFormat="1" ht="15.75" thickBot="1" x14ac:dyDescent="0.3">
      <c r="D50" s="70"/>
      <c r="E50" s="21" t="s">
        <v>2</v>
      </c>
      <c r="F50" s="2"/>
      <c r="I50" s="1"/>
      <c r="K50" s="72"/>
      <c r="L50" s="70"/>
      <c r="M50" s="73"/>
      <c r="O50" s="77"/>
      <c r="T50"/>
      <c r="U50"/>
      <c r="V50"/>
      <c r="W50"/>
      <c r="X50"/>
      <c r="Y50"/>
    </row>
    <row r="51" spans="4:25" s="21" customFormat="1" x14ac:dyDescent="0.25">
      <c r="D51" s="70"/>
      <c r="E51" s="21" t="s">
        <v>1</v>
      </c>
      <c r="F51" s="2"/>
      <c r="I51" s="1"/>
      <c r="K51" s="72"/>
      <c r="T51"/>
      <c r="U51"/>
      <c r="V51"/>
      <c r="W51"/>
      <c r="X51"/>
      <c r="Y51"/>
    </row>
    <row r="52" spans="4:25" s="21" customFormat="1" x14ac:dyDescent="0.25">
      <c r="D52" s="70"/>
      <c r="E52" s="21" t="s">
        <v>0</v>
      </c>
      <c r="F52" s="2"/>
      <c r="I52" s="1"/>
      <c r="K52" s="72"/>
      <c r="T52"/>
      <c r="U52"/>
      <c r="V52"/>
      <c r="W52"/>
      <c r="X52"/>
      <c r="Y52"/>
    </row>
    <row r="53" spans="4:25" s="21" customFormat="1" x14ac:dyDescent="0.25">
      <c r="D53" s="70"/>
      <c r="E53" s="21" t="s">
        <v>38</v>
      </c>
      <c r="F53" s="2">
        <f>Q11^2</f>
        <v>46736086144678.234</v>
      </c>
      <c r="G53" s="21">
        <f t="shared" ref="G53:H53" si="9">U11</f>
        <v>0.99997206123548543</v>
      </c>
      <c r="H53" s="21">
        <f t="shared" si="9"/>
        <v>7.7527151211361695E-2</v>
      </c>
      <c r="I53" s="1">
        <f>T11</f>
        <v>193.02268406617551</v>
      </c>
      <c r="J53" s="21">
        <f t="shared" si="8"/>
        <v>18770925314.465729</v>
      </c>
      <c r="K53" s="72"/>
      <c r="T53"/>
      <c r="U53"/>
      <c r="V53"/>
      <c r="W53"/>
      <c r="X53"/>
      <c r="Y53"/>
    </row>
    <row r="54" spans="4:25" s="21" customFormat="1" x14ac:dyDescent="0.25">
      <c r="D54" s="70"/>
      <c r="E54" s="21" t="s">
        <v>39</v>
      </c>
      <c r="F54" s="2"/>
      <c r="I54" s="1"/>
      <c r="K54" s="72"/>
      <c r="T54"/>
      <c r="U54"/>
      <c r="V54"/>
      <c r="W54"/>
      <c r="X54"/>
      <c r="Y54"/>
    </row>
    <row r="55" spans="4:25" s="21" customFormat="1" x14ac:dyDescent="0.25">
      <c r="D55" s="70"/>
      <c r="E55" s="21" t="s">
        <v>40</v>
      </c>
      <c r="F55" s="2"/>
      <c r="I55" s="1"/>
      <c r="K55" s="72"/>
      <c r="T55"/>
      <c r="U55"/>
      <c r="V55"/>
      <c r="W55"/>
      <c r="X55"/>
      <c r="Y55"/>
    </row>
    <row r="56" spans="4:25" s="21" customFormat="1" x14ac:dyDescent="0.25">
      <c r="D56" s="70"/>
      <c r="E56" s="21" t="s">
        <v>41</v>
      </c>
      <c r="F56" s="2"/>
      <c r="I56" s="1"/>
      <c r="K56" s="73"/>
      <c r="T56"/>
      <c r="U56"/>
      <c r="V56"/>
      <c r="W56"/>
      <c r="X56"/>
      <c r="Y56"/>
    </row>
    <row r="57" spans="4:25" s="21" customFormat="1" x14ac:dyDescent="0.25">
      <c r="D57" s="70"/>
      <c r="T57"/>
      <c r="U57"/>
      <c r="V57"/>
      <c r="W57"/>
      <c r="X57"/>
      <c r="Y57"/>
    </row>
    <row r="58" spans="4:25" s="21" customFormat="1" x14ac:dyDescent="0.25">
      <c r="D58" s="70"/>
      <c r="T58"/>
      <c r="U58"/>
      <c r="V58"/>
      <c r="W58"/>
      <c r="X58"/>
      <c r="Y58"/>
    </row>
  </sheetData>
  <mergeCells count="63">
    <mergeCell ref="M41:M50"/>
    <mergeCell ref="AD42:AE42"/>
    <mergeCell ref="F1:M1"/>
    <mergeCell ref="AI32:AL32"/>
    <mergeCell ref="AD33:AG33"/>
    <mergeCell ref="AI33:AL33"/>
    <mergeCell ref="AD35:AE35"/>
    <mergeCell ref="AF35:AG35"/>
    <mergeCell ref="AI35:AJ35"/>
    <mergeCell ref="AK35:AL35"/>
    <mergeCell ref="AI25:AL25"/>
    <mergeCell ref="AD26:AG26"/>
    <mergeCell ref="AI26:AL26"/>
    <mergeCell ref="AD28:AE28"/>
    <mergeCell ref="AF28:AG28"/>
    <mergeCell ref="AI28:AJ28"/>
    <mergeCell ref="D45:D52"/>
    <mergeCell ref="K45:K56"/>
    <mergeCell ref="AD46:AG46"/>
    <mergeCell ref="AI46:AL46"/>
    <mergeCell ref="D53:D58"/>
    <mergeCell ref="O36:O50"/>
    <mergeCell ref="AD39:AG39"/>
    <mergeCell ref="AI39:AL39"/>
    <mergeCell ref="AD40:AG40"/>
    <mergeCell ref="AI40:AL40"/>
    <mergeCell ref="F41:F42"/>
    <mergeCell ref="G41:G42"/>
    <mergeCell ref="L41:L50"/>
    <mergeCell ref="AF42:AG42"/>
    <mergeCell ref="AI42:AJ42"/>
    <mergeCell ref="AK42:AL42"/>
    <mergeCell ref="AK28:AL28"/>
    <mergeCell ref="C16:C17"/>
    <mergeCell ref="E16:E17"/>
    <mergeCell ref="I16:I33"/>
    <mergeCell ref="B18:B19"/>
    <mergeCell ref="AD18:AG18"/>
    <mergeCell ref="G22:G33"/>
    <mergeCell ref="AD25:AG25"/>
    <mergeCell ref="AD32:AG32"/>
    <mergeCell ref="AI18:AL18"/>
    <mergeCell ref="AD19:AG19"/>
    <mergeCell ref="AI19:AL19"/>
    <mergeCell ref="AD21:AE21"/>
    <mergeCell ref="AF21:AG21"/>
    <mergeCell ref="AI21:AJ21"/>
    <mergeCell ref="AK21:AL21"/>
    <mergeCell ref="AD11:AG11"/>
    <mergeCell ref="AI11:AL11"/>
    <mergeCell ref="AD12:AG12"/>
    <mergeCell ref="AI12:AL12"/>
    <mergeCell ref="AD14:AE14"/>
    <mergeCell ref="AF14:AG14"/>
    <mergeCell ref="AI14:AJ14"/>
    <mergeCell ref="AK14:AL14"/>
    <mergeCell ref="M3:O3"/>
    <mergeCell ref="AD5:AG5"/>
    <mergeCell ref="AI5:AL5"/>
    <mergeCell ref="AD7:AE7"/>
    <mergeCell ref="AF7:AG7"/>
    <mergeCell ref="AI7:AJ7"/>
    <mergeCell ref="AK7:AL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BEB7-0E99-48C4-AD76-29BB93B86F44}">
  <dimension ref="A1:AL58"/>
  <sheetViews>
    <sheetView topLeftCell="A19" zoomScaleNormal="100" workbookViewId="0">
      <selection activeCell="O51" sqref="O51"/>
    </sheetView>
  </sheetViews>
  <sheetFormatPr baseColWidth="10" defaultColWidth="10.7109375" defaultRowHeight="15" x14ac:dyDescent="0.25"/>
  <cols>
    <col min="1" max="1" width="3" style="21" customWidth="1"/>
    <col min="2" max="2" width="10.7109375" style="21"/>
    <col min="3" max="3" width="7.28515625" style="21" customWidth="1"/>
    <col min="4" max="4" width="10.7109375" style="21"/>
    <col min="5" max="5" width="21.5703125" style="21" bestFit="1" customWidth="1"/>
    <col min="6" max="6" width="20" style="21" bestFit="1" customWidth="1"/>
    <col min="7" max="7" width="12" style="21" bestFit="1" customWidth="1"/>
    <col min="8" max="8" width="11.42578125" style="21" customWidth="1"/>
    <col min="9" max="9" width="10.7109375" style="21"/>
    <col min="10" max="10" width="12" style="21" bestFit="1" customWidth="1"/>
    <col min="11" max="11" width="27.85546875" style="21" bestFit="1" customWidth="1"/>
    <col min="12" max="12" width="13.140625" style="21" bestFit="1" customWidth="1"/>
    <col min="13" max="13" width="25.140625" style="21" bestFit="1" customWidth="1"/>
    <col min="14" max="14" width="2.7109375" style="21" customWidth="1"/>
    <col min="15" max="15" width="26.140625" style="21" bestFit="1" customWidth="1"/>
    <col min="16" max="16" width="2.140625" style="21" customWidth="1"/>
    <col min="17" max="17" width="17.5703125" style="21" bestFit="1" customWidth="1"/>
    <col min="18" max="18" width="22.5703125" style="21" customWidth="1"/>
    <col min="19" max="19" width="9.85546875" style="21" customWidth="1"/>
    <col min="20" max="20" width="12.7109375" bestFit="1" customWidth="1"/>
    <col min="21" max="21" width="12" bestFit="1" customWidth="1"/>
    <col min="22" max="22" width="18" bestFit="1" customWidth="1"/>
    <col min="27" max="27" width="20.28515625" bestFit="1" customWidth="1"/>
    <col min="32" max="32" width="18.5703125" bestFit="1" customWidth="1"/>
    <col min="37" max="37" width="19" bestFit="1" customWidth="1"/>
  </cols>
  <sheetData>
    <row r="1" spans="2:38" ht="26.25" x14ac:dyDescent="0.25">
      <c r="B1" s="11" t="s">
        <v>34</v>
      </c>
      <c r="C1" s="15" t="s">
        <v>35</v>
      </c>
      <c r="D1" s="12">
        <v>1</v>
      </c>
      <c r="F1" s="81" t="s">
        <v>54</v>
      </c>
      <c r="G1" s="82"/>
      <c r="H1" s="82"/>
      <c r="I1" s="82"/>
      <c r="J1" s="82"/>
      <c r="K1" s="82"/>
      <c r="L1" s="82"/>
      <c r="M1" s="82"/>
    </row>
    <row r="2" spans="2:38" ht="15.75" thickBot="1" x14ac:dyDescent="0.3">
      <c r="B2" s="13" t="s">
        <v>36</v>
      </c>
      <c r="C2" s="16" t="s">
        <v>35</v>
      </c>
      <c r="D2" s="14">
        <v>0</v>
      </c>
    </row>
    <row r="3" spans="2:38" ht="15.75" thickBot="1" x14ac:dyDescent="0.3">
      <c r="B3" s="10"/>
      <c r="C3" s="3"/>
      <c r="D3" s="3"/>
      <c r="E3" s="3"/>
      <c r="F3" s="3"/>
      <c r="G3" s="3"/>
      <c r="M3" s="70" t="s">
        <v>37</v>
      </c>
      <c r="N3" s="70"/>
      <c r="O3" s="70"/>
      <c r="S3" s="7"/>
      <c r="Y3" s="7" t="s">
        <v>32</v>
      </c>
    </row>
    <row r="4" spans="2:38" x14ac:dyDescent="0.25">
      <c r="B4" s="21" t="s">
        <v>33</v>
      </c>
      <c r="L4" s="21" t="s">
        <v>20</v>
      </c>
      <c r="Q4" s="9" t="s">
        <v>19</v>
      </c>
      <c r="R4" s="9" t="s">
        <v>18</v>
      </c>
      <c r="S4" s="9" t="s">
        <v>22</v>
      </c>
      <c r="T4" s="9" t="s">
        <v>11</v>
      </c>
      <c r="U4" s="8" t="s">
        <v>13</v>
      </c>
      <c r="V4" s="9" t="s">
        <v>31</v>
      </c>
      <c r="Y4" t="s">
        <v>30</v>
      </c>
    </row>
    <row r="5" spans="2:38" ht="15.75" thickBot="1" x14ac:dyDescent="0.3">
      <c r="K5" t="s">
        <v>29</v>
      </c>
      <c r="L5">
        <v>83237124</v>
      </c>
      <c r="O5"/>
      <c r="P5" s="3"/>
      <c r="Q5" s="2"/>
      <c r="T5" s="5"/>
      <c r="AD5" s="78" t="s">
        <v>42</v>
      </c>
      <c r="AE5" s="78"/>
      <c r="AF5" s="78"/>
      <c r="AG5" s="78"/>
      <c r="AI5" s="78" t="s">
        <v>42</v>
      </c>
      <c r="AJ5" s="78"/>
      <c r="AK5" s="78"/>
      <c r="AL5" s="78"/>
    </row>
    <row r="6" spans="2:38" x14ac:dyDescent="0.25">
      <c r="K6" s="8" t="s">
        <v>27</v>
      </c>
      <c r="L6" s="8">
        <v>72385057</v>
      </c>
      <c r="O6"/>
      <c r="P6"/>
      <c r="Q6" s="2"/>
      <c r="T6" s="5"/>
    </row>
    <row r="7" spans="2:38" ht="15.75" thickBot="1" x14ac:dyDescent="0.3">
      <c r="K7" t="s">
        <v>25</v>
      </c>
      <c r="L7" s="24">
        <f>Q14</f>
        <v>16956440.821000002</v>
      </c>
      <c r="O7" s="7"/>
      <c r="Q7" s="2"/>
      <c r="T7" s="5"/>
      <c r="AD7" s="80"/>
      <c r="AE7" s="80"/>
      <c r="AF7" s="80" t="s">
        <v>43</v>
      </c>
      <c r="AG7" s="80"/>
      <c r="AI7" s="80"/>
      <c r="AJ7" s="80"/>
      <c r="AK7" s="80" t="s">
        <v>43</v>
      </c>
      <c r="AL7" s="80"/>
    </row>
    <row r="8" spans="2:38" x14ac:dyDescent="0.25">
      <c r="K8"/>
      <c r="L8"/>
      <c r="O8" s="17" t="s">
        <v>23</v>
      </c>
      <c r="P8" s="18"/>
      <c r="Q8" s="51">
        <v>7614948.0160000008</v>
      </c>
      <c r="R8" s="18">
        <v>9.9781988931745794E-2</v>
      </c>
      <c r="S8" s="18">
        <v>269</v>
      </c>
      <c r="T8" s="19">
        <f t="shared" ref="T8" si="0">(Q8/L$7)*L$11</f>
        <v>254.18427266399738</v>
      </c>
      <c r="U8" s="20">
        <f t="shared" ref="U8" si="1">1-(S8/Q8)</f>
        <v>0.99996467474243622</v>
      </c>
      <c r="V8" s="20">
        <v>9.9781988931745794E-2</v>
      </c>
      <c r="AD8" s="34" t="s">
        <v>20</v>
      </c>
      <c r="AE8" s="34"/>
      <c r="AF8" s="35">
        <v>70</v>
      </c>
      <c r="AG8" s="34"/>
      <c r="AI8" s="34" t="s">
        <v>20</v>
      </c>
      <c r="AJ8" s="34"/>
      <c r="AK8" s="35">
        <v>52</v>
      </c>
      <c r="AL8" s="34"/>
    </row>
    <row r="9" spans="2:38" x14ac:dyDescent="0.25">
      <c r="K9"/>
      <c r="L9"/>
      <c r="O9"/>
      <c r="Q9" s="2"/>
      <c r="T9" s="5"/>
      <c r="AD9" s="34" t="s">
        <v>44</v>
      </c>
      <c r="AE9" s="34"/>
      <c r="AF9" s="38">
        <v>0.25714285714285701</v>
      </c>
      <c r="AG9" s="34"/>
      <c r="AI9" s="34" t="s">
        <v>44</v>
      </c>
      <c r="AJ9" s="34"/>
      <c r="AK9" s="35">
        <v>0.23076923076923</v>
      </c>
      <c r="AL9" s="34"/>
    </row>
    <row r="10" spans="2:38" ht="15.75" thickBot="1" x14ac:dyDescent="0.3">
      <c r="O10"/>
      <c r="Q10" s="2"/>
      <c r="T10" s="5"/>
      <c r="AD10" s="36" t="s">
        <v>45</v>
      </c>
      <c r="AE10" s="36"/>
      <c r="AF10" s="39">
        <v>0.19378881987577601</v>
      </c>
      <c r="AG10" s="36"/>
      <c r="AI10" s="36" t="s">
        <v>45</v>
      </c>
      <c r="AJ10" s="36"/>
      <c r="AK10" s="37">
        <v>0.180995475113122</v>
      </c>
      <c r="AL10" s="36"/>
    </row>
    <row r="11" spans="2:38" x14ac:dyDescent="0.25">
      <c r="K11" s="21" t="s">
        <v>22</v>
      </c>
      <c r="L11" s="21">
        <v>566</v>
      </c>
      <c r="O11" s="7"/>
      <c r="Q11" s="2"/>
      <c r="T11" s="5"/>
      <c r="Y11" t="s">
        <v>21</v>
      </c>
      <c r="AD11" s="74"/>
      <c r="AE11" s="74"/>
      <c r="AF11" s="74"/>
      <c r="AG11" s="74"/>
      <c r="AI11" s="74"/>
      <c r="AJ11" s="74"/>
      <c r="AK11" s="74"/>
      <c r="AL11" s="74"/>
    </row>
    <row r="12" spans="2:38" ht="15.75" thickBot="1" x14ac:dyDescent="0.3">
      <c r="O12" s="7" t="s">
        <v>49</v>
      </c>
      <c r="Q12" s="51">
        <v>9341492.8050000016</v>
      </c>
      <c r="R12" s="21">
        <v>5.7432432432432401E-2</v>
      </c>
      <c r="S12" s="21">
        <v>297</v>
      </c>
      <c r="T12" s="5">
        <f>(Q12/L$7)*L$11</f>
        <v>311.81572733600262</v>
      </c>
      <c r="U12">
        <f>1-(S12/Q12)</f>
        <v>0.99996820636634853</v>
      </c>
      <c r="V12">
        <v>5.4317453046266603E-2</v>
      </c>
      <c r="AD12" s="78" t="s">
        <v>42</v>
      </c>
      <c r="AE12" s="78"/>
      <c r="AF12" s="78"/>
      <c r="AG12" s="78"/>
      <c r="AI12" s="78" t="s">
        <v>42</v>
      </c>
      <c r="AJ12" s="78"/>
      <c r="AK12" s="78"/>
      <c r="AL12" s="78"/>
    </row>
    <row r="14" spans="2:38" ht="15.75" thickBot="1" x14ac:dyDescent="0.3">
      <c r="Q14" s="2">
        <f>SUM(Q5:Q12)</f>
        <v>16956440.821000002</v>
      </c>
      <c r="S14" s="21">
        <f>SUM(S5:S12)</f>
        <v>566</v>
      </c>
      <c r="AD14" s="80"/>
      <c r="AE14" s="80"/>
      <c r="AF14" s="80" t="s">
        <v>43</v>
      </c>
      <c r="AG14" s="80"/>
      <c r="AI14" s="80"/>
      <c r="AJ14" s="80"/>
      <c r="AK14" s="80" t="s">
        <v>43</v>
      </c>
      <c r="AL14" s="80"/>
    </row>
    <row r="15" spans="2:38" x14ac:dyDescent="0.25">
      <c r="O15" s="7"/>
      <c r="Q15" s="2"/>
      <c r="R15" s="38"/>
      <c r="T15" s="5"/>
      <c r="V15" s="38"/>
      <c r="AD15" s="34" t="s">
        <v>20</v>
      </c>
      <c r="AE15" s="34"/>
      <c r="AF15" s="35">
        <v>78</v>
      </c>
      <c r="AG15" s="34"/>
      <c r="AI15" s="34" t="s">
        <v>20</v>
      </c>
      <c r="AJ15" s="34"/>
      <c r="AK15" s="35">
        <v>38</v>
      </c>
      <c r="AL15" s="34"/>
    </row>
    <row r="16" spans="2:38" ht="18" customHeight="1" x14ac:dyDescent="0.25">
      <c r="C16" s="70"/>
      <c r="D16" s="21">
        <v>1</v>
      </c>
      <c r="E16" s="70">
        <f>D16/D17</f>
        <v>5.8974640406938015E-8</v>
      </c>
      <c r="I16" s="70">
        <f>E16*G22</f>
        <v>7.6451144828935641E-2</v>
      </c>
      <c r="M16" s="6"/>
      <c r="O16" s="7"/>
      <c r="Q16" s="2"/>
      <c r="R16" s="38"/>
      <c r="T16" s="5"/>
      <c r="V16" s="38"/>
      <c r="AD16" s="34" t="s">
        <v>44</v>
      </c>
      <c r="AE16" s="34"/>
      <c r="AF16" s="35">
        <v>0.16666666666666599</v>
      </c>
      <c r="AG16" s="34"/>
      <c r="AI16" s="34" t="s">
        <v>44</v>
      </c>
      <c r="AJ16" s="34"/>
      <c r="AK16" s="35">
        <v>7.8947368421052599E-2</v>
      </c>
      <c r="AL16" s="34"/>
    </row>
    <row r="17" spans="2:38" ht="15.75" thickBot="1" x14ac:dyDescent="0.3">
      <c r="C17" s="70"/>
      <c r="D17" s="2">
        <f>L7</f>
        <v>16956440.821000002</v>
      </c>
      <c r="E17" s="70"/>
      <c r="I17" s="70"/>
      <c r="M17" s="6"/>
      <c r="O17" s="7"/>
      <c r="Q17" s="2"/>
      <c r="T17" s="5"/>
      <c r="AD17" s="36" t="s">
        <v>45</v>
      </c>
      <c r="AE17" s="36"/>
      <c r="AF17" s="37">
        <v>0.14069264069264001</v>
      </c>
      <c r="AG17" s="36"/>
      <c r="AI17" s="36" t="s">
        <v>45</v>
      </c>
      <c r="AJ17" s="36"/>
      <c r="AK17" s="37">
        <v>7.4679943100995697E-2</v>
      </c>
      <c r="AL17" s="36"/>
    </row>
    <row r="18" spans="2:38" x14ac:dyDescent="0.25">
      <c r="B18" s="70"/>
      <c r="I18" s="70"/>
      <c r="M18" s="6"/>
      <c r="O18" s="7"/>
      <c r="T18" s="5"/>
      <c r="AD18" s="74"/>
      <c r="AE18" s="74"/>
      <c r="AF18" s="74"/>
      <c r="AG18" s="74"/>
      <c r="AI18" s="74"/>
      <c r="AJ18" s="74"/>
      <c r="AK18" s="74"/>
      <c r="AL18" s="74"/>
    </row>
    <row r="19" spans="2:38" ht="15.75" thickBot="1" x14ac:dyDescent="0.3">
      <c r="B19" s="70"/>
      <c r="I19" s="70"/>
      <c r="M19" s="6"/>
      <c r="R19" s="5"/>
      <c r="S19" s="5"/>
      <c r="AD19" s="78" t="s">
        <v>42</v>
      </c>
      <c r="AE19" s="78"/>
      <c r="AF19" s="78"/>
      <c r="AG19" s="78"/>
      <c r="AI19" s="78" t="s">
        <v>42</v>
      </c>
      <c r="AJ19" s="78"/>
      <c r="AK19" s="78"/>
      <c r="AL19" s="78"/>
    </row>
    <row r="20" spans="2:38" x14ac:dyDescent="0.25">
      <c r="I20" s="70"/>
      <c r="Q20" s="2"/>
      <c r="R20" s="5"/>
      <c r="S20" s="5"/>
    </row>
    <row r="21" spans="2:38" ht="15.75" thickBot="1" x14ac:dyDescent="0.3">
      <c r="D21" s="21" t="s">
        <v>19</v>
      </c>
      <c r="E21" s="21" t="s">
        <v>18</v>
      </c>
      <c r="F21" s="21" t="s">
        <v>17</v>
      </c>
      <c r="G21" s="21" t="s">
        <v>16</v>
      </c>
      <c r="I21" s="70"/>
      <c r="R21" s="5"/>
      <c r="S21" s="5"/>
      <c r="AD21" s="80"/>
      <c r="AE21" s="80"/>
      <c r="AF21" s="80" t="s">
        <v>43</v>
      </c>
      <c r="AG21" s="80"/>
      <c r="AI21" s="80"/>
      <c r="AJ21" s="80"/>
      <c r="AK21" s="80" t="s">
        <v>43</v>
      </c>
      <c r="AL21" s="80"/>
    </row>
    <row r="22" spans="2:38" x14ac:dyDescent="0.25">
      <c r="C22" s="21" t="s">
        <v>7</v>
      </c>
      <c r="D22" s="2"/>
      <c r="E22" s="40"/>
      <c r="G22" s="79">
        <f>SUM(F22:F31)</f>
        <v>1296339.3129895476</v>
      </c>
      <c r="I22" s="70"/>
      <c r="AD22" s="34" t="s">
        <v>20</v>
      </c>
      <c r="AE22" s="34"/>
      <c r="AF22" s="35">
        <v>95</v>
      </c>
      <c r="AG22" s="34"/>
      <c r="AI22" s="34" t="s">
        <v>20</v>
      </c>
      <c r="AJ22" s="34"/>
      <c r="AK22" s="35">
        <v>74</v>
      </c>
      <c r="AL22" s="34"/>
    </row>
    <row r="23" spans="2:38" ht="15.75" thickBot="1" x14ac:dyDescent="0.3">
      <c r="C23" s="21" t="s">
        <v>6</v>
      </c>
      <c r="D23" s="2"/>
      <c r="E23" s="40"/>
      <c r="G23" s="72"/>
      <c r="I23" s="70"/>
      <c r="AD23" s="34" t="s">
        <v>44</v>
      </c>
      <c r="AE23" s="34"/>
      <c r="AF23" s="35">
        <v>0.13684210526315699</v>
      </c>
      <c r="AG23" s="34"/>
      <c r="AI23" s="34" t="s">
        <v>44</v>
      </c>
      <c r="AJ23" s="34"/>
      <c r="AK23" s="35">
        <v>5.4054054054054099E-2</v>
      </c>
      <c r="AL23" s="34"/>
    </row>
    <row r="24" spans="2:38" ht="18.75" customHeight="1" thickBot="1" x14ac:dyDescent="0.3">
      <c r="C24" s="21" t="s">
        <v>5</v>
      </c>
      <c r="D24" s="2"/>
      <c r="E24" s="40"/>
      <c r="G24" s="72"/>
      <c r="I24" s="70"/>
      <c r="L24" s="4" t="s">
        <v>15</v>
      </c>
      <c r="M24" s="41">
        <f>I16</f>
        <v>7.6451144828935641E-2</v>
      </c>
      <c r="N24" s="25" t="s">
        <v>14</v>
      </c>
      <c r="O24" s="42">
        <f>O36</f>
        <v>3.263359934351575E-2</v>
      </c>
      <c r="Q24" s="47" t="s">
        <v>14</v>
      </c>
      <c r="R24" s="48">
        <f>M24-O24</f>
        <v>4.3817545485419891E-2</v>
      </c>
      <c r="S24" s="2"/>
      <c r="AD24" s="36" t="s">
        <v>45</v>
      </c>
      <c r="AE24" s="36"/>
      <c r="AF24" s="37">
        <v>0.119372900335946</v>
      </c>
      <c r="AG24" s="36"/>
      <c r="AI24" s="36" t="s">
        <v>45</v>
      </c>
      <c r="AJ24" s="36"/>
      <c r="AK24" s="37">
        <v>5.18326545723806E-2</v>
      </c>
      <c r="AL24" s="36"/>
    </row>
    <row r="25" spans="2:38" s="21" customFormat="1" ht="15.75" thickBot="1" x14ac:dyDescent="0.3">
      <c r="C25" s="21" t="s">
        <v>4</v>
      </c>
      <c r="D25" s="2">
        <f t="shared" ref="D25:E25" si="2">Q8</f>
        <v>7614948.0160000008</v>
      </c>
      <c r="E25" s="40">
        <f t="shared" si="2"/>
        <v>9.9781988931745794E-2</v>
      </c>
      <c r="F25" s="21">
        <f>D25*E25</f>
        <v>759834.65864833165</v>
      </c>
      <c r="G25" s="72"/>
      <c r="I25" s="70"/>
      <c r="Q25" s="47" t="s">
        <v>14</v>
      </c>
      <c r="R25" s="48">
        <f>M24+O24</f>
        <v>0.1090847441724514</v>
      </c>
      <c r="T25"/>
      <c r="U25"/>
      <c r="V25"/>
      <c r="W25"/>
      <c r="X25"/>
      <c r="Y25"/>
      <c r="AD25" s="74"/>
      <c r="AE25" s="74"/>
      <c r="AF25" s="74"/>
      <c r="AG25" s="74"/>
      <c r="AI25" s="74"/>
      <c r="AJ25" s="74"/>
      <c r="AK25" s="74"/>
      <c r="AL25" s="74"/>
    </row>
    <row r="26" spans="2:38" s="21" customFormat="1" ht="21.75" thickBot="1" x14ac:dyDescent="0.3">
      <c r="D26" s="2"/>
      <c r="E26" s="40"/>
      <c r="G26" s="72"/>
      <c r="I26" s="70"/>
      <c r="K26" s="3"/>
      <c r="L26" s="4" t="s">
        <v>15</v>
      </c>
      <c r="M26" s="43">
        <f>M24*L7</f>
        <v>1296339.3129895476</v>
      </c>
      <c r="N26" s="25" t="s">
        <v>14</v>
      </c>
      <c r="O26" s="26">
        <f>O24*L7</f>
        <v>553349.69604454935</v>
      </c>
      <c r="P26" s="3"/>
      <c r="Q26" s="30"/>
      <c r="R26" s="23"/>
      <c r="S26" s="23"/>
      <c r="T26"/>
      <c r="U26"/>
      <c r="V26"/>
      <c r="W26"/>
      <c r="X26"/>
      <c r="Y26"/>
      <c r="AD26" s="78" t="s">
        <v>42</v>
      </c>
      <c r="AE26" s="78"/>
      <c r="AF26" s="78"/>
      <c r="AG26" s="78"/>
      <c r="AI26" s="78" t="s">
        <v>42</v>
      </c>
      <c r="AJ26" s="78"/>
      <c r="AK26" s="78"/>
      <c r="AL26" s="78"/>
    </row>
    <row r="27" spans="2:38" s="21" customFormat="1" x14ac:dyDescent="0.25">
      <c r="D27" s="2"/>
      <c r="E27" s="40"/>
      <c r="G27" s="72"/>
      <c r="I27" s="70"/>
      <c r="K27" s="3"/>
      <c r="L27" s="3"/>
      <c r="M27" s="3"/>
      <c r="N27" s="3"/>
      <c r="O27" s="3"/>
      <c r="P27" s="3"/>
      <c r="Q27" s="47" t="s">
        <v>14</v>
      </c>
      <c r="R27" s="2">
        <f>M26-O26</f>
        <v>742989.61694499827</v>
      </c>
      <c r="S27" s="22"/>
      <c r="T27"/>
      <c r="U27"/>
      <c r="V27"/>
      <c r="W27"/>
      <c r="X27"/>
      <c r="Y27"/>
      <c r="AD27"/>
      <c r="AE27"/>
      <c r="AF27"/>
      <c r="AG27"/>
      <c r="AI27"/>
      <c r="AJ27"/>
      <c r="AK27"/>
      <c r="AL27"/>
    </row>
    <row r="28" spans="2:38" s="21" customFormat="1" ht="15.75" thickBot="1" x14ac:dyDescent="0.3">
      <c r="C28" s="21" t="s">
        <v>1</v>
      </c>
      <c r="D28" s="2"/>
      <c r="E28" s="40"/>
      <c r="G28" s="72"/>
      <c r="I28" s="70"/>
      <c r="M28" s="45">
        <f>M26+O26</f>
        <v>1849689.009034097</v>
      </c>
      <c r="N28" s="28"/>
      <c r="O28" s="27">
        <v>0.25</v>
      </c>
      <c r="P28" s="29"/>
      <c r="Q28" s="47" t="s">
        <v>14</v>
      </c>
      <c r="R28" s="2">
        <f>M26+O26</f>
        <v>1849689.009034097</v>
      </c>
      <c r="S28" s="30"/>
      <c r="T28"/>
      <c r="U28"/>
      <c r="V28"/>
      <c r="W28"/>
      <c r="X28"/>
      <c r="Y28"/>
      <c r="AD28" s="80"/>
      <c r="AE28" s="80"/>
      <c r="AF28" s="80" t="s">
        <v>43</v>
      </c>
      <c r="AG28" s="80"/>
      <c r="AI28" s="80"/>
      <c r="AJ28" s="80"/>
      <c r="AK28" s="80" t="s">
        <v>43</v>
      </c>
      <c r="AL28" s="80"/>
    </row>
    <row r="29" spans="2:38" s="21" customFormat="1" x14ac:dyDescent="0.25">
      <c r="C29" s="21" t="s">
        <v>0</v>
      </c>
      <c r="D29" s="2"/>
      <c r="E29" s="40"/>
      <c r="G29" s="72"/>
      <c r="I29" s="70"/>
      <c r="M29" s="44">
        <f>M26-O26</f>
        <v>742989.61694499827</v>
      </c>
      <c r="N29" s="31"/>
      <c r="O29" s="46">
        <v>0.35699999999999998</v>
      </c>
      <c r="P29" s="31"/>
      <c r="Q29" s="30"/>
      <c r="R29" s="31"/>
      <c r="S29" s="31"/>
      <c r="T29"/>
      <c r="U29"/>
      <c r="V29"/>
      <c r="W29"/>
      <c r="X29"/>
      <c r="Y29"/>
      <c r="AD29" s="34" t="s">
        <v>20</v>
      </c>
      <c r="AE29" s="34"/>
      <c r="AF29" s="35">
        <v>127</v>
      </c>
      <c r="AG29" s="34"/>
      <c r="AI29" s="34" t="s">
        <v>20</v>
      </c>
      <c r="AJ29" s="34"/>
      <c r="AK29" s="35">
        <v>105</v>
      </c>
      <c r="AL29" s="34"/>
    </row>
    <row r="30" spans="2:38" s="21" customFormat="1" x14ac:dyDescent="0.25">
      <c r="C30" s="21" t="s">
        <v>38</v>
      </c>
      <c r="D30" s="2"/>
      <c r="E30" s="40"/>
      <c r="G30" s="72"/>
      <c r="I30" s="70"/>
      <c r="M30" s="31"/>
      <c r="N30" s="31"/>
      <c r="O30" s="31"/>
      <c r="P30" s="31"/>
      <c r="Q30" s="30"/>
      <c r="R30" s="31"/>
      <c r="S30" s="31"/>
      <c r="T30"/>
      <c r="U30"/>
      <c r="V30"/>
      <c r="W30"/>
      <c r="X30"/>
      <c r="Y30"/>
      <c r="AD30" s="34" t="s">
        <v>44</v>
      </c>
      <c r="AE30" s="34"/>
      <c r="AF30" s="35">
        <v>0.16535433070866101</v>
      </c>
      <c r="AG30" s="34"/>
      <c r="AI30" s="34" t="s">
        <v>44</v>
      </c>
      <c r="AJ30" s="34"/>
      <c r="AK30" s="35">
        <v>6.6666666666666693E-2</v>
      </c>
      <c r="AL30" s="34"/>
    </row>
    <row r="31" spans="2:38" s="21" customFormat="1" ht="16.5" thickBot="1" x14ac:dyDescent="0.3">
      <c r="C31" s="21" t="s">
        <v>39</v>
      </c>
      <c r="D31" s="2">
        <f t="shared" ref="D31:E31" si="3">Q12</f>
        <v>9341492.8050000016</v>
      </c>
      <c r="E31" s="40">
        <f t="shared" si="3"/>
        <v>5.7432432432432401E-2</v>
      </c>
      <c r="F31" s="21">
        <f t="shared" ref="F31" si="4">D31*E31</f>
        <v>536504.65434121597</v>
      </c>
      <c r="G31" s="72"/>
      <c r="I31" s="70"/>
      <c r="M31" s="28"/>
      <c r="N31" s="31"/>
      <c r="O31" s="31"/>
      <c r="P31" s="31"/>
      <c r="Q31" s="33"/>
      <c r="R31" s="31"/>
      <c r="S31" s="31"/>
      <c r="T31"/>
      <c r="U31"/>
      <c r="V31"/>
      <c r="W31"/>
      <c r="X31"/>
      <c r="Y31"/>
      <c r="AD31" s="36" t="s">
        <v>45</v>
      </c>
      <c r="AE31" s="36"/>
      <c r="AF31" s="37">
        <v>0.139107611548556</v>
      </c>
      <c r="AG31" s="36"/>
      <c r="AI31" s="36" t="s">
        <v>45</v>
      </c>
      <c r="AJ31" s="36"/>
      <c r="AK31" s="37">
        <v>6.2820512820512805E-2</v>
      </c>
      <c r="AL31" s="36"/>
    </row>
    <row r="32" spans="2:38" s="21" customFormat="1" ht="15.75" x14ac:dyDescent="0.25">
      <c r="D32" s="2"/>
      <c r="E32" s="40"/>
      <c r="G32" s="72"/>
      <c r="I32" s="70"/>
      <c r="M32" s="31"/>
      <c r="N32" s="31"/>
      <c r="O32" s="31"/>
      <c r="P32" s="31"/>
      <c r="Q32" s="33"/>
      <c r="R32" s="31"/>
      <c r="S32" s="31"/>
      <c r="T32"/>
      <c r="U32"/>
      <c r="V32"/>
      <c r="W32"/>
      <c r="X32"/>
      <c r="Y32"/>
      <c r="AD32" s="74"/>
      <c r="AE32" s="74"/>
      <c r="AF32" s="74"/>
      <c r="AG32" s="74"/>
      <c r="AI32" s="74"/>
      <c r="AJ32" s="74"/>
      <c r="AK32" s="74"/>
      <c r="AL32" s="74"/>
    </row>
    <row r="33" spans="3:38" s="21" customFormat="1" ht="16.5" thickBot="1" x14ac:dyDescent="0.3">
      <c r="D33" s="2"/>
      <c r="E33" s="40"/>
      <c r="G33" s="73"/>
      <c r="I33" s="70"/>
      <c r="M33" s="31"/>
      <c r="N33" s="31"/>
      <c r="O33" s="31"/>
      <c r="P33" s="31"/>
      <c r="Q33" s="33"/>
      <c r="R33" s="31"/>
      <c r="S33" s="31"/>
      <c r="T33"/>
      <c r="U33"/>
      <c r="V33"/>
      <c r="W33"/>
      <c r="X33"/>
      <c r="Y33"/>
      <c r="AD33" s="78" t="s">
        <v>42</v>
      </c>
      <c r="AE33" s="78"/>
      <c r="AF33" s="78"/>
      <c r="AG33" s="78"/>
      <c r="AI33" s="78" t="s">
        <v>42</v>
      </c>
      <c r="AJ33" s="78"/>
      <c r="AK33" s="78"/>
      <c r="AL33" s="78"/>
    </row>
    <row r="34" spans="3:38" s="21" customFormat="1" ht="15.75" x14ac:dyDescent="0.25">
      <c r="M34" s="31"/>
      <c r="N34" s="31"/>
      <c r="O34" s="31"/>
      <c r="P34" s="31"/>
      <c r="Q34" s="33"/>
      <c r="R34" s="31"/>
      <c r="S34" s="31"/>
      <c r="T34"/>
      <c r="U34"/>
      <c r="V34"/>
      <c r="W34"/>
      <c r="X34"/>
      <c r="Y34"/>
      <c r="AD34"/>
      <c r="AE34"/>
      <c r="AF34"/>
      <c r="AG34"/>
      <c r="AI34"/>
      <c r="AJ34"/>
      <c r="AK34"/>
      <c r="AL34"/>
    </row>
    <row r="35" spans="3:38" s="21" customFormat="1" ht="15.75" thickBot="1" x14ac:dyDescent="0.3">
      <c r="C35" s="21" t="s">
        <v>50</v>
      </c>
      <c r="D35" s="21" t="s">
        <v>51</v>
      </c>
      <c r="E35" s="21" t="s">
        <v>52</v>
      </c>
      <c r="T35"/>
      <c r="U35"/>
      <c r="V35"/>
      <c r="W35"/>
      <c r="X35"/>
      <c r="Y35"/>
      <c r="AD35" s="80"/>
      <c r="AE35" s="80"/>
      <c r="AF35" s="80" t="s">
        <v>43</v>
      </c>
      <c r="AG35" s="80"/>
      <c r="AI35" s="80"/>
      <c r="AJ35" s="80"/>
      <c r="AK35" s="80" t="s">
        <v>43</v>
      </c>
      <c r="AL35" s="80"/>
    </row>
    <row r="36" spans="3:38" s="21" customFormat="1" x14ac:dyDescent="0.25">
      <c r="C36" s="21">
        <v>1.96</v>
      </c>
      <c r="D36" s="21">
        <v>2.58</v>
      </c>
      <c r="E36" s="21">
        <v>2.84</v>
      </c>
      <c r="L36" s="3"/>
      <c r="O36" s="75">
        <f>E36*M41</f>
        <v>3.263359934351575E-2</v>
      </c>
      <c r="T36"/>
      <c r="U36"/>
      <c r="V36"/>
      <c r="W36"/>
      <c r="X36"/>
      <c r="Y36"/>
      <c r="AD36" s="34" t="s">
        <v>20</v>
      </c>
      <c r="AE36" s="34"/>
      <c r="AF36" s="35">
        <v>130</v>
      </c>
      <c r="AG36" s="34"/>
      <c r="AI36" s="34" t="s">
        <v>20</v>
      </c>
      <c r="AJ36" s="34"/>
      <c r="AK36" s="35">
        <v>189</v>
      </c>
      <c r="AL36" s="34"/>
    </row>
    <row r="37" spans="3:38" s="21" customFormat="1" ht="14.25" customHeight="1" x14ac:dyDescent="0.25">
      <c r="L37" s="3"/>
      <c r="O37" s="76"/>
      <c r="T37"/>
      <c r="U37"/>
      <c r="V37"/>
      <c r="W37"/>
      <c r="X37"/>
      <c r="Y37"/>
      <c r="AD37" s="34" t="s">
        <v>44</v>
      </c>
      <c r="AE37" s="34"/>
      <c r="AF37" s="35">
        <v>0.107692307692307</v>
      </c>
      <c r="AG37" s="34"/>
      <c r="AI37" s="34" t="s">
        <v>44</v>
      </c>
      <c r="AJ37" s="34"/>
      <c r="AK37" s="35">
        <v>8.4656084656084707E-2</v>
      </c>
      <c r="AL37" s="34"/>
    </row>
    <row r="38" spans="3:38" s="21" customFormat="1" ht="14.25" customHeight="1" thickBot="1" x14ac:dyDescent="0.3">
      <c r="L38" s="3"/>
      <c r="O38" s="76"/>
      <c r="T38"/>
      <c r="U38"/>
      <c r="V38"/>
      <c r="W38"/>
      <c r="X38"/>
      <c r="Y38"/>
      <c r="AD38" s="36" t="s">
        <v>45</v>
      </c>
      <c r="AE38" s="36"/>
      <c r="AF38" s="37">
        <v>9.6839594514013097E-2</v>
      </c>
      <c r="AG38" s="36"/>
      <c r="AI38" s="36" t="s">
        <v>45</v>
      </c>
      <c r="AJ38" s="36"/>
      <c r="AK38" s="37">
        <v>7.7901609816503403E-2</v>
      </c>
      <c r="AL38" s="36"/>
    </row>
    <row r="39" spans="3:38" s="21" customFormat="1" ht="14.25" customHeight="1" x14ac:dyDescent="0.25">
      <c r="L39" s="3"/>
      <c r="O39" s="76"/>
      <c r="T39"/>
      <c r="U39"/>
      <c r="V39"/>
      <c r="W39"/>
      <c r="X39"/>
      <c r="Y39"/>
      <c r="AD39" s="74"/>
      <c r="AE39" s="74"/>
      <c r="AF39" s="74"/>
      <c r="AG39" s="74"/>
      <c r="AI39" s="74"/>
      <c r="AJ39" s="74"/>
      <c r="AK39" s="74"/>
      <c r="AL39" s="74"/>
    </row>
    <row r="40" spans="3:38" s="21" customFormat="1" ht="14.25" customHeight="1" thickBot="1" x14ac:dyDescent="0.3">
      <c r="L40" s="3"/>
      <c r="O40" s="76"/>
      <c r="R40" s="2"/>
      <c r="T40"/>
      <c r="U40"/>
      <c r="V40"/>
      <c r="W40"/>
      <c r="X40"/>
      <c r="Y40"/>
      <c r="AD40" s="78" t="s">
        <v>42</v>
      </c>
      <c r="AE40" s="78"/>
      <c r="AF40" s="78"/>
      <c r="AG40" s="78"/>
      <c r="AI40" s="78" t="s">
        <v>42</v>
      </c>
      <c r="AJ40" s="78"/>
      <c r="AK40" s="78"/>
      <c r="AL40" s="78"/>
    </row>
    <row r="41" spans="3:38" s="21" customFormat="1" ht="14.25" customHeight="1" x14ac:dyDescent="0.25">
      <c r="E41" s="21">
        <v>1</v>
      </c>
      <c r="F41" s="70">
        <f>E41/E42</f>
        <v>3.4780082111276461E-15</v>
      </c>
      <c r="G41" s="70"/>
      <c r="L41" s="70">
        <f>F41*K45</f>
        <v>1.3203627828222472E-4</v>
      </c>
      <c r="M41" s="79">
        <f>SQRT(L41)</f>
        <v>1.1490703994195687E-2</v>
      </c>
      <c r="O41" s="76"/>
      <c r="R41" s="2"/>
      <c r="T41"/>
      <c r="U41"/>
      <c r="V41"/>
      <c r="W41"/>
      <c r="X41"/>
      <c r="Y41"/>
      <c r="AD41"/>
      <c r="AE41"/>
      <c r="AF41"/>
      <c r="AG41"/>
      <c r="AI41"/>
      <c r="AJ41"/>
      <c r="AK41"/>
      <c r="AL41"/>
    </row>
    <row r="42" spans="3:38" s="21" customFormat="1" ht="15.75" thickBot="1" x14ac:dyDescent="0.3">
      <c r="E42" s="2">
        <f>L7^2</f>
        <v>287520885316075.25</v>
      </c>
      <c r="F42" s="70"/>
      <c r="G42" s="70"/>
      <c r="L42" s="70"/>
      <c r="M42" s="72"/>
      <c r="O42" s="76"/>
      <c r="T42"/>
      <c r="U42"/>
      <c r="V42"/>
      <c r="W42"/>
      <c r="X42"/>
      <c r="Y42"/>
      <c r="AD42" s="80"/>
      <c r="AE42" s="80"/>
      <c r="AF42" s="80" t="s">
        <v>43</v>
      </c>
      <c r="AG42" s="80"/>
      <c r="AI42" s="80"/>
      <c r="AJ42" s="80"/>
      <c r="AK42" s="80" t="s">
        <v>43</v>
      </c>
      <c r="AL42" s="80"/>
    </row>
    <row r="43" spans="3:38" s="21" customFormat="1" x14ac:dyDescent="0.25">
      <c r="F43" s="2"/>
      <c r="L43" s="70"/>
      <c r="M43" s="72"/>
      <c r="O43" s="76"/>
      <c r="T43"/>
      <c r="U43"/>
      <c r="V43"/>
      <c r="W43"/>
      <c r="X43"/>
      <c r="Y43"/>
      <c r="AD43" s="34" t="s">
        <v>20</v>
      </c>
      <c r="AE43" s="34"/>
      <c r="AF43" s="35">
        <v>189</v>
      </c>
      <c r="AG43" s="34"/>
      <c r="AI43" s="34" t="s">
        <v>20</v>
      </c>
      <c r="AJ43" s="34"/>
      <c r="AK43" s="35">
        <v>187</v>
      </c>
      <c r="AL43" s="34"/>
    </row>
    <row r="44" spans="3:38" s="21" customFormat="1" x14ac:dyDescent="0.25">
      <c r="F44" s="21" t="s">
        <v>8</v>
      </c>
      <c r="G44" s="21" t="s">
        <v>13</v>
      </c>
      <c r="H44" s="21" t="s">
        <v>12</v>
      </c>
      <c r="I44" s="21" t="s">
        <v>11</v>
      </c>
      <c r="J44" s="21" t="s">
        <v>10</v>
      </c>
      <c r="K44" s="21" t="s">
        <v>9</v>
      </c>
      <c r="L44" s="70"/>
      <c r="M44" s="72"/>
      <c r="O44" s="76"/>
      <c r="T44"/>
      <c r="U44"/>
      <c r="V44"/>
      <c r="W44"/>
      <c r="X44"/>
      <c r="Y44"/>
      <c r="AD44" s="34" t="s">
        <v>44</v>
      </c>
      <c r="AE44" s="34"/>
      <c r="AF44" s="35">
        <v>0.105820105820105</v>
      </c>
      <c r="AG44" s="34"/>
      <c r="AI44" s="34" t="s">
        <v>44</v>
      </c>
      <c r="AJ44" s="34"/>
      <c r="AK44" s="35">
        <v>3.7433155080213901E-2</v>
      </c>
      <c r="AL44" s="34"/>
    </row>
    <row r="45" spans="3:38" s="21" customFormat="1" ht="15.75" thickBot="1" x14ac:dyDescent="0.3">
      <c r="D45" s="70" t="s">
        <v>8</v>
      </c>
      <c r="E45" s="21" t="s">
        <v>7</v>
      </c>
      <c r="F45" s="2"/>
      <c r="I45" s="1"/>
      <c r="K45" s="79">
        <f>SUM(J45:J56)</f>
        <v>37963187625.54493</v>
      </c>
      <c r="L45" s="70"/>
      <c r="M45" s="72"/>
      <c r="O45" s="76"/>
      <c r="T45"/>
      <c r="U45"/>
      <c r="V45"/>
      <c r="W45"/>
      <c r="X45"/>
      <c r="Y45"/>
      <c r="AD45" s="36" t="s">
        <v>45</v>
      </c>
      <c r="AE45" s="36"/>
      <c r="AF45" s="37">
        <v>9.5125520657435597E-2</v>
      </c>
      <c r="AG45" s="36"/>
      <c r="AI45" s="36" t="s">
        <v>45</v>
      </c>
      <c r="AJ45" s="36"/>
      <c r="AK45" s="37">
        <v>3.6225633948594099E-2</v>
      </c>
      <c r="AL45" s="36"/>
    </row>
    <row r="46" spans="3:38" s="21" customFormat="1" x14ac:dyDescent="0.25">
      <c r="D46" s="70"/>
      <c r="E46" s="21" t="s">
        <v>6</v>
      </c>
      <c r="F46" s="2"/>
      <c r="I46" s="1"/>
      <c r="K46" s="72"/>
      <c r="L46" s="70"/>
      <c r="M46" s="72"/>
      <c r="O46" s="76"/>
      <c r="T46"/>
      <c r="U46"/>
      <c r="V46"/>
      <c r="W46"/>
      <c r="X46"/>
      <c r="Y46"/>
      <c r="AD46" s="74"/>
      <c r="AE46" s="74"/>
      <c r="AF46" s="74"/>
      <c r="AG46" s="74"/>
      <c r="AI46" s="74"/>
      <c r="AJ46" s="74"/>
      <c r="AK46" s="74"/>
      <c r="AL46" s="74"/>
    </row>
    <row r="47" spans="3:38" s="21" customFormat="1" x14ac:dyDescent="0.25">
      <c r="D47" s="70"/>
      <c r="E47" s="21" t="s">
        <v>5</v>
      </c>
      <c r="F47" s="2"/>
      <c r="I47" s="1"/>
      <c r="K47" s="72"/>
      <c r="L47" s="70"/>
      <c r="M47" s="72"/>
      <c r="O47" s="76"/>
      <c r="T47"/>
      <c r="U47"/>
      <c r="V47"/>
      <c r="W47"/>
      <c r="X47"/>
      <c r="Y47"/>
      <c r="AD47"/>
      <c r="AE47"/>
      <c r="AF47"/>
      <c r="AG47"/>
      <c r="AI47"/>
      <c r="AJ47"/>
      <c r="AK47"/>
      <c r="AL47"/>
    </row>
    <row r="48" spans="3:38" s="21" customFormat="1" x14ac:dyDescent="0.25">
      <c r="D48" s="70"/>
      <c r="E48" s="21" t="s">
        <v>4</v>
      </c>
      <c r="F48" s="2">
        <f t="shared" ref="F48" si="5">Q8^2</f>
        <v>57987433286382.352</v>
      </c>
      <c r="G48" s="21">
        <f t="shared" ref="G48:H48" si="6">U8</f>
        <v>0.99996467474243622</v>
      </c>
      <c r="H48" s="21">
        <f t="shared" si="6"/>
        <v>9.9781988931745794E-2</v>
      </c>
      <c r="I48" s="1">
        <f t="shared" ref="I48" si="7">T8</f>
        <v>254.18427266399738</v>
      </c>
      <c r="J48" s="21">
        <f t="shared" ref="J48:J54" si="8">F48*G48*(H48/I48)</f>
        <v>22762608284.924343</v>
      </c>
      <c r="K48" s="72"/>
      <c r="L48" s="70"/>
      <c r="M48" s="72"/>
      <c r="O48" s="76"/>
      <c r="T48"/>
      <c r="U48"/>
      <c r="V48"/>
      <c r="W48"/>
      <c r="X48"/>
      <c r="Y48"/>
      <c r="AD48"/>
      <c r="AE48"/>
      <c r="AF48"/>
      <c r="AG48"/>
      <c r="AI48"/>
      <c r="AJ48"/>
      <c r="AK48"/>
      <c r="AL48"/>
    </row>
    <row r="49" spans="4:25" s="21" customFormat="1" x14ac:dyDescent="0.25">
      <c r="D49" s="70"/>
      <c r="E49" s="21" t="s">
        <v>3</v>
      </c>
      <c r="F49" s="2"/>
      <c r="I49" s="1"/>
      <c r="K49" s="72"/>
      <c r="L49" s="70"/>
      <c r="M49" s="72"/>
      <c r="O49" s="76"/>
      <c r="T49"/>
      <c r="U49"/>
      <c r="V49"/>
      <c r="W49"/>
      <c r="X49"/>
      <c r="Y49"/>
    </row>
    <row r="50" spans="4:25" s="21" customFormat="1" ht="15.75" thickBot="1" x14ac:dyDescent="0.3">
      <c r="D50" s="70"/>
      <c r="E50" s="21" t="s">
        <v>2</v>
      </c>
      <c r="F50" s="2"/>
      <c r="I50" s="1"/>
      <c r="K50" s="72"/>
      <c r="L50" s="70"/>
      <c r="M50" s="73"/>
      <c r="O50" s="77"/>
      <c r="T50"/>
      <c r="U50"/>
      <c r="V50"/>
      <c r="W50"/>
      <c r="X50"/>
      <c r="Y50"/>
    </row>
    <row r="51" spans="4:25" s="21" customFormat="1" x14ac:dyDescent="0.25">
      <c r="D51" s="70"/>
      <c r="E51" s="21" t="s">
        <v>1</v>
      </c>
      <c r="F51" s="2"/>
      <c r="I51" s="1"/>
      <c r="K51" s="72"/>
      <c r="T51"/>
      <c r="U51"/>
      <c r="V51"/>
      <c r="W51"/>
      <c r="X51"/>
      <c r="Y51"/>
    </row>
    <row r="52" spans="4:25" s="21" customFormat="1" x14ac:dyDescent="0.25">
      <c r="D52" s="70"/>
      <c r="E52" s="21" t="s">
        <v>0</v>
      </c>
      <c r="F52" s="2"/>
      <c r="I52" s="1"/>
      <c r="K52" s="72"/>
      <c r="T52"/>
      <c r="U52"/>
      <c r="V52"/>
      <c r="W52"/>
      <c r="X52"/>
      <c r="Y52"/>
    </row>
    <row r="53" spans="4:25" s="21" customFormat="1" x14ac:dyDescent="0.25">
      <c r="D53" s="70"/>
      <c r="E53" s="21" t="s">
        <v>38</v>
      </c>
      <c r="F53" s="2"/>
      <c r="I53" s="1"/>
      <c r="K53" s="72"/>
      <c r="T53"/>
      <c r="U53"/>
      <c r="V53"/>
      <c r="W53"/>
      <c r="X53"/>
      <c r="Y53"/>
    </row>
    <row r="54" spans="4:25" s="21" customFormat="1" x14ac:dyDescent="0.25">
      <c r="D54" s="70"/>
      <c r="E54" s="21" t="s">
        <v>39</v>
      </c>
      <c r="F54" s="2">
        <f>Q12^2</f>
        <v>87263487825866.797</v>
      </c>
      <c r="G54" s="21">
        <f t="shared" ref="G54:H54" si="9">U12</f>
        <v>0.99996820636634853</v>
      </c>
      <c r="H54" s="21">
        <f t="shared" si="9"/>
        <v>5.4317453046266603E-2</v>
      </c>
      <c r="I54" s="1">
        <f>T12</f>
        <v>311.81572733600262</v>
      </c>
      <c r="J54" s="21">
        <f t="shared" si="8"/>
        <v>15200579340.620584</v>
      </c>
      <c r="K54" s="72"/>
      <c r="T54"/>
      <c r="U54"/>
      <c r="V54"/>
      <c r="W54"/>
      <c r="X54"/>
      <c r="Y54"/>
    </row>
    <row r="55" spans="4:25" s="21" customFormat="1" x14ac:dyDescent="0.25">
      <c r="D55" s="70"/>
      <c r="E55" s="21" t="s">
        <v>40</v>
      </c>
      <c r="F55" s="2"/>
      <c r="I55" s="1"/>
      <c r="K55" s="72"/>
      <c r="T55"/>
      <c r="U55"/>
      <c r="V55"/>
      <c r="W55"/>
      <c r="X55"/>
      <c r="Y55"/>
    </row>
    <row r="56" spans="4:25" s="21" customFormat="1" x14ac:dyDescent="0.25">
      <c r="D56" s="70"/>
      <c r="E56" s="21" t="s">
        <v>41</v>
      </c>
      <c r="F56" s="2"/>
      <c r="I56" s="1"/>
      <c r="K56" s="73"/>
      <c r="T56"/>
      <c r="U56"/>
      <c r="V56"/>
      <c r="W56"/>
      <c r="X56"/>
      <c r="Y56"/>
    </row>
    <row r="57" spans="4:25" s="21" customFormat="1" x14ac:dyDescent="0.25">
      <c r="D57" s="70"/>
      <c r="T57"/>
      <c r="U57"/>
      <c r="V57"/>
      <c r="W57"/>
      <c r="X57"/>
      <c r="Y57"/>
    </row>
    <row r="58" spans="4:25" s="21" customFormat="1" x14ac:dyDescent="0.25">
      <c r="D58" s="70"/>
      <c r="T58"/>
      <c r="U58"/>
      <c r="V58"/>
      <c r="W58"/>
      <c r="X58"/>
      <c r="Y58"/>
    </row>
  </sheetData>
  <mergeCells count="63">
    <mergeCell ref="M41:M50"/>
    <mergeCell ref="AD42:AE42"/>
    <mergeCell ref="F1:M1"/>
    <mergeCell ref="AI32:AL32"/>
    <mergeCell ref="AD33:AG33"/>
    <mergeCell ref="AI33:AL33"/>
    <mergeCell ref="AD35:AE35"/>
    <mergeCell ref="AF35:AG35"/>
    <mergeCell ref="AI35:AJ35"/>
    <mergeCell ref="AK35:AL35"/>
    <mergeCell ref="AI25:AL25"/>
    <mergeCell ref="AD26:AG26"/>
    <mergeCell ref="AI26:AL26"/>
    <mergeCell ref="AD28:AE28"/>
    <mergeCell ref="AF28:AG28"/>
    <mergeCell ref="AI28:AJ28"/>
    <mergeCell ref="D45:D52"/>
    <mergeCell ref="K45:K56"/>
    <mergeCell ref="AD46:AG46"/>
    <mergeCell ref="AI46:AL46"/>
    <mergeCell ref="D53:D58"/>
    <mergeCell ref="O36:O50"/>
    <mergeCell ref="AD39:AG39"/>
    <mergeCell ref="AI39:AL39"/>
    <mergeCell ref="AD40:AG40"/>
    <mergeCell ref="AI40:AL40"/>
    <mergeCell ref="F41:F42"/>
    <mergeCell ref="G41:G42"/>
    <mergeCell ref="L41:L50"/>
    <mergeCell ref="AF42:AG42"/>
    <mergeCell ref="AI42:AJ42"/>
    <mergeCell ref="AK42:AL42"/>
    <mergeCell ref="AK28:AL28"/>
    <mergeCell ref="C16:C17"/>
    <mergeCell ref="E16:E17"/>
    <mergeCell ref="I16:I33"/>
    <mergeCell ref="B18:B19"/>
    <mergeCell ref="AD18:AG18"/>
    <mergeCell ref="G22:G33"/>
    <mergeCell ref="AD25:AG25"/>
    <mergeCell ref="AD32:AG32"/>
    <mergeCell ref="AI18:AL18"/>
    <mergeCell ref="AD19:AG19"/>
    <mergeCell ref="AI19:AL19"/>
    <mergeCell ref="AD21:AE21"/>
    <mergeCell ref="AF21:AG21"/>
    <mergeCell ref="AI21:AJ21"/>
    <mergeCell ref="AK21:AL21"/>
    <mergeCell ref="AD11:AG11"/>
    <mergeCell ref="AI11:AL11"/>
    <mergeCell ref="AD12:AG12"/>
    <mergeCell ref="AI12:AL12"/>
    <mergeCell ref="AD14:AE14"/>
    <mergeCell ref="AF14:AG14"/>
    <mergeCell ref="AI14:AJ14"/>
    <mergeCell ref="AK14:AL14"/>
    <mergeCell ref="M3:O3"/>
    <mergeCell ref="AD5:AG5"/>
    <mergeCell ref="AI5:AL5"/>
    <mergeCell ref="AD7:AE7"/>
    <mergeCell ref="AF7:AG7"/>
    <mergeCell ref="AI7:AJ7"/>
    <mergeCell ref="AK7:AL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89C1-835C-4D7D-8396-15090C16BE15}">
  <dimension ref="A1:I19"/>
  <sheetViews>
    <sheetView tabSelected="1" workbookViewId="0">
      <selection activeCell="F15" sqref="F15"/>
    </sheetView>
  </sheetViews>
  <sheetFormatPr baseColWidth="10" defaultRowHeight="15" x14ac:dyDescent="0.25"/>
  <cols>
    <col min="2" max="2" width="12.7109375" bestFit="1" customWidth="1"/>
    <col min="3" max="3" width="1.140625" customWidth="1"/>
    <col min="4" max="4" width="2.5703125" customWidth="1"/>
    <col min="5" max="5" width="12.28515625" bestFit="1" customWidth="1"/>
    <col min="6" max="6" width="13.7109375" customWidth="1"/>
    <col min="7" max="7" width="11.7109375" bestFit="1" customWidth="1"/>
    <col min="8" max="8" width="15.140625" bestFit="1" customWidth="1"/>
    <col min="9" max="9" width="11.42578125" customWidth="1"/>
  </cols>
  <sheetData>
    <row r="1" spans="1:9" x14ac:dyDescent="0.25">
      <c r="A1" s="83" t="s">
        <v>60</v>
      </c>
      <c r="B1" s="83"/>
      <c r="C1" s="55"/>
      <c r="E1" t="s">
        <v>61</v>
      </c>
      <c r="F1" t="s">
        <v>62</v>
      </c>
    </row>
    <row r="2" spans="1:9" x14ac:dyDescent="0.25">
      <c r="A2" s="56" t="s">
        <v>55</v>
      </c>
      <c r="B2" s="63">
        <v>0.127</v>
      </c>
      <c r="D2" t="s">
        <v>64</v>
      </c>
      <c r="E2" t="s">
        <v>59</v>
      </c>
      <c r="F2" s="61">
        <f>1-B5</f>
        <v>0.99997626116845051</v>
      </c>
      <c r="H2" t="s">
        <v>76</v>
      </c>
      <c r="I2" s="84">
        <f>B2</f>
        <v>0.127</v>
      </c>
    </row>
    <row r="3" spans="1:9" x14ac:dyDescent="0.25">
      <c r="A3" s="57" t="s">
        <v>56</v>
      </c>
      <c r="B3" s="65">
        <v>0.96</v>
      </c>
      <c r="D3" t="s">
        <v>65</v>
      </c>
      <c r="E3" t="s">
        <v>63</v>
      </c>
      <c r="F3" s="67">
        <f>B6/B7</f>
        <v>8.0717488789237661E-5</v>
      </c>
      <c r="H3" t="s">
        <v>77</v>
      </c>
      <c r="I3" s="61">
        <f>F7</f>
        <v>0.11837518279877311</v>
      </c>
    </row>
    <row r="4" spans="1:9" x14ac:dyDescent="0.25">
      <c r="A4" s="57">
        <v>1</v>
      </c>
      <c r="B4" s="62">
        <v>1</v>
      </c>
      <c r="D4" t="s">
        <v>66</v>
      </c>
      <c r="E4" t="s">
        <v>67</v>
      </c>
      <c r="F4" s="67">
        <f>F2*F3</f>
        <v>8.0715572650368194E-5</v>
      </c>
      <c r="H4" t="s">
        <v>78</v>
      </c>
      <c r="I4" s="61">
        <f>F8</f>
        <v>0.1356248172012269</v>
      </c>
    </row>
    <row r="5" spans="1:9" x14ac:dyDescent="0.25">
      <c r="A5" s="57" t="s">
        <v>57</v>
      </c>
      <c r="B5" s="64">
        <f>B7/B8</f>
        <v>2.3738831549517455E-5</v>
      </c>
      <c r="D5" t="s">
        <v>68</v>
      </c>
      <c r="E5" t="s">
        <v>69</v>
      </c>
      <c r="F5" s="61">
        <f>SQRT(F4)</f>
        <v>8.9841845846113481E-3</v>
      </c>
    </row>
    <row r="6" spans="1:9" x14ac:dyDescent="0.25">
      <c r="A6" s="57" t="s">
        <v>58</v>
      </c>
      <c r="B6" s="64">
        <v>0.108</v>
      </c>
      <c r="D6" t="s">
        <v>70</v>
      </c>
      <c r="E6" t="s">
        <v>71</v>
      </c>
      <c r="F6" s="61">
        <f>B3*F5</f>
        <v>8.6248172012268944E-3</v>
      </c>
      <c r="H6" t="s">
        <v>79</v>
      </c>
      <c r="I6" s="59">
        <f>F10</f>
        <v>7158145.0690000001</v>
      </c>
    </row>
    <row r="7" spans="1:9" x14ac:dyDescent="0.25">
      <c r="A7" s="57" t="s">
        <v>22</v>
      </c>
      <c r="B7" s="66">
        <v>1338</v>
      </c>
      <c r="D7" t="s">
        <v>72</v>
      </c>
      <c r="E7" t="s">
        <v>73</v>
      </c>
      <c r="F7" s="61">
        <f>B2-F6</f>
        <v>0.11837518279877311</v>
      </c>
      <c r="H7" t="s">
        <v>80</v>
      </c>
      <c r="I7" s="59">
        <f>F11</f>
        <v>6672021.5042756805</v>
      </c>
    </row>
    <row r="8" spans="1:9" x14ac:dyDescent="0.25">
      <c r="A8" s="58" t="s">
        <v>20</v>
      </c>
      <c r="B8" s="60">
        <v>56363347</v>
      </c>
      <c r="D8" t="s">
        <v>74</v>
      </c>
      <c r="E8" t="s">
        <v>75</v>
      </c>
      <c r="F8" s="61">
        <f>B2+F6</f>
        <v>0.1356248172012269</v>
      </c>
      <c r="H8" t="s">
        <v>81</v>
      </c>
      <c r="I8" s="59">
        <f>F12</f>
        <v>7644268.6337243207</v>
      </c>
    </row>
    <row r="10" spans="1:9" x14ac:dyDescent="0.25">
      <c r="F10" s="59">
        <f>B2*B8</f>
        <v>7158145.0690000001</v>
      </c>
      <c r="G10" s="59"/>
    </row>
    <row r="11" spans="1:9" x14ac:dyDescent="0.25">
      <c r="F11" s="59">
        <f>F7*B8</f>
        <v>6672021.5042756805</v>
      </c>
      <c r="G11" s="59"/>
    </row>
    <row r="12" spans="1:9" x14ac:dyDescent="0.25">
      <c r="F12" s="59">
        <f>F8*B8</f>
        <v>7644268.6337243207</v>
      </c>
      <c r="G12" s="59"/>
    </row>
    <row r="14" spans="1:9" x14ac:dyDescent="0.25">
      <c r="F14" s="59">
        <f>F12-F11</f>
        <v>972247.12944864016</v>
      </c>
    </row>
    <row r="15" spans="1:9" x14ac:dyDescent="0.25">
      <c r="F15" s="68">
        <f>F14/2</f>
        <v>486123.56472432008</v>
      </c>
    </row>
    <row r="16" spans="1:9" x14ac:dyDescent="0.25">
      <c r="F16" s="69">
        <f>F6*B8</f>
        <v>486123.56472432025</v>
      </c>
    </row>
    <row r="19" spans="6:6" x14ac:dyDescent="0.25">
      <c r="F19" s="85">
        <f>B7/B8</f>
        <v>2.3738831549517455E-5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Gesch.KI_Rate_Anz.verl.Sportler</vt:lpstr>
      <vt:lpstr>männlich</vt:lpstr>
      <vt:lpstr>weiblich</vt:lpstr>
      <vt:lpstr>14-29</vt:lpstr>
      <vt:lpstr>30-44</vt:lpstr>
      <vt:lpstr>45-59</vt:lpstr>
      <vt:lpstr>60+</vt:lpstr>
      <vt:lpstr>UNGEWICHTET_TEST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Möller</dc:creator>
  <cp:lastModifiedBy>Möller, Hendrik</cp:lastModifiedBy>
  <dcterms:created xsi:type="dcterms:W3CDTF">2015-06-05T18:19:34Z</dcterms:created>
  <dcterms:modified xsi:type="dcterms:W3CDTF">2024-01-29T10:03:15Z</dcterms:modified>
</cp:coreProperties>
</file>