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zahavahrojer/Desktop/Cornell/Hendry Lab/pseud-epi-growth/"/>
    </mc:Choice>
  </mc:AlternateContent>
  <xr:revisionPtr revIDLastSave="0" documentId="13_ncr:1_{5DF0519D-4372-E74A-8DC1-6FCF36896056}" xr6:coauthVersionLast="47" xr6:coauthVersionMax="47" xr10:uidLastSave="{00000000-0000-0000-0000-000000000000}"/>
  <bookViews>
    <workbookView xWindow="0" yWindow="0" windowWidth="28800" windowHeight="17440" activeTab="3" xr2:uid="{A840BDBF-CD53-9241-85E2-C03F72AE1FBD}"/>
  </bookViews>
  <sheets>
    <sheet name="plate counts" sheetId="1" r:id="rId1"/>
    <sheet name="Sara's Data" sheetId="4" r:id="rId2"/>
    <sheet name="strains" sheetId="5" r:id="rId3"/>
    <sheet name="schedule" sheetId="2" r:id="rId4"/>
    <sheet name="96 Well Plate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8" i="1" l="1"/>
  <c r="O39" i="1"/>
  <c r="O40" i="1"/>
  <c r="O41" i="1"/>
  <c r="O42" i="1"/>
  <c r="O43" i="1"/>
  <c r="O44" i="1"/>
  <c r="O45" i="1"/>
  <c r="O46" i="1"/>
  <c r="O35" i="1"/>
  <c r="N46" i="1"/>
  <c r="N45" i="1"/>
  <c r="N44" i="1"/>
  <c r="N43" i="1"/>
  <c r="N41" i="1"/>
  <c r="N42" i="1"/>
  <c r="N40" i="1"/>
  <c r="N39" i="1"/>
  <c r="N38" i="1"/>
  <c r="N35" i="1"/>
  <c r="N31" i="1"/>
  <c r="O31" i="1" s="1"/>
  <c r="N29" i="1"/>
  <c r="O29" i="1" s="1"/>
  <c r="N28" i="1"/>
  <c r="O28" i="1" s="1"/>
  <c r="N27" i="1"/>
  <c r="O27" i="1" s="1"/>
  <c r="N26" i="1"/>
  <c r="O26" i="1" s="1"/>
  <c r="N25" i="1"/>
  <c r="O25" i="1" s="1"/>
  <c r="N24" i="1"/>
  <c r="O24" i="1" s="1"/>
  <c r="N23" i="1"/>
  <c r="O23" i="1" s="1"/>
  <c r="N22" i="1"/>
  <c r="O22" i="1" s="1"/>
  <c r="N21" i="1"/>
  <c r="O21" i="1" s="1"/>
  <c r="N20" i="1"/>
  <c r="O20" i="1" s="1"/>
  <c r="N19" i="1"/>
  <c r="O19" i="1" s="1"/>
  <c r="N18" i="1"/>
  <c r="O18" i="1" s="1"/>
  <c r="N17" i="1"/>
  <c r="O17" i="1" s="1"/>
  <c r="K37" i="4"/>
  <c r="L37" i="4" s="1"/>
  <c r="L31" i="4"/>
  <c r="L61" i="4"/>
  <c r="L52" i="4"/>
  <c r="L50" i="4"/>
  <c r="L47" i="4"/>
  <c r="L45" i="4"/>
  <c r="L22" i="4"/>
  <c r="L15" i="4"/>
  <c r="L11" i="4"/>
  <c r="L8" i="4"/>
  <c r="K61" i="4"/>
  <c r="K60" i="4"/>
  <c r="L60" i="4" s="1"/>
  <c r="K52" i="4"/>
  <c r="K49" i="4"/>
  <c r="L49" i="4" s="1"/>
  <c r="K48" i="4"/>
  <c r="L48" i="4" s="1"/>
  <c r="K38" i="4"/>
  <c r="L38" i="4" s="1"/>
  <c r="K34" i="4"/>
  <c r="L34" i="4" s="1"/>
  <c r="K22" i="4"/>
  <c r="K21" i="4"/>
  <c r="L21" i="4" s="1"/>
  <c r="K9" i="4"/>
  <c r="L9" i="4" s="1"/>
  <c r="K50" i="4"/>
  <c r="K47" i="4"/>
  <c r="K45" i="4"/>
  <c r="K39" i="4"/>
  <c r="L39" i="4" s="1"/>
  <c r="K36" i="4"/>
  <c r="L36" i="4" s="1"/>
  <c r="K31" i="4"/>
  <c r="K29" i="4"/>
  <c r="L29" i="4" s="1"/>
  <c r="K26" i="4"/>
  <c r="L26" i="4" s="1"/>
  <c r="K25" i="4"/>
  <c r="L25" i="4" s="1"/>
  <c r="K24" i="4"/>
  <c r="L24" i="4" s="1"/>
  <c r="K23" i="4"/>
  <c r="L23" i="4" s="1"/>
  <c r="K16" i="4"/>
  <c r="L16" i="4" s="1"/>
  <c r="K15" i="4"/>
  <c r="K12" i="4"/>
  <c r="L12" i="4" s="1"/>
  <c r="K8" i="4"/>
  <c r="K51" i="4"/>
  <c r="L51" i="4" s="1"/>
  <c r="K42" i="4"/>
  <c r="L42" i="4" s="1"/>
  <c r="K41" i="4"/>
  <c r="L41" i="4" s="1"/>
  <c r="K32" i="4"/>
  <c r="L32" i="4" s="1"/>
  <c r="K13" i="4"/>
  <c r="L13" i="4" s="1"/>
  <c r="K11" i="4"/>
  <c r="K3" i="4"/>
  <c r="L3" i="4" s="1"/>
  <c r="K2" i="4"/>
  <c r="L2" i="4" s="1"/>
  <c r="N16" i="1"/>
  <c r="O16" i="1" s="1"/>
  <c r="N10" i="1"/>
  <c r="O10" i="1" s="1"/>
  <c r="N15" i="1"/>
  <c r="O15" i="1" s="1"/>
  <c r="N14" i="1"/>
  <c r="O14" i="1" s="1"/>
  <c r="N13" i="1"/>
  <c r="O13" i="1" s="1"/>
  <c r="N11" i="1"/>
  <c r="O11" i="1" s="1"/>
  <c r="N9" i="1"/>
  <c r="O9" i="1" s="1"/>
  <c r="N8" i="1"/>
  <c r="O8" i="1" s="1"/>
  <c r="N6" i="1"/>
  <c r="O6" i="1" s="1"/>
  <c r="N5" i="1"/>
  <c r="O5" i="1" s="1"/>
  <c r="N7" i="1"/>
  <c r="O7" i="1" s="1"/>
  <c r="N4" i="1"/>
  <c r="O4" i="1" s="1"/>
  <c r="N3" i="1"/>
  <c r="O3" i="1" s="1"/>
  <c r="N2" i="1"/>
  <c r="O2" i="1" s="1"/>
</calcChain>
</file>

<file path=xl/sharedStrings.xml><?xml version="1.0" encoding="utf-8"?>
<sst xmlns="http://schemas.openxmlformats.org/spreadsheetml/2006/main" count="686" uniqueCount="110">
  <si>
    <t>Strain</t>
  </si>
  <si>
    <t>Species</t>
  </si>
  <si>
    <t>Plant Rep</t>
  </si>
  <si>
    <t>field sample #8</t>
  </si>
  <si>
    <t>Undiluted Rep 1</t>
  </si>
  <si>
    <t>Undiluted Rep 2</t>
  </si>
  <si>
    <t>10^-1 Rep 1</t>
  </si>
  <si>
    <t>10^-1 Rep 2</t>
  </si>
  <si>
    <t>10^-2 Rep 1</t>
  </si>
  <si>
    <t>10^-2 Rep 2</t>
  </si>
  <si>
    <t>A1</t>
  </si>
  <si>
    <t>A2</t>
  </si>
  <si>
    <t>A3</t>
  </si>
  <si>
    <t>B1</t>
  </si>
  <si>
    <t>B2</t>
  </si>
  <si>
    <t>B3</t>
  </si>
  <si>
    <t>TMTC</t>
  </si>
  <si>
    <t>Average CFU/100ul UD</t>
  </si>
  <si>
    <t>field sample #17</t>
  </si>
  <si>
    <t>14 (1)
6 (2)</t>
  </si>
  <si>
    <t>204 (1)
14 (2)</t>
  </si>
  <si>
    <t>194 (1)
204 (2)</t>
  </si>
  <si>
    <t>194 (2)</t>
  </si>
  <si>
    <t>Count</t>
  </si>
  <si>
    <t>Day 5</t>
  </si>
  <si>
    <t>Day 3</t>
  </si>
  <si>
    <t>Day 2</t>
  </si>
  <si>
    <t>Spray plants</t>
  </si>
  <si>
    <t>Make overnights</t>
  </si>
  <si>
    <t>H</t>
  </si>
  <si>
    <t>G</t>
  </si>
  <si>
    <t>F</t>
  </si>
  <si>
    <t>E</t>
  </si>
  <si>
    <t>D</t>
  </si>
  <si>
    <t>10^-2
194B3</t>
  </si>
  <si>
    <t>10^-2
194B2</t>
  </si>
  <si>
    <t>10^-2
194B1</t>
  </si>
  <si>
    <t>10^-2
194A3</t>
  </si>
  <si>
    <t>10^-2
194A2</t>
  </si>
  <si>
    <t>10^-2
194A1</t>
  </si>
  <si>
    <t>C</t>
  </si>
  <si>
    <t>10^-1
194B3</t>
  </si>
  <si>
    <t>10^-1
194B2</t>
  </si>
  <si>
    <t>10^-1
194B1</t>
  </si>
  <si>
    <t>10^-1
194A3</t>
  </si>
  <si>
    <t>10^-1
194A2</t>
  </si>
  <si>
    <t>10^-1
194A1</t>
  </si>
  <si>
    <t>B</t>
  </si>
  <si>
    <t>Undiluted 
194B3</t>
  </si>
  <si>
    <t>Undiluted 
194B2</t>
  </si>
  <si>
    <t>Undiluted 
194B1</t>
  </si>
  <si>
    <t>Undiluted 
194A3</t>
  </si>
  <si>
    <t>Undiluted 
194A2</t>
  </si>
  <si>
    <t>Undiluted 
194A1</t>
  </si>
  <si>
    <t>A</t>
  </si>
  <si>
    <t>-</t>
  </si>
  <si>
    <t>CFU/10 leaf discs
(avg * 10^2)</t>
  </si>
  <si>
    <t>Block</t>
  </si>
  <si>
    <t>P. parallactic</t>
  </si>
  <si>
    <t>P. fluorescence</t>
  </si>
  <si>
    <t>Cit7</t>
  </si>
  <si>
    <t>P. syringae</t>
  </si>
  <si>
    <t>Overnights</t>
  </si>
  <si>
    <t>Person</t>
  </si>
  <si>
    <t>Havi</t>
  </si>
  <si>
    <t>Sara</t>
  </si>
  <si>
    <t>na</t>
  </si>
  <si>
    <t xml:space="preserve">na </t>
  </si>
  <si>
    <t>Week</t>
  </si>
  <si>
    <t>Date</t>
  </si>
  <si>
    <t xml:space="preserve">b728a </t>
  </si>
  <si>
    <t>&lt;10</t>
  </si>
  <si>
    <t>&lt;1.00E+03</t>
  </si>
  <si>
    <t>B728a</t>
  </si>
  <si>
    <t>Pisi</t>
  </si>
  <si>
    <t>B728a ΔFlgK</t>
  </si>
  <si>
    <t>P. fluorescens</t>
  </si>
  <si>
    <t>P. paralactis</t>
  </si>
  <si>
    <t>field sample #18-1</t>
  </si>
  <si>
    <t>field sample #26-1</t>
  </si>
  <si>
    <t>field sample #26-2</t>
  </si>
  <si>
    <t>field sample #29-2</t>
  </si>
  <si>
    <t>field sample #35</t>
  </si>
  <si>
    <t>field sample #36</t>
  </si>
  <si>
    <t>field sample #14</t>
  </si>
  <si>
    <t>field sample #29-3</t>
  </si>
  <si>
    <t>200 (3)</t>
  </si>
  <si>
    <t>221 (3)</t>
  </si>
  <si>
    <t>6 (1)</t>
  </si>
  <si>
    <t>Notes</t>
  </si>
  <si>
    <t>Contaminated</t>
  </si>
  <si>
    <t>Blobs</t>
  </si>
  <si>
    <t>C1</t>
  </si>
  <si>
    <t>C2</t>
  </si>
  <si>
    <t>C3</t>
  </si>
  <si>
    <t>Had some similar looking colonies to 61A but they didn't glow blue so I didn't count them</t>
  </si>
  <si>
    <t>&gt;200</t>
  </si>
  <si>
    <t>Slight contam</t>
  </si>
  <si>
    <t>6(3)</t>
  </si>
  <si>
    <t>2-1</t>
  </si>
  <si>
    <t>2-2</t>
  </si>
  <si>
    <t>2-3</t>
  </si>
  <si>
    <t>2-4</t>
  </si>
  <si>
    <t>2-5</t>
  </si>
  <si>
    <t>2-6</t>
  </si>
  <si>
    <t>2-7</t>
  </si>
  <si>
    <t>2-8</t>
  </si>
  <si>
    <t>2-9</t>
  </si>
  <si>
    <t>Sample/plate</t>
  </si>
  <si>
    <t>205(1)
215(1)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</si>
</sst>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0.0"/>
  </numFmts>
  <fonts count="12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2"/>
      <color theme="1"/>
      <name val="Aptos Narrow"/>
      <scheme val="minor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i/>
      <sz val="12"/>
      <color theme="1"/>
      <name val="Calibri"/>
      <family val="2"/>
    </font>
    <font>
      <sz val="12"/>
      <color rgb="FFFF0000"/>
      <name val="Calibri"/>
      <family val="2"/>
    </font>
    <font>
      <sz val="12"/>
      <color rgb="FF00B050"/>
      <name val="Calibri"/>
      <family val="2"/>
    </font>
    <font>
      <sz val="12"/>
      <color rgb="FF000000"/>
      <name val="Calibri"/>
      <family val="2"/>
    </font>
    <font>
      <sz val="12"/>
      <name val="Arial"/>
      <family val="2"/>
    </font>
    <font>
      <sz val="12"/>
      <color rgb="FF000000"/>
      <name val="Arial"/>
      <family val="2"/>
    </font>
    <font>
      <sz val="12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4" borderId="2" xfId="0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5" borderId="2" xfId="0" applyFill="1" applyBorder="1" applyAlignment="1">
      <alignment horizontal="center" vertical="center" wrapText="1"/>
    </xf>
    <xf numFmtId="0" fontId="0" fillId="6" borderId="2" xfId="0" applyFill="1" applyBorder="1" applyAlignment="1">
      <alignment horizontal="center" vertical="center" wrapText="1"/>
    </xf>
    <xf numFmtId="0" fontId="0" fillId="7" borderId="2" xfId="0" applyFill="1" applyBorder="1" applyAlignment="1">
      <alignment horizontal="center" vertical="center" wrapText="1"/>
    </xf>
    <xf numFmtId="0" fontId="0" fillId="8" borderId="2" xfId="0" applyFill="1" applyBorder="1" applyAlignment="1">
      <alignment horizontal="center" vertical="center" wrapText="1"/>
    </xf>
    <xf numFmtId="0" fontId="0" fillId="9" borderId="2" xfId="0" applyFill="1" applyBorder="1" applyAlignment="1">
      <alignment horizontal="center" vertical="center" wrapText="1"/>
    </xf>
    <xf numFmtId="0" fontId="0" fillId="10" borderId="2" xfId="0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1" fontId="3" fillId="0" borderId="1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6" fontId="4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4" fillId="11" borderId="1" xfId="0" applyFont="1" applyFill="1" applyBorder="1" applyAlignment="1">
      <alignment horizontal="center" vertical="center" wrapText="1"/>
    </xf>
    <xf numFmtId="11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1" fontId="4" fillId="0" borderId="0" xfId="0" applyNumberFormat="1" applyFont="1" applyAlignment="1">
      <alignment horizontal="center" vertical="center" wrapText="1"/>
    </xf>
    <xf numFmtId="0" fontId="4" fillId="0" borderId="0" xfId="0" applyFont="1"/>
    <xf numFmtId="0" fontId="4" fillId="0" borderId="1" xfId="0" applyFont="1" applyBorder="1"/>
    <xf numFmtId="16" fontId="4" fillId="0" borderId="1" xfId="0" applyNumberFormat="1" applyFont="1" applyBorder="1"/>
    <xf numFmtId="0" fontId="3" fillId="0" borderId="1" xfId="0" applyFont="1" applyBorder="1" applyAlignment="1">
      <alignment horizontal="right" vertical="center" wrapText="1"/>
    </xf>
    <xf numFmtId="0" fontId="4" fillId="0" borderId="0" xfId="0" applyFont="1" applyAlignment="1">
      <alignment horizontal="right"/>
    </xf>
    <xf numFmtId="16" fontId="4" fillId="0" borderId="3" xfId="0" applyNumberFormat="1" applyFont="1" applyBorder="1"/>
    <xf numFmtId="0" fontId="4" fillId="0" borderId="3" xfId="0" applyFont="1" applyBorder="1"/>
    <xf numFmtId="0" fontId="4" fillId="0" borderId="1" xfId="0" applyFont="1" applyBorder="1" applyAlignment="1">
      <alignment horizontal="right"/>
    </xf>
    <xf numFmtId="0" fontId="8" fillId="0" borderId="1" xfId="0" applyFont="1" applyBorder="1" applyAlignment="1">
      <alignment horizontal="right"/>
    </xf>
    <xf numFmtId="11" fontId="4" fillId="0" borderId="1" xfId="0" applyNumberFormat="1" applyFont="1" applyBorder="1" applyAlignment="1">
      <alignment horizontal="right"/>
    </xf>
    <xf numFmtId="11" fontId="4" fillId="0" borderId="0" xfId="0" applyNumberFormat="1" applyFont="1" applyAlignment="1">
      <alignment horizontal="right"/>
    </xf>
    <xf numFmtId="0" fontId="4" fillId="11" borderId="1" xfId="0" applyFont="1" applyFill="1" applyBorder="1"/>
    <xf numFmtId="16" fontId="4" fillId="11" borderId="1" xfId="0" applyNumberFormat="1" applyFont="1" applyFill="1" applyBorder="1"/>
    <xf numFmtId="0" fontId="4" fillId="11" borderId="1" xfId="0" applyFont="1" applyFill="1" applyBorder="1" applyAlignment="1">
      <alignment horizontal="right"/>
    </xf>
    <xf numFmtId="11" fontId="4" fillId="11" borderId="1" xfId="0" applyNumberFormat="1" applyFont="1" applyFill="1" applyBorder="1" applyAlignment="1">
      <alignment horizontal="right"/>
    </xf>
    <xf numFmtId="0" fontId="4" fillId="11" borderId="0" xfId="0" applyFont="1" applyFill="1"/>
    <xf numFmtId="0" fontId="9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right" vertical="center"/>
    </xf>
    <xf numFmtId="0" fontId="5" fillId="0" borderId="1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vertical="center"/>
    </xf>
    <xf numFmtId="11" fontId="4" fillId="0" borderId="1" xfId="0" applyNumberFormat="1" applyFont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49" fontId="3" fillId="3" borderId="1" xfId="0" applyNumberFormat="1" applyFont="1" applyFill="1" applyBorder="1" applyAlignment="1">
      <alignment horizontal="center" vertical="center" wrapText="1"/>
    </xf>
    <xf numFmtId="164" fontId="4" fillId="3" borderId="1" xfId="0" applyNumberFormat="1" applyFont="1" applyFill="1" applyBorder="1" applyAlignment="1">
      <alignment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164" fontId="4" fillId="2" borderId="1" xfId="0" applyNumberFormat="1" applyFont="1" applyFill="1" applyBorder="1" applyAlignment="1">
      <alignment vertical="center" wrapText="1"/>
    </xf>
    <xf numFmtId="49" fontId="3" fillId="2" borderId="1" xfId="0" applyNumberFormat="1" applyFont="1" applyFill="1" applyBorder="1" applyAlignment="1">
      <alignment vertical="center" wrapText="1"/>
    </xf>
    <xf numFmtId="164" fontId="11" fillId="0" borderId="1" xfId="0" applyNumberFormat="1" applyFont="1" applyBorder="1" applyAlignment="1">
      <alignment vertical="center" wrapText="1"/>
    </xf>
    <xf numFmtId="165" fontId="4" fillId="0" borderId="0" xfId="0" applyNumberFormat="1" applyFont="1"/>
    <xf numFmtId="0" fontId="4" fillId="0" borderId="3" xfId="0" applyFont="1" applyBorder="1" applyAlignment="1">
      <alignment horizontal="center" vertical="center" wrapText="1"/>
    </xf>
    <xf numFmtId="0" fontId="8" fillId="0" borderId="1" xfId="0" applyFont="1" applyBorder="1" applyAlignment="1">
      <alignment vertical="center" wrapText="1"/>
    </xf>
    <xf numFmtId="0" fontId="8" fillId="0" borderId="1" xfId="0" applyFont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center" vertical="center" wrapText="1"/>
    </xf>
    <xf numFmtId="49" fontId="4" fillId="0" borderId="0" xfId="0" applyNumberFormat="1" applyFont="1" applyAlignment="1">
      <alignment horizontal="center" vertical="center" wrapText="1"/>
    </xf>
    <xf numFmtId="49" fontId="3" fillId="0" borderId="1" xfId="0" applyNumberFormat="1" applyFont="1" applyFill="1" applyBorder="1" applyAlignment="1">
      <alignment horizontal="center" vertical="center" wrapText="1"/>
    </xf>
    <xf numFmtId="49" fontId="4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wrapText="1"/>
    </xf>
  </cellXfs>
  <cellStyles count="1">
    <cellStyle name="Normal" xfId="0" builtinId="0"/>
  </cellStyles>
  <dxfs count="126">
    <dxf>
      <font>
        <color rgb="FF7030A0"/>
      </font>
    </dxf>
    <dxf>
      <font>
        <color rgb="FFFF0000"/>
      </font>
    </dxf>
    <dxf>
      <font>
        <color rgb="FFFFC000"/>
      </font>
    </dxf>
    <dxf>
      <font>
        <color rgb="FF00B050"/>
      </font>
    </dxf>
    <dxf>
      <font>
        <color rgb="FF00B0F0"/>
      </font>
    </dxf>
    <dxf>
      <font>
        <color rgb="FFFF00D8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4F4E6-6CA6-3545-92D5-5067EC6F16E3}">
  <sheetPr>
    <pageSetUpPr fitToPage="1"/>
  </sheetPr>
  <dimension ref="A1:P47"/>
  <sheetViews>
    <sheetView zoomScale="150" zoomScaleNormal="110" workbookViewId="0">
      <pane xSplit="4" ySplit="1" topLeftCell="E26" activePane="bottomRight" state="frozen"/>
      <selection pane="topRight" activeCell="C1" sqref="C1"/>
      <selection pane="bottomLeft" activeCell="A2" sqref="A2"/>
      <selection pane="bottomRight" activeCell="F44" sqref="F44"/>
    </sheetView>
  </sheetViews>
  <sheetFormatPr baseColWidth="10" defaultColWidth="36.83203125" defaultRowHeight="16" x14ac:dyDescent="0.2"/>
  <cols>
    <col min="1" max="1" width="6.83203125" style="12" bestFit="1" customWidth="1"/>
    <col min="2" max="2" width="6.1640625" style="61" bestFit="1" customWidth="1"/>
    <col min="3" max="3" width="10.1640625" style="12" bestFit="1" customWidth="1"/>
    <col min="4" max="4" width="4.1640625" style="12" bestFit="1" customWidth="1"/>
    <col min="5" max="5" width="14.83203125" style="12" bestFit="1" customWidth="1"/>
    <col min="6" max="6" width="14.1640625" style="12" customWidth="1"/>
    <col min="7" max="7" width="9" style="12" bestFit="1" customWidth="1"/>
    <col min="8" max="9" width="14.33203125" style="12" bestFit="1" customWidth="1"/>
    <col min="10" max="13" width="11" style="12" bestFit="1" customWidth="1"/>
    <col min="14" max="14" width="20.5" style="12" customWidth="1"/>
    <col min="15" max="15" width="15.5" style="22" customWidth="1"/>
    <col min="16" max="16" width="73" style="12" bestFit="1" customWidth="1"/>
    <col min="17" max="16384" width="36.83203125" style="12"/>
  </cols>
  <sheetData>
    <row r="1" spans="1:16" s="9" customFormat="1" ht="34" x14ac:dyDescent="0.2">
      <c r="A1" s="10" t="s">
        <v>63</v>
      </c>
      <c r="B1" s="49" t="s">
        <v>57</v>
      </c>
      <c r="C1" s="10" t="s">
        <v>62</v>
      </c>
      <c r="D1" s="10">
        <v>-80</v>
      </c>
      <c r="E1" s="10" t="s">
        <v>0</v>
      </c>
      <c r="F1" s="10" t="s">
        <v>1</v>
      </c>
      <c r="G1" s="10" t="s">
        <v>2</v>
      </c>
      <c r="H1" s="10" t="s">
        <v>4</v>
      </c>
      <c r="I1" s="10" t="s">
        <v>5</v>
      </c>
      <c r="J1" s="10" t="s">
        <v>6</v>
      </c>
      <c r="K1" s="10" t="s">
        <v>7</v>
      </c>
      <c r="L1" s="10" t="s">
        <v>8</v>
      </c>
      <c r="M1" s="10" t="s">
        <v>9</v>
      </c>
      <c r="N1" s="10" t="s">
        <v>17</v>
      </c>
      <c r="O1" s="11" t="s">
        <v>56</v>
      </c>
      <c r="P1" s="10" t="s">
        <v>89</v>
      </c>
    </row>
    <row r="2" spans="1:16" ht="17" x14ac:dyDescent="0.2">
      <c r="A2" s="13" t="s">
        <v>64</v>
      </c>
      <c r="B2" s="60" t="s">
        <v>99</v>
      </c>
      <c r="C2" s="14">
        <v>45421</v>
      </c>
      <c r="D2" s="13">
        <v>194</v>
      </c>
      <c r="E2" s="13" t="s">
        <v>3</v>
      </c>
      <c r="F2" s="15" t="s">
        <v>58</v>
      </c>
      <c r="G2" s="13" t="s">
        <v>10</v>
      </c>
      <c r="H2" s="16">
        <v>0</v>
      </c>
      <c r="I2" s="16" t="s">
        <v>16</v>
      </c>
      <c r="J2" s="17">
        <v>37</v>
      </c>
      <c r="K2" s="17">
        <v>43</v>
      </c>
      <c r="L2" s="16">
        <v>1</v>
      </c>
      <c r="M2" s="16">
        <v>8</v>
      </c>
      <c r="N2" s="13">
        <f>AVERAGE(J2:K2)*10^1</f>
        <v>400</v>
      </c>
      <c r="O2" s="19">
        <f>N2*10^2</f>
        <v>40000</v>
      </c>
      <c r="P2" s="13"/>
    </row>
    <row r="3" spans="1:16" ht="17" x14ac:dyDescent="0.2">
      <c r="A3" s="13" t="s">
        <v>64</v>
      </c>
      <c r="B3" s="60" t="s">
        <v>99</v>
      </c>
      <c r="C3" s="14">
        <v>45421</v>
      </c>
      <c r="D3" s="13">
        <v>194</v>
      </c>
      <c r="E3" s="13" t="s">
        <v>3</v>
      </c>
      <c r="F3" s="15" t="s">
        <v>58</v>
      </c>
      <c r="G3" s="13" t="s">
        <v>11</v>
      </c>
      <c r="H3" s="16" t="s">
        <v>16</v>
      </c>
      <c r="I3" s="16" t="s">
        <v>16</v>
      </c>
      <c r="J3" s="17">
        <v>54</v>
      </c>
      <c r="K3" s="17">
        <v>60</v>
      </c>
      <c r="L3" s="16">
        <v>6</v>
      </c>
      <c r="M3" s="16">
        <v>9</v>
      </c>
      <c r="N3" s="13">
        <f>AVERAGE(J3:K3)*10^1</f>
        <v>570</v>
      </c>
      <c r="O3" s="19">
        <f t="shared" ref="O3:O16" si="0">N3*10^2</f>
        <v>57000</v>
      </c>
      <c r="P3" s="13"/>
    </row>
    <row r="4" spans="1:16" ht="17" x14ac:dyDescent="0.2">
      <c r="A4" s="13" t="s">
        <v>64</v>
      </c>
      <c r="B4" s="60" t="s">
        <v>99</v>
      </c>
      <c r="C4" s="14">
        <v>45421</v>
      </c>
      <c r="D4" s="13">
        <v>194</v>
      </c>
      <c r="E4" s="13" t="s">
        <v>3</v>
      </c>
      <c r="F4" s="15" t="s">
        <v>58</v>
      </c>
      <c r="G4" s="13" t="s">
        <v>12</v>
      </c>
      <c r="H4" s="16" t="s">
        <v>16</v>
      </c>
      <c r="I4" s="16" t="s">
        <v>16</v>
      </c>
      <c r="J4" s="17">
        <v>108</v>
      </c>
      <c r="K4" s="17">
        <v>128</v>
      </c>
      <c r="L4" s="17">
        <v>20</v>
      </c>
      <c r="M4" s="17">
        <v>11</v>
      </c>
      <c r="N4" s="13">
        <f>((AVERAGE(J4:K4)*10^1)+(AVERAGE(L4:M4)*10^2))/2</f>
        <v>1365</v>
      </c>
      <c r="O4" s="19">
        <f t="shared" si="0"/>
        <v>136500</v>
      </c>
      <c r="P4" s="13"/>
    </row>
    <row r="5" spans="1:16" ht="17" x14ac:dyDescent="0.2">
      <c r="A5" s="13" t="s">
        <v>64</v>
      </c>
      <c r="B5" s="60" t="s">
        <v>99</v>
      </c>
      <c r="C5" s="14">
        <v>45421</v>
      </c>
      <c r="D5" s="13">
        <v>194</v>
      </c>
      <c r="E5" s="13" t="s">
        <v>3</v>
      </c>
      <c r="F5" s="15" t="s">
        <v>58</v>
      </c>
      <c r="G5" s="13" t="s">
        <v>13</v>
      </c>
      <c r="H5" s="16" t="s">
        <v>16</v>
      </c>
      <c r="I5" s="16" t="s">
        <v>16</v>
      </c>
      <c r="J5" s="17">
        <v>53</v>
      </c>
      <c r="K5" s="17">
        <v>67</v>
      </c>
      <c r="L5" s="16">
        <v>8</v>
      </c>
      <c r="M5" s="16">
        <v>6</v>
      </c>
      <c r="N5" s="13">
        <f>AVERAGE(J5:K5)*10^1</f>
        <v>600</v>
      </c>
      <c r="O5" s="19">
        <f t="shared" si="0"/>
        <v>60000</v>
      </c>
      <c r="P5" s="13"/>
    </row>
    <row r="6" spans="1:16" ht="17" x14ac:dyDescent="0.2">
      <c r="A6" s="13" t="s">
        <v>64</v>
      </c>
      <c r="B6" s="60" t="s">
        <v>99</v>
      </c>
      <c r="C6" s="14">
        <v>45421</v>
      </c>
      <c r="D6" s="13">
        <v>194</v>
      </c>
      <c r="E6" s="13" t="s">
        <v>3</v>
      </c>
      <c r="F6" s="15" t="s">
        <v>58</v>
      </c>
      <c r="G6" s="13" t="s">
        <v>14</v>
      </c>
      <c r="H6" s="16">
        <v>3</v>
      </c>
      <c r="I6" s="16">
        <v>1</v>
      </c>
      <c r="J6" s="16">
        <v>1</v>
      </c>
      <c r="K6" s="17">
        <v>132</v>
      </c>
      <c r="L6" s="17">
        <v>13</v>
      </c>
      <c r="M6" s="17">
        <v>19</v>
      </c>
      <c r="N6" s="13">
        <f>((K6*10^1)+(AVERAGE(L6:M6)*10^2))/2</f>
        <v>1460</v>
      </c>
      <c r="O6" s="19">
        <f t="shared" si="0"/>
        <v>146000</v>
      </c>
      <c r="P6" s="13"/>
    </row>
    <row r="7" spans="1:16" ht="17" x14ac:dyDescent="0.2">
      <c r="A7" s="13" t="s">
        <v>64</v>
      </c>
      <c r="B7" s="60" t="s">
        <v>99</v>
      </c>
      <c r="C7" s="14">
        <v>45421</v>
      </c>
      <c r="D7" s="13">
        <v>194</v>
      </c>
      <c r="E7" s="13" t="s">
        <v>3</v>
      </c>
      <c r="F7" s="15" t="s">
        <v>58</v>
      </c>
      <c r="G7" s="13" t="s">
        <v>15</v>
      </c>
      <c r="H7" s="16" t="s">
        <v>16</v>
      </c>
      <c r="I7" s="16">
        <v>0</v>
      </c>
      <c r="J7" s="17">
        <v>103</v>
      </c>
      <c r="K7" s="17">
        <v>102</v>
      </c>
      <c r="L7" s="17">
        <v>16</v>
      </c>
      <c r="M7" s="17">
        <v>11</v>
      </c>
      <c r="N7" s="13">
        <f>((AVERAGE(J7:K7)*10^1)+(AVERAGE(L7:M7)*10^2))/2</f>
        <v>1187.5</v>
      </c>
      <c r="O7" s="19">
        <f t="shared" si="0"/>
        <v>118750</v>
      </c>
      <c r="P7" s="13"/>
    </row>
    <row r="8" spans="1:16" ht="17" x14ac:dyDescent="0.2">
      <c r="A8" s="13" t="s">
        <v>64</v>
      </c>
      <c r="B8" s="60" t="s">
        <v>100</v>
      </c>
      <c r="C8" s="14">
        <v>45425</v>
      </c>
      <c r="D8" s="13">
        <v>194</v>
      </c>
      <c r="E8" s="13" t="s">
        <v>3</v>
      </c>
      <c r="F8" s="15" t="s">
        <v>58</v>
      </c>
      <c r="G8" s="13" t="s">
        <v>10</v>
      </c>
      <c r="H8" s="16" t="s">
        <v>16</v>
      </c>
      <c r="I8" s="16" t="s">
        <v>16</v>
      </c>
      <c r="J8" s="16" t="s">
        <v>16</v>
      </c>
      <c r="K8" s="16" t="s">
        <v>16</v>
      </c>
      <c r="L8" s="13">
        <v>25</v>
      </c>
      <c r="M8" s="13">
        <v>21</v>
      </c>
      <c r="N8" s="13">
        <f>(AVERAGE(L8:M8))*10^2</f>
        <v>2300</v>
      </c>
      <c r="O8" s="19">
        <f t="shared" si="0"/>
        <v>230000</v>
      </c>
      <c r="P8" s="13"/>
    </row>
    <row r="9" spans="1:16" ht="17" x14ac:dyDescent="0.2">
      <c r="A9" s="13" t="s">
        <v>64</v>
      </c>
      <c r="B9" s="60" t="s">
        <v>100</v>
      </c>
      <c r="C9" s="14">
        <v>45425</v>
      </c>
      <c r="D9" s="13">
        <v>194</v>
      </c>
      <c r="E9" s="13" t="s">
        <v>3</v>
      </c>
      <c r="F9" s="15" t="s">
        <v>58</v>
      </c>
      <c r="G9" s="13" t="s">
        <v>11</v>
      </c>
      <c r="H9" s="16" t="s">
        <v>16</v>
      </c>
      <c r="I9" s="16" t="s">
        <v>16</v>
      </c>
      <c r="J9" s="16" t="s">
        <v>16</v>
      </c>
      <c r="K9" s="16" t="s">
        <v>16</v>
      </c>
      <c r="L9" s="13">
        <v>88</v>
      </c>
      <c r="M9" s="13">
        <v>13</v>
      </c>
      <c r="N9" s="13">
        <f>(AVERAGE(L9:M9))*10^2</f>
        <v>5050</v>
      </c>
      <c r="O9" s="19">
        <f t="shared" si="0"/>
        <v>505000</v>
      </c>
      <c r="P9" s="13"/>
    </row>
    <row r="10" spans="1:16" ht="17" x14ac:dyDescent="0.2">
      <c r="A10" s="13" t="s">
        <v>64</v>
      </c>
      <c r="B10" s="60" t="s">
        <v>100</v>
      </c>
      <c r="C10" s="14">
        <v>45425</v>
      </c>
      <c r="D10" s="13">
        <v>194</v>
      </c>
      <c r="E10" s="13" t="s">
        <v>3</v>
      </c>
      <c r="F10" s="15" t="s">
        <v>58</v>
      </c>
      <c r="G10" s="13" t="s">
        <v>12</v>
      </c>
      <c r="H10" s="16" t="s">
        <v>16</v>
      </c>
      <c r="I10" s="16" t="s">
        <v>16</v>
      </c>
      <c r="J10" s="13">
        <v>133</v>
      </c>
      <c r="K10" s="13">
        <v>67</v>
      </c>
      <c r="L10" s="13">
        <v>13</v>
      </c>
      <c r="M10" s="13">
        <v>8</v>
      </c>
      <c r="N10" s="13">
        <f>(((AVERAGE(J10:K10))*10^1)+(L10*10^2))/2</f>
        <v>1150</v>
      </c>
      <c r="O10" s="19">
        <f t="shared" si="0"/>
        <v>115000</v>
      </c>
      <c r="P10" s="13"/>
    </row>
    <row r="11" spans="1:16" ht="17" x14ac:dyDescent="0.2">
      <c r="A11" s="13" t="s">
        <v>64</v>
      </c>
      <c r="B11" s="60" t="s">
        <v>100</v>
      </c>
      <c r="C11" s="14">
        <v>45425</v>
      </c>
      <c r="D11" s="13">
        <v>204</v>
      </c>
      <c r="E11" s="13" t="s">
        <v>18</v>
      </c>
      <c r="F11" s="15" t="s">
        <v>59</v>
      </c>
      <c r="G11" s="13" t="s">
        <v>10</v>
      </c>
      <c r="H11" s="13">
        <v>60</v>
      </c>
      <c r="I11" s="13">
        <v>44</v>
      </c>
      <c r="J11" s="13">
        <v>6</v>
      </c>
      <c r="K11" s="13">
        <v>0</v>
      </c>
      <c r="L11" s="13">
        <v>0</v>
      </c>
      <c r="M11" s="13">
        <v>0</v>
      </c>
      <c r="N11" s="13">
        <f>(AVERAGE(H11:I11))</f>
        <v>52</v>
      </c>
      <c r="O11" s="19">
        <f t="shared" si="0"/>
        <v>5200</v>
      </c>
      <c r="P11" s="13"/>
    </row>
    <row r="12" spans="1:16" ht="17" x14ac:dyDescent="0.2">
      <c r="A12" s="13" t="s">
        <v>64</v>
      </c>
      <c r="B12" s="60" t="s">
        <v>100</v>
      </c>
      <c r="C12" s="14">
        <v>45425</v>
      </c>
      <c r="D12" s="13">
        <v>204</v>
      </c>
      <c r="E12" s="13" t="s">
        <v>18</v>
      </c>
      <c r="F12" s="15" t="s">
        <v>59</v>
      </c>
      <c r="G12" s="13" t="s">
        <v>11</v>
      </c>
      <c r="H12" s="13">
        <v>4</v>
      </c>
      <c r="I12" s="16" t="s">
        <v>16</v>
      </c>
      <c r="J12" s="13">
        <v>1</v>
      </c>
      <c r="K12" s="13">
        <v>0</v>
      </c>
      <c r="L12" s="13">
        <v>8</v>
      </c>
      <c r="M12" s="13">
        <v>7</v>
      </c>
      <c r="N12" s="20" t="s">
        <v>71</v>
      </c>
      <c r="O12" s="47" t="s">
        <v>72</v>
      </c>
      <c r="P12" s="13"/>
    </row>
    <row r="13" spans="1:16" ht="17" x14ac:dyDescent="0.2">
      <c r="A13" s="13" t="s">
        <v>64</v>
      </c>
      <c r="B13" s="60" t="s">
        <v>100</v>
      </c>
      <c r="C13" s="14">
        <v>45425</v>
      </c>
      <c r="D13" s="13">
        <v>204</v>
      </c>
      <c r="E13" s="13" t="s">
        <v>18</v>
      </c>
      <c r="F13" s="15" t="s">
        <v>59</v>
      </c>
      <c r="G13" s="13" t="s">
        <v>12</v>
      </c>
      <c r="H13" s="16" t="s">
        <v>16</v>
      </c>
      <c r="I13" s="16" t="s">
        <v>16</v>
      </c>
      <c r="J13" s="16" t="s">
        <v>16</v>
      </c>
      <c r="K13" s="16" t="s">
        <v>16</v>
      </c>
      <c r="L13" s="13">
        <v>55</v>
      </c>
      <c r="M13" s="13">
        <v>44</v>
      </c>
      <c r="N13" s="13">
        <f>(AVERAGE(L13:M13))*10^2</f>
        <v>4950</v>
      </c>
      <c r="O13" s="19">
        <f t="shared" si="0"/>
        <v>495000</v>
      </c>
      <c r="P13" s="13"/>
    </row>
    <row r="14" spans="1:16" ht="17" x14ac:dyDescent="0.2">
      <c r="A14" s="13" t="s">
        <v>64</v>
      </c>
      <c r="B14" s="60" t="s">
        <v>100</v>
      </c>
      <c r="C14" s="14">
        <v>45425</v>
      </c>
      <c r="D14" s="13">
        <v>204</v>
      </c>
      <c r="E14" s="13" t="s">
        <v>18</v>
      </c>
      <c r="F14" s="15" t="s">
        <v>59</v>
      </c>
      <c r="G14" s="13" t="s">
        <v>13</v>
      </c>
      <c r="H14" s="16" t="s">
        <v>16</v>
      </c>
      <c r="I14" s="16" t="s">
        <v>16</v>
      </c>
      <c r="J14" s="13">
        <v>89</v>
      </c>
      <c r="K14" s="13">
        <v>105</v>
      </c>
      <c r="L14" s="13">
        <v>0</v>
      </c>
      <c r="M14" s="13">
        <v>0</v>
      </c>
      <c r="N14" s="13">
        <f>(AVERAGE(J14:K14))*10^1</f>
        <v>970</v>
      </c>
      <c r="O14" s="19">
        <f t="shared" si="0"/>
        <v>97000</v>
      </c>
      <c r="P14" s="13"/>
    </row>
    <row r="15" spans="1:16" ht="17" x14ac:dyDescent="0.2">
      <c r="A15" s="13" t="s">
        <v>64</v>
      </c>
      <c r="B15" s="60" t="s">
        <v>100</v>
      </c>
      <c r="C15" s="14">
        <v>45425</v>
      </c>
      <c r="D15" s="13">
        <v>204</v>
      </c>
      <c r="E15" s="13" t="s">
        <v>18</v>
      </c>
      <c r="F15" s="15" t="s">
        <v>59</v>
      </c>
      <c r="G15" s="13" t="s">
        <v>14</v>
      </c>
      <c r="H15" s="16" t="s">
        <v>16</v>
      </c>
      <c r="I15" s="16" t="s">
        <v>16</v>
      </c>
      <c r="J15" s="13">
        <v>111</v>
      </c>
      <c r="K15" s="13">
        <v>117</v>
      </c>
      <c r="L15" s="13">
        <v>7</v>
      </c>
      <c r="M15" s="13">
        <v>8</v>
      </c>
      <c r="N15" s="13">
        <f>(AVERAGE(J15:K15))*10^1</f>
        <v>1140</v>
      </c>
      <c r="O15" s="19">
        <f t="shared" si="0"/>
        <v>114000</v>
      </c>
      <c r="P15" s="13"/>
    </row>
    <row r="16" spans="1:16" ht="17" x14ac:dyDescent="0.2">
      <c r="A16" s="13" t="s">
        <v>64</v>
      </c>
      <c r="B16" s="60" t="s">
        <v>100</v>
      </c>
      <c r="C16" s="14">
        <v>45425</v>
      </c>
      <c r="D16" s="13">
        <v>204</v>
      </c>
      <c r="E16" s="13" t="s">
        <v>18</v>
      </c>
      <c r="F16" s="15" t="s">
        <v>59</v>
      </c>
      <c r="G16" s="13" t="s">
        <v>15</v>
      </c>
      <c r="H16" s="16" t="s">
        <v>16</v>
      </c>
      <c r="I16" s="16" t="s">
        <v>16</v>
      </c>
      <c r="J16" s="13">
        <v>90</v>
      </c>
      <c r="K16" s="13">
        <v>120</v>
      </c>
      <c r="L16" s="13">
        <v>11</v>
      </c>
      <c r="M16" s="13">
        <v>21</v>
      </c>
      <c r="N16" s="13">
        <f>(((AVERAGE(J16:K16))*10^1)+((AVERAGE(L16:M16)*10^2)))/2</f>
        <v>1325</v>
      </c>
      <c r="O16" s="19">
        <f t="shared" si="0"/>
        <v>132500</v>
      </c>
      <c r="P16" s="13"/>
    </row>
    <row r="17" spans="1:16" ht="17" x14ac:dyDescent="0.2">
      <c r="A17" s="13" t="s">
        <v>64</v>
      </c>
      <c r="B17" s="63" t="s">
        <v>101</v>
      </c>
      <c r="C17" s="14">
        <v>45432</v>
      </c>
      <c r="D17" s="13">
        <v>204</v>
      </c>
      <c r="E17" s="13" t="s">
        <v>18</v>
      </c>
      <c r="F17" s="15" t="s">
        <v>59</v>
      </c>
      <c r="G17" s="13" t="s">
        <v>10</v>
      </c>
      <c r="H17" s="13">
        <v>0</v>
      </c>
      <c r="I17" s="13">
        <v>58</v>
      </c>
      <c r="J17" s="13">
        <v>6</v>
      </c>
      <c r="K17" s="13">
        <v>12</v>
      </c>
      <c r="L17" s="13">
        <v>1</v>
      </c>
      <c r="M17" s="13">
        <v>1</v>
      </c>
      <c r="N17" s="13">
        <f>((I17)+(K17*10^1))/2</f>
        <v>89</v>
      </c>
      <c r="O17" s="19">
        <f>N17*10^2</f>
        <v>8900</v>
      </c>
      <c r="P17" s="13" t="s">
        <v>90</v>
      </c>
    </row>
    <row r="18" spans="1:16" ht="17" x14ac:dyDescent="0.2">
      <c r="A18" s="13" t="s">
        <v>64</v>
      </c>
      <c r="B18" s="63" t="s">
        <v>101</v>
      </c>
      <c r="C18" s="14">
        <v>45432</v>
      </c>
      <c r="D18" s="13">
        <v>204</v>
      </c>
      <c r="E18" s="13" t="s">
        <v>18</v>
      </c>
      <c r="F18" s="15" t="s">
        <v>59</v>
      </c>
      <c r="G18" s="13" t="s">
        <v>11</v>
      </c>
      <c r="H18" s="13" t="s">
        <v>16</v>
      </c>
      <c r="I18" s="13" t="s">
        <v>16</v>
      </c>
      <c r="J18" s="13" t="s">
        <v>16</v>
      </c>
      <c r="K18" s="13" t="s">
        <v>16</v>
      </c>
      <c r="L18" s="13">
        <v>49</v>
      </c>
      <c r="M18" s="13">
        <v>43</v>
      </c>
      <c r="N18" s="13">
        <f>AVERAGE(L18:M18)*10^2</f>
        <v>4600</v>
      </c>
      <c r="O18" s="19">
        <f t="shared" ref="O18:O31" si="1">N18*10^2</f>
        <v>460000</v>
      </c>
      <c r="P18" s="13"/>
    </row>
    <row r="19" spans="1:16" ht="17" x14ac:dyDescent="0.2">
      <c r="A19" s="13" t="s">
        <v>64</v>
      </c>
      <c r="B19" s="63" t="s">
        <v>101</v>
      </c>
      <c r="C19" s="14">
        <v>45432</v>
      </c>
      <c r="D19" s="13">
        <v>204</v>
      </c>
      <c r="E19" s="13" t="s">
        <v>18</v>
      </c>
      <c r="F19" s="15" t="s">
        <v>59</v>
      </c>
      <c r="G19" s="13" t="s">
        <v>12</v>
      </c>
      <c r="H19" s="13">
        <v>0</v>
      </c>
      <c r="I19" s="13" t="s">
        <v>16</v>
      </c>
      <c r="J19" s="13">
        <v>0</v>
      </c>
      <c r="K19" s="13">
        <v>145</v>
      </c>
      <c r="L19" s="13">
        <v>21</v>
      </c>
      <c r="M19" s="13">
        <v>23</v>
      </c>
      <c r="N19" s="13">
        <f>((AVERAGE(L19:M19)*10^2)+(K19*10^1))/2</f>
        <v>1825</v>
      </c>
      <c r="O19" s="19">
        <f t="shared" si="1"/>
        <v>182500</v>
      </c>
      <c r="P19" s="13" t="s">
        <v>90</v>
      </c>
    </row>
    <row r="20" spans="1:16" ht="17" x14ac:dyDescent="0.2">
      <c r="A20" s="13" t="s">
        <v>64</v>
      </c>
      <c r="B20" s="63" t="s">
        <v>101</v>
      </c>
      <c r="C20" s="14">
        <v>45432</v>
      </c>
      <c r="D20" s="13">
        <v>14</v>
      </c>
      <c r="E20" s="20" t="s">
        <v>60</v>
      </c>
      <c r="F20" s="21" t="s">
        <v>61</v>
      </c>
      <c r="G20" s="13" t="s">
        <v>10</v>
      </c>
      <c r="H20" s="13" t="s">
        <v>16</v>
      </c>
      <c r="I20" s="13" t="s">
        <v>16</v>
      </c>
      <c r="J20" s="13">
        <v>4</v>
      </c>
      <c r="K20" s="13">
        <v>13</v>
      </c>
      <c r="L20" s="13">
        <v>2</v>
      </c>
      <c r="M20" s="13">
        <v>0</v>
      </c>
      <c r="N20" s="13">
        <f>K20*10</f>
        <v>130</v>
      </c>
      <c r="O20" s="19">
        <f t="shared" si="1"/>
        <v>13000</v>
      </c>
      <c r="P20" s="13" t="s">
        <v>90</v>
      </c>
    </row>
    <row r="21" spans="1:16" ht="17" x14ac:dyDescent="0.2">
      <c r="A21" s="13" t="s">
        <v>64</v>
      </c>
      <c r="B21" s="63" t="s">
        <v>101</v>
      </c>
      <c r="C21" s="14">
        <v>45432</v>
      </c>
      <c r="D21" s="13">
        <v>14</v>
      </c>
      <c r="E21" s="20" t="s">
        <v>60</v>
      </c>
      <c r="F21" s="21" t="s">
        <v>61</v>
      </c>
      <c r="G21" s="13" t="s">
        <v>11</v>
      </c>
      <c r="H21" s="13" t="s">
        <v>16</v>
      </c>
      <c r="I21" s="13" t="s">
        <v>16</v>
      </c>
      <c r="J21" s="13">
        <v>36</v>
      </c>
      <c r="K21" s="13">
        <v>18</v>
      </c>
      <c r="L21" s="13">
        <v>4</v>
      </c>
      <c r="M21" s="13">
        <v>1</v>
      </c>
      <c r="N21" s="13">
        <f>AVERAGE(J21:K21)*10</f>
        <v>270</v>
      </c>
      <c r="O21" s="19">
        <f t="shared" si="1"/>
        <v>27000</v>
      </c>
      <c r="P21" s="13" t="s">
        <v>90</v>
      </c>
    </row>
    <row r="22" spans="1:16" ht="17" x14ac:dyDescent="0.2">
      <c r="A22" s="13" t="s">
        <v>64</v>
      </c>
      <c r="B22" s="63" t="s">
        <v>101</v>
      </c>
      <c r="C22" s="14">
        <v>45432</v>
      </c>
      <c r="D22" s="13">
        <v>14</v>
      </c>
      <c r="E22" s="20" t="s">
        <v>60</v>
      </c>
      <c r="F22" s="21" t="s">
        <v>61</v>
      </c>
      <c r="G22" s="13" t="s">
        <v>12</v>
      </c>
      <c r="H22" s="13" t="s">
        <v>16</v>
      </c>
      <c r="I22" s="13" t="s">
        <v>16</v>
      </c>
      <c r="J22" s="13">
        <v>61</v>
      </c>
      <c r="K22" s="13">
        <v>57</v>
      </c>
      <c r="L22" s="13">
        <v>5</v>
      </c>
      <c r="M22" s="13">
        <v>13</v>
      </c>
      <c r="N22" s="13">
        <f>((AVERAGE(J22:K22)*10)+(M22*10^2))/2</f>
        <v>945</v>
      </c>
      <c r="O22" s="19">
        <f t="shared" si="1"/>
        <v>94500</v>
      </c>
      <c r="P22" s="13" t="s">
        <v>90</v>
      </c>
    </row>
    <row r="23" spans="1:16" ht="17" x14ac:dyDescent="0.2">
      <c r="A23" s="13" t="s">
        <v>64</v>
      </c>
      <c r="B23" s="63" t="s">
        <v>101</v>
      </c>
      <c r="C23" s="14">
        <v>45432</v>
      </c>
      <c r="D23" s="13">
        <v>14</v>
      </c>
      <c r="E23" s="20" t="s">
        <v>60</v>
      </c>
      <c r="F23" s="21" t="s">
        <v>61</v>
      </c>
      <c r="G23" s="13" t="s">
        <v>13</v>
      </c>
      <c r="H23" s="13">
        <v>20</v>
      </c>
      <c r="I23" s="13">
        <v>13</v>
      </c>
      <c r="J23" s="13">
        <v>6</v>
      </c>
      <c r="K23" s="13">
        <v>2</v>
      </c>
      <c r="L23" s="13">
        <v>0</v>
      </c>
      <c r="M23" s="13">
        <v>0</v>
      </c>
      <c r="N23" s="13">
        <f>AVERAGE(H23:I23)</f>
        <v>16.5</v>
      </c>
      <c r="O23" s="19">
        <f t="shared" si="1"/>
        <v>1650</v>
      </c>
      <c r="P23" s="13"/>
    </row>
    <row r="24" spans="1:16" ht="17" x14ac:dyDescent="0.2">
      <c r="A24" s="13" t="s">
        <v>64</v>
      </c>
      <c r="B24" s="63" t="s">
        <v>101</v>
      </c>
      <c r="C24" s="14">
        <v>45432</v>
      </c>
      <c r="D24" s="13">
        <v>14</v>
      </c>
      <c r="E24" s="20" t="s">
        <v>60</v>
      </c>
      <c r="F24" s="21" t="s">
        <v>61</v>
      </c>
      <c r="G24" s="13" t="s">
        <v>14</v>
      </c>
      <c r="H24" s="13" t="s">
        <v>16</v>
      </c>
      <c r="I24" s="13" t="s">
        <v>16</v>
      </c>
      <c r="J24" s="13" t="s">
        <v>16</v>
      </c>
      <c r="K24" s="13" t="s">
        <v>16</v>
      </c>
      <c r="L24" s="13">
        <v>36</v>
      </c>
      <c r="M24" s="13">
        <v>37</v>
      </c>
      <c r="N24" s="13">
        <f>AVERAGE(L24:M24)*10^2</f>
        <v>3650</v>
      </c>
      <c r="O24" s="19">
        <f t="shared" si="1"/>
        <v>365000</v>
      </c>
      <c r="P24" s="13"/>
    </row>
    <row r="25" spans="1:16" ht="17" x14ac:dyDescent="0.2">
      <c r="A25" s="13" t="s">
        <v>64</v>
      </c>
      <c r="B25" s="63" t="s">
        <v>101</v>
      </c>
      <c r="C25" s="14">
        <v>45432</v>
      </c>
      <c r="D25" s="13">
        <v>14</v>
      </c>
      <c r="E25" s="20" t="s">
        <v>60</v>
      </c>
      <c r="F25" s="21" t="s">
        <v>61</v>
      </c>
      <c r="G25" s="13" t="s">
        <v>15</v>
      </c>
      <c r="H25" s="13" t="s">
        <v>55</v>
      </c>
      <c r="I25" s="13" t="s">
        <v>55</v>
      </c>
      <c r="J25" s="13">
        <v>14</v>
      </c>
      <c r="K25" s="13">
        <v>4</v>
      </c>
      <c r="L25" s="13">
        <v>5</v>
      </c>
      <c r="M25" s="13">
        <v>2</v>
      </c>
      <c r="N25" s="13">
        <f>J25*10</f>
        <v>140</v>
      </c>
      <c r="O25" s="19">
        <f t="shared" si="1"/>
        <v>14000</v>
      </c>
      <c r="P25" s="13" t="s">
        <v>90</v>
      </c>
    </row>
    <row r="26" spans="1:16" ht="17" x14ac:dyDescent="0.2">
      <c r="A26" s="13" t="s">
        <v>64</v>
      </c>
      <c r="B26" s="50" t="s">
        <v>102</v>
      </c>
      <c r="C26" s="14">
        <v>45435</v>
      </c>
      <c r="D26" s="13">
        <v>14</v>
      </c>
      <c r="E26" s="20" t="s">
        <v>60</v>
      </c>
      <c r="F26" s="21" t="s">
        <v>61</v>
      </c>
      <c r="G26" s="13" t="s">
        <v>10</v>
      </c>
      <c r="H26" s="13">
        <v>0</v>
      </c>
      <c r="I26" s="13">
        <v>40</v>
      </c>
      <c r="J26" s="13">
        <v>1</v>
      </c>
      <c r="K26" s="13">
        <v>7</v>
      </c>
      <c r="L26" s="13">
        <v>0</v>
      </c>
      <c r="M26" s="13">
        <v>0</v>
      </c>
      <c r="N26" s="13">
        <f>I26</f>
        <v>40</v>
      </c>
      <c r="O26" s="19">
        <f t="shared" si="1"/>
        <v>4000</v>
      </c>
      <c r="P26" s="13" t="s">
        <v>90</v>
      </c>
    </row>
    <row r="27" spans="1:16" ht="17" x14ac:dyDescent="0.2">
      <c r="A27" s="13" t="s">
        <v>64</v>
      </c>
      <c r="B27" s="50" t="s">
        <v>102</v>
      </c>
      <c r="C27" s="14">
        <v>45435</v>
      </c>
      <c r="D27" s="13">
        <v>14</v>
      </c>
      <c r="E27" s="20" t="s">
        <v>60</v>
      </c>
      <c r="F27" s="21" t="s">
        <v>61</v>
      </c>
      <c r="G27" s="13" t="s">
        <v>11</v>
      </c>
      <c r="H27" s="13" t="s">
        <v>16</v>
      </c>
      <c r="I27" s="13" t="s">
        <v>16</v>
      </c>
      <c r="J27" s="13">
        <v>0</v>
      </c>
      <c r="K27" s="13">
        <v>12</v>
      </c>
      <c r="L27" s="13" t="s">
        <v>55</v>
      </c>
      <c r="M27" s="13">
        <v>0</v>
      </c>
      <c r="N27" s="13">
        <f>K27*10</f>
        <v>120</v>
      </c>
      <c r="O27" s="19">
        <f t="shared" si="1"/>
        <v>12000</v>
      </c>
      <c r="P27" s="13" t="s">
        <v>90</v>
      </c>
    </row>
    <row r="28" spans="1:16" ht="17" x14ac:dyDescent="0.2">
      <c r="A28" s="13" t="s">
        <v>64</v>
      </c>
      <c r="B28" s="50" t="s">
        <v>102</v>
      </c>
      <c r="C28" s="14">
        <v>45435</v>
      </c>
      <c r="D28" s="13">
        <v>14</v>
      </c>
      <c r="E28" s="20" t="s">
        <v>60</v>
      </c>
      <c r="F28" s="21" t="s">
        <v>61</v>
      </c>
      <c r="G28" s="13" t="s">
        <v>12</v>
      </c>
      <c r="H28" s="13" t="s">
        <v>55</v>
      </c>
      <c r="I28" s="13" t="s">
        <v>55</v>
      </c>
      <c r="J28" s="13">
        <v>0</v>
      </c>
      <c r="K28" s="13">
        <v>26</v>
      </c>
      <c r="L28" s="13">
        <v>0</v>
      </c>
      <c r="M28" s="13">
        <v>1</v>
      </c>
      <c r="N28" s="13">
        <f>K28*10</f>
        <v>260</v>
      </c>
      <c r="O28" s="19">
        <f t="shared" si="1"/>
        <v>26000</v>
      </c>
      <c r="P28" s="13" t="s">
        <v>90</v>
      </c>
    </row>
    <row r="29" spans="1:16" ht="17" x14ac:dyDescent="0.2">
      <c r="A29" s="13" t="s">
        <v>64</v>
      </c>
      <c r="B29" s="50" t="s">
        <v>102</v>
      </c>
      <c r="C29" s="14">
        <v>45435</v>
      </c>
      <c r="D29" s="13">
        <v>6</v>
      </c>
      <c r="E29" s="20" t="s">
        <v>74</v>
      </c>
      <c r="F29" s="21" t="s">
        <v>61</v>
      </c>
      <c r="G29" s="13" t="s">
        <v>10</v>
      </c>
      <c r="H29" s="13" t="s">
        <v>16</v>
      </c>
      <c r="I29" s="13" t="s">
        <v>16</v>
      </c>
      <c r="J29" s="13">
        <v>22</v>
      </c>
      <c r="K29" s="13">
        <v>13</v>
      </c>
      <c r="L29" s="13">
        <v>2</v>
      </c>
      <c r="M29" s="13">
        <v>2</v>
      </c>
      <c r="N29" s="13">
        <f>(AVERAGE(J29:K29))*10</f>
        <v>175</v>
      </c>
      <c r="O29" s="19">
        <f t="shared" si="1"/>
        <v>17500</v>
      </c>
      <c r="P29" s="13"/>
    </row>
    <row r="30" spans="1:16" ht="17" x14ac:dyDescent="0.2">
      <c r="A30" s="13" t="s">
        <v>64</v>
      </c>
      <c r="B30" s="50" t="s">
        <v>102</v>
      </c>
      <c r="C30" s="14">
        <v>45435</v>
      </c>
      <c r="D30" s="13">
        <v>6</v>
      </c>
      <c r="E30" s="20" t="s">
        <v>74</v>
      </c>
      <c r="F30" s="21" t="s">
        <v>61</v>
      </c>
      <c r="G30" s="13" t="s">
        <v>11</v>
      </c>
      <c r="H30" s="13" t="s">
        <v>55</v>
      </c>
      <c r="I30" s="13" t="s">
        <v>55</v>
      </c>
      <c r="J30" s="13">
        <v>8</v>
      </c>
      <c r="K30" s="13">
        <v>4</v>
      </c>
      <c r="L30" s="13">
        <v>0</v>
      </c>
      <c r="M30" s="13">
        <v>0</v>
      </c>
      <c r="N30" s="20" t="s">
        <v>71</v>
      </c>
      <c r="O30" s="47" t="s">
        <v>72</v>
      </c>
      <c r="P30" s="13"/>
    </row>
    <row r="31" spans="1:16" ht="17" x14ac:dyDescent="0.2">
      <c r="A31" s="13" t="s">
        <v>64</v>
      </c>
      <c r="B31" s="50" t="s">
        <v>102</v>
      </c>
      <c r="C31" s="14">
        <v>45435</v>
      </c>
      <c r="D31" s="13">
        <v>6</v>
      </c>
      <c r="E31" s="20" t="s">
        <v>74</v>
      </c>
      <c r="F31" s="21" t="s">
        <v>61</v>
      </c>
      <c r="G31" s="13" t="s">
        <v>12</v>
      </c>
      <c r="H31" s="13">
        <v>29</v>
      </c>
      <c r="I31" s="13">
        <v>22</v>
      </c>
      <c r="J31" s="13">
        <v>4</v>
      </c>
      <c r="K31" s="13">
        <v>5</v>
      </c>
      <c r="L31" s="13">
        <v>0</v>
      </c>
      <c r="M31" s="13">
        <v>0</v>
      </c>
      <c r="N31" s="13">
        <f>AVERAGE(H31:I31)</f>
        <v>25.5</v>
      </c>
      <c r="O31" s="19">
        <f t="shared" si="1"/>
        <v>2550</v>
      </c>
      <c r="P31" s="13"/>
    </row>
    <row r="32" spans="1:16" ht="17" x14ac:dyDescent="0.2">
      <c r="A32" s="13" t="s">
        <v>64</v>
      </c>
      <c r="B32" s="50" t="s">
        <v>102</v>
      </c>
      <c r="C32" s="14">
        <v>45435</v>
      </c>
      <c r="D32" s="13">
        <v>6</v>
      </c>
      <c r="E32" s="20" t="s">
        <v>74</v>
      </c>
      <c r="F32" s="21" t="s">
        <v>61</v>
      </c>
      <c r="G32" s="13" t="s">
        <v>13</v>
      </c>
      <c r="H32" s="13" t="s">
        <v>55</v>
      </c>
      <c r="I32" s="13" t="s">
        <v>55</v>
      </c>
      <c r="J32" s="13" t="s">
        <v>55</v>
      </c>
      <c r="K32" s="13" t="s">
        <v>55</v>
      </c>
      <c r="L32" s="13" t="s">
        <v>55</v>
      </c>
      <c r="M32" s="13" t="s">
        <v>55</v>
      </c>
      <c r="N32" s="13" t="s">
        <v>55</v>
      </c>
      <c r="O32" s="19" t="s">
        <v>55</v>
      </c>
      <c r="P32" s="13" t="s">
        <v>91</v>
      </c>
    </row>
    <row r="33" spans="1:16" ht="17" x14ac:dyDescent="0.2">
      <c r="A33" s="13" t="s">
        <v>64</v>
      </c>
      <c r="B33" s="50" t="s">
        <v>102</v>
      </c>
      <c r="C33" s="14">
        <v>45435</v>
      </c>
      <c r="D33" s="13">
        <v>6</v>
      </c>
      <c r="E33" s="20" t="s">
        <v>74</v>
      </c>
      <c r="F33" s="21" t="s">
        <v>61</v>
      </c>
      <c r="G33" s="13" t="s">
        <v>14</v>
      </c>
      <c r="H33" s="13" t="s">
        <v>55</v>
      </c>
      <c r="I33" s="13" t="s">
        <v>55</v>
      </c>
      <c r="J33" s="13" t="s">
        <v>55</v>
      </c>
      <c r="K33" s="13" t="s">
        <v>55</v>
      </c>
      <c r="L33" s="13" t="s">
        <v>55</v>
      </c>
      <c r="M33" s="13" t="s">
        <v>55</v>
      </c>
      <c r="N33" s="13" t="s">
        <v>55</v>
      </c>
      <c r="O33" s="19" t="s">
        <v>55</v>
      </c>
      <c r="P33" s="13" t="s">
        <v>91</v>
      </c>
    </row>
    <row r="34" spans="1:16" ht="17" x14ac:dyDescent="0.2">
      <c r="A34" s="13" t="s">
        <v>64</v>
      </c>
      <c r="B34" s="50" t="s">
        <v>102</v>
      </c>
      <c r="C34" s="14">
        <v>45435</v>
      </c>
      <c r="D34" s="13">
        <v>6</v>
      </c>
      <c r="E34" s="20" t="s">
        <v>74</v>
      </c>
      <c r="F34" s="21" t="s">
        <v>61</v>
      </c>
      <c r="G34" s="13" t="s">
        <v>15</v>
      </c>
      <c r="H34" s="13" t="s">
        <v>55</v>
      </c>
      <c r="I34" s="13" t="s">
        <v>55</v>
      </c>
      <c r="J34" s="13">
        <v>1</v>
      </c>
      <c r="K34" s="13">
        <v>0</v>
      </c>
      <c r="L34" s="13">
        <v>0</v>
      </c>
      <c r="M34" s="13">
        <v>0</v>
      </c>
      <c r="N34" s="13" t="s">
        <v>55</v>
      </c>
      <c r="O34" s="19" t="s">
        <v>55</v>
      </c>
      <c r="P34" s="13" t="s">
        <v>91</v>
      </c>
    </row>
    <row r="35" spans="1:16" ht="17" x14ac:dyDescent="0.2">
      <c r="A35" s="13" t="s">
        <v>64</v>
      </c>
      <c r="B35" s="50" t="s">
        <v>103</v>
      </c>
      <c r="C35" s="14">
        <v>45438</v>
      </c>
      <c r="D35" s="13">
        <v>6</v>
      </c>
      <c r="E35" s="20" t="s">
        <v>74</v>
      </c>
      <c r="F35" s="21" t="s">
        <v>61</v>
      </c>
      <c r="G35" s="13" t="s">
        <v>10</v>
      </c>
      <c r="H35" s="13" t="s">
        <v>16</v>
      </c>
      <c r="I35" s="13" t="s">
        <v>16</v>
      </c>
      <c r="J35" s="13">
        <v>152</v>
      </c>
      <c r="K35" s="13">
        <v>118</v>
      </c>
      <c r="L35" s="13">
        <v>13</v>
      </c>
      <c r="M35" s="13">
        <v>15</v>
      </c>
      <c r="N35" s="13">
        <f>(((AVERAGE(J35:K35))*10)+(AVERAGE(L35:M35)*10^2))/2</f>
        <v>1375</v>
      </c>
      <c r="O35" s="19">
        <f t="shared" ref="O35:O46" si="2">N35*10^2</f>
        <v>137500</v>
      </c>
      <c r="P35" s="13"/>
    </row>
    <row r="36" spans="1:16" ht="34" x14ac:dyDescent="0.2">
      <c r="A36" s="13" t="s">
        <v>64</v>
      </c>
      <c r="B36" s="50" t="s">
        <v>103</v>
      </c>
      <c r="C36" s="14">
        <v>45438</v>
      </c>
      <c r="D36" s="13">
        <v>6</v>
      </c>
      <c r="E36" s="20" t="s">
        <v>74</v>
      </c>
      <c r="F36" s="21" t="s">
        <v>61</v>
      </c>
      <c r="G36" s="13" t="s">
        <v>11</v>
      </c>
      <c r="H36" s="13">
        <v>0</v>
      </c>
      <c r="I36" s="13">
        <v>0</v>
      </c>
      <c r="J36" s="13">
        <v>0</v>
      </c>
      <c r="K36" s="13">
        <v>0</v>
      </c>
      <c r="L36" s="13">
        <v>0</v>
      </c>
      <c r="M36" s="13">
        <v>0</v>
      </c>
      <c r="N36" s="20" t="s">
        <v>71</v>
      </c>
      <c r="O36" s="47" t="s">
        <v>72</v>
      </c>
      <c r="P36" s="13" t="s">
        <v>95</v>
      </c>
    </row>
    <row r="37" spans="1:16" ht="17" x14ac:dyDescent="0.2">
      <c r="A37" s="13" t="s">
        <v>64</v>
      </c>
      <c r="B37" s="50" t="s">
        <v>103</v>
      </c>
      <c r="C37" s="14">
        <v>45438</v>
      </c>
      <c r="D37" s="13">
        <v>6</v>
      </c>
      <c r="E37" s="20" t="s">
        <v>74</v>
      </c>
      <c r="F37" s="21" t="s">
        <v>61</v>
      </c>
      <c r="G37" s="13" t="s">
        <v>12</v>
      </c>
      <c r="H37" s="13">
        <v>0</v>
      </c>
      <c r="I37" s="13">
        <v>0</v>
      </c>
      <c r="J37" s="13">
        <v>0</v>
      </c>
      <c r="K37" s="13">
        <v>0</v>
      </c>
      <c r="L37" s="13">
        <v>0</v>
      </c>
      <c r="M37" s="13">
        <v>0</v>
      </c>
      <c r="N37" s="20" t="s">
        <v>71</v>
      </c>
      <c r="O37" s="47" t="s">
        <v>72</v>
      </c>
      <c r="P37" s="13"/>
    </row>
    <row r="38" spans="1:16" ht="17" x14ac:dyDescent="0.2">
      <c r="A38" s="13" t="s">
        <v>64</v>
      </c>
      <c r="B38" s="50" t="s">
        <v>104</v>
      </c>
      <c r="C38" s="14">
        <v>45439</v>
      </c>
      <c r="D38" s="13">
        <v>200</v>
      </c>
      <c r="E38" s="58" t="s">
        <v>84</v>
      </c>
      <c r="F38" s="44" t="s">
        <v>76</v>
      </c>
      <c r="G38" s="13" t="s">
        <v>10</v>
      </c>
      <c r="H38" s="13" t="s">
        <v>16</v>
      </c>
      <c r="I38" s="13" t="s">
        <v>16</v>
      </c>
      <c r="J38" s="13">
        <v>176</v>
      </c>
      <c r="K38" s="13" t="s">
        <v>96</v>
      </c>
      <c r="L38" s="13">
        <v>27</v>
      </c>
      <c r="M38" s="13">
        <v>25</v>
      </c>
      <c r="N38" s="13">
        <f>((AVERAGE(L38:M38)*10^2)+J38)/2</f>
        <v>1388</v>
      </c>
      <c r="O38" s="19">
        <f t="shared" si="2"/>
        <v>138800</v>
      </c>
      <c r="P38" s="13"/>
    </row>
    <row r="39" spans="1:16" ht="17" x14ac:dyDescent="0.2">
      <c r="A39" s="13" t="s">
        <v>64</v>
      </c>
      <c r="B39" s="50" t="s">
        <v>104</v>
      </c>
      <c r="C39" s="14">
        <v>45439</v>
      </c>
      <c r="D39" s="13">
        <v>200</v>
      </c>
      <c r="E39" s="58" t="s">
        <v>84</v>
      </c>
      <c r="F39" s="44" t="s">
        <v>76</v>
      </c>
      <c r="G39" s="13" t="s">
        <v>11</v>
      </c>
      <c r="H39" s="13" t="s">
        <v>16</v>
      </c>
      <c r="I39" s="13" t="s">
        <v>16</v>
      </c>
      <c r="J39" s="13">
        <v>136</v>
      </c>
      <c r="K39" s="13" t="s">
        <v>16</v>
      </c>
      <c r="L39" s="13">
        <v>26</v>
      </c>
      <c r="M39" s="13">
        <v>27</v>
      </c>
      <c r="N39" s="13">
        <f>((AVERAGE(L39:M39)*10^2)+J39)/2</f>
        <v>1393</v>
      </c>
      <c r="O39" s="19">
        <f t="shared" si="2"/>
        <v>139300</v>
      </c>
      <c r="P39" s="13"/>
    </row>
    <row r="40" spans="1:16" ht="17" x14ac:dyDescent="0.2">
      <c r="A40" s="13" t="s">
        <v>64</v>
      </c>
      <c r="B40" s="50" t="s">
        <v>104</v>
      </c>
      <c r="C40" s="14">
        <v>45439</v>
      </c>
      <c r="D40" s="13">
        <v>200</v>
      </c>
      <c r="E40" s="58" t="s">
        <v>84</v>
      </c>
      <c r="F40" s="44" t="s">
        <v>76</v>
      </c>
      <c r="G40" s="13" t="s">
        <v>12</v>
      </c>
      <c r="H40" s="13" t="s">
        <v>16</v>
      </c>
      <c r="I40" s="13" t="s">
        <v>16</v>
      </c>
      <c r="J40" s="13" t="s">
        <v>16</v>
      </c>
      <c r="K40" s="13" t="s">
        <v>16</v>
      </c>
      <c r="L40" s="13">
        <v>36</v>
      </c>
      <c r="M40" s="13">
        <v>43</v>
      </c>
      <c r="N40" s="13">
        <f>AVERAGE(L40:M40)*10^2</f>
        <v>3950</v>
      </c>
      <c r="O40" s="19">
        <f t="shared" si="2"/>
        <v>395000</v>
      </c>
      <c r="P40" s="13"/>
    </row>
    <row r="41" spans="1:16" ht="17" x14ac:dyDescent="0.2">
      <c r="A41" s="13" t="s">
        <v>64</v>
      </c>
      <c r="B41" s="50" t="s">
        <v>104</v>
      </c>
      <c r="C41" s="14">
        <v>45439</v>
      </c>
      <c r="D41" s="13">
        <v>200</v>
      </c>
      <c r="E41" s="58" t="s">
        <v>84</v>
      </c>
      <c r="F41" s="44" t="s">
        <v>76</v>
      </c>
      <c r="G41" s="13" t="s">
        <v>13</v>
      </c>
      <c r="H41" s="13" t="s">
        <v>16</v>
      </c>
      <c r="I41" s="13" t="s">
        <v>16</v>
      </c>
      <c r="J41" s="13" t="s">
        <v>96</v>
      </c>
      <c r="K41" s="13" t="s">
        <v>96</v>
      </c>
      <c r="L41" s="13">
        <v>28</v>
      </c>
      <c r="M41" s="13">
        <v>32</v>
      </c>
      <c r="N41" s="13">
        <f t="shared" ref="N41:N46" si="3">AVERAGE(L41:M41)*10^2</f>
        <v>3000</v>
      </c>
      <c r="O41" s="19">
        <f t="shared" si="2"/>
        <v>300000</v>
      </c>
      <c r="P41" s="13"/>
    </row>
    <row r="42" spans="1:16" ht="17" x14ac:dyDescent="0.2">
      <c r="A42" s="13" t="s">
        <v>64</v>
      </c>
      <c r="B42" s="50" t="s">
        <v>104</v>
      </c>
      <c r="C42" s="14">
        <v>45439</v>
      </c>
      <c r="D42" s="13">
        <v>200</v>
      </c>
      <c r="E42" s="58" t="s">
        <v>84</v>
      </c>
      <c r="F42" s="44" t="s">
        <v>76</v>
      </c>
      <c r="G42" s="13" t="s">
        <v>14</v>
      </c>
      <c r="H42" s="13" t="s">
        <v>16</v>
      </c>
      <c r="I42" s="13" t="s">
        <v>16</v>
      </c>
      <c r="J42" s="59" t="s">
        <v>96</v>
      </c>
      <c r="K42" s="59" t="s">
        <v>96</v>
      </c>
      <c r="L42" s="13">
        <v>34</v>
      </c>
      <c r="M42" s="13">
        <v>44</v>
      </c>
      <c r="N42" s="13">
        <f t="shared" si="3"/>
        <v>3900</v>
      </c>
      <c r="O42" s="19">
        <f t="shared" si="2"/>
        <v>390000</v>
      </c>
      <c r="P42" s="13"/>
    </row>
    <row r="43" spans="1:16" ht="17" x14ac:dyDescent="0.2">
      <c r="A43" s="13" t="s">
        <v>64</v>
      </c>
      <c r="B43" s="50" t="s">
        <v>104</v>
      </c>
      <c r="C43" s="14">
        <v>45439</v>
      </c>
      <c r="D43" s="13">
        <v>200</v>
      </c>
      <c r="E43" s="58" t="s">
        <v>84</v>
      </c>
      <c r="F43" s="44" t="s">
        <v>76</v>
      </c>
      <c r="G43" s="13" t="s">
        <v>15</v>
      </c>
      <c r="H43" s="13">
        <v>95</v>
      </c>
      <c r="I43" s="13">
        <v>108</v>
      </c>
      <c r="J43" s="13">
        <v>17</v>
      </c>
      <c r="K43" s="13">
        <v>14</v>
      </c>
      <c r="L43" s="13">
        <v>2</v>
      </c>
      <c r="M43" s="13">
        <v>0</v>
      </c>
      <c r="N43" s="13">
        <f>(((AVERAGE(J43:K43))*10)+(AVERAGE(H43:I43)))/2</f>
        <v>128.25</v>
      </c>
      <c r="O43" s="19">
        <f t="shared" si="2"/>
        <v>12825</v>
      </c>
      <c r="P43" s="13"/>
    </row>
    <row r="44" spans="1:16" ht="17" x14ac:dyDescent="0.2">
      <c r="A44" s="13" t="s">
        <v>64</v>
      </c>
      <c r="B44" s="50" t="s">
        <v>104</v>
      </c>
      <c r="C44" s="14">
        <v>45439</v>
      </c>
      <c r="D44" s="13">
        <v>200</v>
      </c>
      <c r="E44" s="58" t="s">
        <v>84</v>
      </c>
      <c r="F44" s="44" t="s">
        <v>76</v>
      </c>
      <c r="G44" s="13" t="s">
        <v>92</v>
      </c>
      <c r="H44" s="13" t="s">
        <v>16</v>
      </c>
      <c r="I44" s="13" t="s">
        <v>16</v>
      </c>
      <c r="J44" s="13" t="s">
        <v>16</v>
      </c>
      <c r="K44" s="13" t="s">
        <v>16</v>
      </c>
      <c r="L44" s="13">
        <v>54</v>
      </c>
      <c r="M44" s="13">
        <v>68</v>
      </c>
      <c r="N44" s="13">
        <f t="shared" si="3"/>
        <v>6100</v>
      </c>
      <c r="O44" s="19">
        <f t="shared" si="2"/>
        <v>610000</v>
      </c>
      <c r="P44" s="13"/>
    </row>
    <row r="45" spans="1:16" ht="17" x14ac:dyDescent="0.2">
      <c r="A45" s="13" t="s">
        <v>64</v>
      </c>
      <c r="B45" s="50" t="s">
        <v>104</v>
      </c>
      <c r="C45" s="14">
        <v>45439</v>
      </c>
      <c r="D45" s="13">
        <v>200</v>
      </c>
      <c r="E45" s="58" t="s">
        <v>84</v>
      </c>
      <c r="F45" s="44" t="s">
        <v>76</v>
      </c>
      <c r="G45" s="13" t="s">
        <v>93</v>
      </c>
      <c r="H45" s="13" t="s">
        <v>16</v>
      </c>
      <c r="I45" s="13" t="s">
        <v>16</v>
      </c>
      <c r="J45" s="59" t="s">
        <v>96</v>
      </c>
      <c r="K45" s="59" t="s">
        <v>96</v>
      </c>
      <c r="L45" s="13">
        <v>18</v>
      </c>
      <c r="M45" s="13">
        <v>21</v>
      </c>
      <c r="N45" s="13">
        <f t="shared" si="3"/>
        <v>1950</v>
      </c>
      <c r="O45" s="19">
        <f t="shared" si="2"/>
        <v>195000</v>
      </c>
      <c r="P45" s="13"/>
    </row>
    <row r="46" spans="1:16" ht="17" x14ac:dyDescent="0.2">
      <c r="A46" s="13" t="s">
        <v>64</v>
      </c>
      <c r="B46" s="50" t="s">
        <v>104</v>
      </c>
      <c r="C46" s="14">
        <v>45439</v>
      </c>
      <c r="D46" s="13">
        <v>200</v>
      </c>
      <c r="E46" s="58" t="s">
        <v>84</v>
      </c>
      <c r="F46" s="44" t="s">
        <v>76</v>
      </c>
      <c r="G46" s="13" t="s">
        <v>94</v>
      </c>
      <c r="H46" s="13">
        <v>0</v>
      </c>
      <c r="I46" s="16" t="s">
        <v>16</v>
      </c>
      <c r="J46" s="59" t="s">
        <v>96</v>
      </c>
      <c r="K46" s="59" t="s">
        <v>96</v>
      </c>
      <c r="L46" s="13">
        <v>21</v>
      </c>
      <c r="M46" s="13">
        <v>13</v>
      </c>
      <c r="N46" s="13">
        <f t="shared" si="3"/>
        <v>1700</v>
      </c>
      <c r="O46" s="19">
        <f t="shared" si="2"/>
        <v>170000</v>
      </c>
      <c r="P46" s="13" t="s">
        <v>97</v>
      </c>
    </row>
    <row r="47" spans="1:16" ht="17" x14ac:dyDescent="0.2">
      <c r="A47" s="57" t="s">
        <v>64</v>
      </c>
    </row>
  </sheetData>
  <phoneticPr fontId="1" type="noConversion"/>
  <conditionalFormatting sqref="H27:I29">
    <cfRule type="containsText" dxfId="67" priority="53" operator="containsText" text="TMTC">
      <formula>NOT(ISERROR(SEARCH("TMTC",H27)))</formula>
    </cfRule>
    <cfRule type="cellIs" dxfId="66" priority="54" operator="greaterThan">
      <formula>200</formula>
    </cfRule>
    <cfRule type="cellIs" dxfId="65" priority="55" operator="lessThan">
      <formula>10</formula>
    </cfRule>
    <cfRule type="cellIs" dxfId="64" priority="56" operator="between">
      <formula>10</formula>
      <formula>200</formula>
    </cfRule>
  </conditionalFormatting>
  <conditionalFormatting sqref="H32:M34">
    <cfRule type="containsText" dxfId="63" priority="49" operator="containsText" text="TMTC">
      <formula>NOT(ISERROR(SEARCH("TMTC",H32)))</formula>
    </cfRule>
    <cfRule type="cellIs" dxfId="62" priority="52" operator="between">
      <formula>10</formula>
      <formula>200</formula>
    </cfRule>
  </conditionalFormatting>
  <conditionalFormatting sqref="H35:I35">
    <cfRule type="containsText" dxfId="61" priority="43" operator="containsText" text="TMTC">
      <formula>NOT(ISERROR(SEARCH("TMTC",H35)))</formula>
    </cfRule>
    <cfRule type="cellIs" dxfId="60" priority="44" operator="greaterThan">
      <formula>200</formula>
    </cfRule>
    <cfRule type="cellIs" dxfId="59" priority="45" operator="lessThan">
      <formula>10</formula>
    </cfRule>
    <cfRule type="cellIs" dxfId="58" priority="46" operator="between">
      <formula>10</formula>
      <formula>200</formula>
    </cfRule>
  </conditionalFormatting>
  <conditionalFormatting sqref="H35:I35">
    <cfRule type="cellIs" dxfId="57" priority="41" operator="greaterThan">
      <formula>200</formula>
    </cfRule>
    <cfRule type="cellIs" dxfId="56" priority="42" operator="lessThan">
      <formula>10</formula>
    </cfRule>
    <cfRule type="containsText" dxfId="55" priority="47" operator="containsText" text="TMTC">
      <formula>NOT(ISERROR(SEARCH("TMTC",H35)))</formula>
    </cfRule>
    <cfRule type="cellIs" dxfId="54" priority="48" operator="between">
      <formula>10</formula>
      <formula>200</formula>
    </cfRule>
  </conditionalFormatting>
  <conditionalFormatting sqref="H38:H42">
    <cfRule type="containsText" dxfId="53" priority="35" operator="containsText" text="TMTC">
      <formula>NOT(ISERROR(SEARCH("TMTC",H38)))</formula>
    </cfRule>
    <cfRule type="cellIs" dxfId="52" priority="36" operator="greaterThan">
      <formula>200</formula>
    </cfRule>
    <cfRule type="cellIs" dxfId="51" priority="37" operator="lessThan">
      <formula>10</formula>
    </cfRule>
    <cfRule type="cellIs" dxfId="50" priority="38" operator="between">
      <formula>10</formula>
      <formula>200</formula>
    </cfRule>
  </conditionalFormatting>
  <conditionalFormatting sqref="H38:H42">
    <cfRule type="cellIs" dxfId="49" priority="33" operator="greaterThan">
      <formula>200</formula>
    </cfRule>
    <cfRule type="cellIs" dxfId="48" priority="34" operator="lessThan">
      <formula>10</formula>
    </cfRule>
    <cfRule type="containsText" dxfId="47" priority="39" operator="containsText" text="TMTC">
      <formula>NOT(ISERROR(SEARCH("TMTC",H38)))</formula>
    </cfRule>
    <cfRule type="cellIs" dxfId="46" priority="40" operator="between">
      <formula>10</formula>
      <formula>200</formula>
    </cfRule>
  </conditionalFormatting>
  <conditionalFormatting sqref="H44:H45 I44:K44 I45">
    <cfRule type="containsText" dxfId="45" priority="27" operator="containsText" text="TMTC">
      <formula>NOT(ISERROR(SEARCH("TMTC",H44)))</formula>
    </cfRule>
    <cfRule type="cellIs" dxfId="44" priority="28" operator="greaterThan">
      <formula>200</formula>
    </cfRule>
    <cfRule type="cellIs" dxfId="43" priority="29" operator="lessThan">
      <formula>10</formula>
    </cfRule>
    <cfRule type="cellIs" dxfId="42" priority="30" operator="between">
      <formula>10</formula>
      <formula>200</formula>
    </cfRule>
  </conditionalFormatting>
  <conditionalFormatting sqref="H44:H45 I44:K44 I45">
    <cfRule type="cellIs" dxfId="41" priority="25" operator="greaterThan">
      <formula>200</formula>
    </cfRule>
    <cfRule type="cellIs" dxfId="40" priority="26" operator="lessThan">
      <formula>10</formula>
    </cfRule>
    <cfRule type="containsText" dxfId="39" priority="31" operator="containsText" text="TMTC">
      <formula>NOT(ISERROR(SEARCH("TMTC",H44)))</formula>
    </cfRule>
    <cfRule type="cellIs" dxfId="38" priority="32" operator="between">
      <formula>10</formula>
      <formula>200</formula>
    </cfRule>
  </conditionalFormatting>
  <conditionalFormatting sqref="I38:I39">
    <cfRule type="containsText" dxfId="37" priority="19" operator="containsText" text="TMTC">
      <formula>NOT(ISERROR(SEARCH("TMTC",I38)))</formula>
    </cfRule>
    <cfRule type="cellIs" dxfId="36" priority="20" operator="greaterThan">
      <formula>200</formula>
    </cfRule>
    <cfRule type="cellIs" dxfId="35" priority="21" operator="lessThan">
      <formula>10</formula>
    </cfRule>
    <cfRule type="cellIs" dxfId="34" priority="22" operator="between">
      <formula>10</formula>
      <formula>200</formula>
    </cfRule>
  </conditionalFormatting>
  <conditionalFormatting sqref="I38:I39">
    <cfRule type="cellIs" dxfId="33" priority="17" operator="greaterThan">
      <formula>200</formula>
    </cfRule>
    <cfRule type="cellIs" dxfId="32" priority="18" operator="lessThan">
      <formula>10</formula>
    </cfRule>
    <cfRule type="containsText" dxfId="31" priority="23" operator="containsText" text="TMTC">
      <formula>NOT(ISERROR(SEARCH("TMTC",I38)))</formula>
    </cfRule>
    <cfRule type="cellIs" dxfId="30" priority="24" operator="between">
      <formula>10</formula>
      <formula>200</formula>
    </cfRule>
  </conditionalFormatting>
  <conditionalFormatting sqref="I40:K40">
    <cfRule type="containsText" dxfId="29" priority="11" operator="containsText" text="TMTC">
      <formula>NOT(ISERROR(SEARCH("TMTC",I40)))</formula>
    </cfRule>
    <cfRule type="cellIs" dxfId="28" priority="12" operator="greaterThan">
      <formula>200</formula>
    </cfRule>
    <cfRule type="cellIs" dxfId="27" priority="13" operator="lessThan">
      <formula>10</formula>
    </cfRule>
    <cfRule type="cellIs" dxfId="26" priority="14" operator="between">
      <formula>10</formula>
      <formula>200</formula>
    </cfRule>
  </conditionalFormatting>
  <conditionalFormatting sqref="I40:K40">
    <cfRule type="cellIs" dxfId="25" priority="9" operator="greaterThan">
      <formula>200</formula>
    </cfRule>
    <cfRule type="cellIs" dxfId="24" priority="10" operator="lessThan">
      <formula>10</formula>
    </cfRule>
    <cfRule type="containsText" dxfId="23" priority="15" operator="containsText" text="TMTC">
      <formula>NOT(ISERROR(SEARCH("TMTC",I40)))</formula>
    </cfRule>
    <cfRule type="cellIs" dxfId="22" priority="16" operator="between">
      <formula>10</formula>
      <formula>200</formula>
    </cfRule>
  </conditionalFormatting>
  <conditionalFormatting sqref="I41:I42">
    <cfRule type="containsText" dxfId="21" priority="3" operator="containsText" text="TMTC">
      <formula>NOT(ISERROR(SEARCH("TMTC",I41)))</formula>
    </cfRule>
    <cfRule type="cellIs" dxfId="20" priority="4" operator="greaterThan">
      <formula>200</formula>
    </cfRule>
    <cfRule type="cellIs" dxfId="19" priority="5" operator="lessThan">
      <formula>10</formula>
    </cfRule>
    <cfRule type="cellIs" dxfId="18" priority="6" operator="between">
      <formula>10</formula>
      <formula>200</formula>
    </cfRule>
  </conditionalFormatting>
  <conditionalFormatting sqref="I41:I42">
    <cfRule type="cellIs" dxfId="17" priority="1" operator="greaterThan">
      <formula>200</formula>
    </cfRule>
    <cfRule type="cellIs" dxfId="16" priority="2" operator="lessThan">
      <formula>10</formula>
    </cfRule>
    <cfRule type="containsText" dxfId="15" priority="7" operator="containsText" text="TMTC">
      <formula>NOT(ISERROR(SEARCH("TMTC",I41)))</formula>
    </cfRule>
    <cfRule type="cellIs" dxfId="14" priority="8" operator="between">
      <formula>10</formula>
      <formula>200</formula>
    </cfRule>
  </conditionalFormatting>
  <conditionalFormatting sqref="H2:M100">
    <cfRule type="cellIs" dxfId="13" priority="50" operator="greaterThan">
      <formula>200</formula>
    </cfRule>
    <cfRule type="cellIs" dxfId="12" priority="51" operator="lessThan">
      <formula>10</formula>
    </cfRule>
    <cfRule type="containsText" dxfId="11" priority="65" operator="containsText" text="TMTC">
      <formula>NOT(ISERROR(SEARCH("TMTC",H2)))</formula>
    </cfRule>
    <cfRule type="cellIs" dxfId="10" priority="68" operator="between">
      <formula>10</formula>
      <formula>200</formula>
    </cfRule>
  </conditionalFormatting>
  <pageMargins left="0.7" right="0.7" top="0.75" bottom="0.75" header="0.3" footer="0.3"/>
  <pageSetup scale="46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E2067-D86F-FE42-96BB-A7B7AC87336F}">
  <dimension ref="A1:L61"/>
  <sheetViews>
    <sheetView topLeftCell="A40" zoomScale="138" workbookViewId="0">
      <selection activeCell="J17" sqref="J17"/>
    </sheetView>
  </sheetViews>
  <sheetFormatPr baseColWidth="10" defaultColWidth="38.33203125" defaultRowHeight="16" x14ac:dyDescent="0.2"/>
  <cols>
    <col min="1" max="1" width="6.6640625" style="23" bestFit="1" customWidth="1"/>
    <col min="2" max="2" width="6.1640625" style="23" bestFit="1" customWidth="1"/>
    <col min="3" max="3" width="7.6640625" style="23" bestFit="1" customWidth="1"/>
    <col min="4" max="5" width="7" style="27" bestFit="1" customWidth="1"/>
    <col min="6" max="6" width="7.33203125" style="23" bestFit="1" customWidth="1"/>
    <col min="7" max="7" width="9" style="23" bestFit="1" customWidth="1"/>
    <col min="8" max="8" width="14.33203125" style="23" bestFit="1" customWidth="1"/>
    <col min="9" max="10" width="11" style="23" bestFit="1" customWidth="1"/>
    <col min="11" max="11" width="20.5" style="27" bestFit="1" customWidth="1"/>
    <col min="12" max="12" width="15.6640625" style="33" bestFit="1" customWidth="1"/>
    <col min="13" max="16384" width="38.33203125" style="23"/>
  </cols>
  <sheetData>
    <row r="1" spans="1:12" ht="34" x14ac:dyDescent="0.2">
      <c r="A1" s="10" t="s">
        <v>63</v>
      </c>
      <c r="B1" s="10" t="s">
        <v>68</v>
      </c>
      <c r="C1" s="10" t="s">
        <v>69</v>
      </c>
      <c r="D1" s="26">
        <v>-80</v>
      </c>
      <c r="E1" s="26" t="s">
        <v>0</v>
      </c>
      <c r="F1" s="10" t="s">
        <v>1</v>
      </c>
      <c r="G1" s="10" t="s">
        <v>2</v>
      </c>
      <c r="H1" s="10" t="s">
        <v>4</v>
      </c>
      <c r="I1" s="10" t="s">
        <v>6</v>
      </c>
      <c r="J1" s="10" t="s">
        <v>8</v>
      </c>
      <c r="K1" s="10" t="s">
        <v>17</v>
      </c>
      <c r="L1" s="11" t="s">
        <v>56</v>
      </c>
    </row>
    <row r="2" spans="1:12" ht="17" x14ac:dyDescent="0.2">
      <c r="A2" s="13" t="s">
        <v>65</v>
      </c>
      <c r="B2" s="24">
        <v>3</v>
      </c>
      <c r="C2" s="25">
        <v>45410</v>
      </c>
      <c r="D2" s="30">
        <v>205</v>
      </c>
      <c r="E2" s="30"/>
      <c r="F2" s="24"/>
      <c r="G2" s="24" t="s">
        <v>10</v>
      </c>
      <c r="H2" s="24" t="s">
        <v>55</v>
      </c>
      <c r="I2" s="24" t="s">
        <v>66</v>
      </c>
      <c r="J2" s="24">
        <v>11</v>
      </c>
      <c r="K2" s="30">
        <f>J2*10^2</f>
        <v>1100</v>
      </c>
      <c r="L2" s="32">
        <f>K2*10^2</f>
        <v>110000</v>
      </c>
    </row>
    <row r="3" spans="1:12" ht="17" x14ac:dyDescent="0.2">
      <c r="A3" s="13" t="s">
        <v>65</v>
      </c>
      <c r="B3" s="24">
        <v>3</v>
      </c>
      <c r="C3" s="25">
        <v>45410</v>
      </c>
      <c r="D3" s="30">
        <v>205</v>
      </c>
      <c r="E3" s="30"/>
      <c r="F3" s="24"/>
      <c r="G3" s="24" t="s">
        <v>11</v>
      </c>
      <c r="H3" s="24" t="s">
        <v>55</v>
      </c>
      <c r="I3" s="24" t="s">
        <v>66</v>
      </c>
      <c r="J3" s="24">
        <v>17</v>
      </c>
      <c r="K3" s="30">
        <f>J3*10^2</f>
        <v>1700</v>
      </c>
      <c r="L3" s="32">
        <f>K3*10^2</f>
        <v>170000</v>
      </c>
    </row>
    <row r="4" spans="1:12" s="38" customFormat="1" ht="17" x14ac:dyDescent="0.2">
      <c r="A4" s="18" t="s">
        <v>65</v>
      </c>
      <c r="B4" s="34">
        <v>3</v>
      </c>
      <c r="C4" s="35">
        <v>45410</v>
      </c>
      <c r="D4" s="36">
        <v>205</v>
      </c>
      <c r="E4" s="36"/>
      <c r="F4" s="34"/>
      <c r="G4" s="34" t="s">
        <v>12</v>
      </c>
      <c r="H4" s="34" t="s">
        <v>55</v>
      </c>
      <c r="I4" s="34" t="s">
        <v>66</v>
      </c>
      <c r="J4" s="34">
        <v>5</v>
      </c>
      <c r="K4" s="36"/>
      <c r="L4" s="37"/>
    </row>
    <row r="5" spans="1:12" ht="17" x14ac:dyDescent="0.2">
      <c r="A5" s="13" t="s">
        <v>65</v>
      </c>
      <c r="B5" s="24">
        <v>3</v>
      </c>
      <c r="C5" s="25">
        <v>45410</v>
      </c>
      <c r="D5" s="30">
        <v>215</v>
      </c>
      <c r="E5" s="30"/>
      <c r="F5" s="24"/>
      <c r="G5" s="24" t="s">
        <v>10</v>
      </c>
      <c r="H5" s="24">
        <v>4</v>
      </c>
      <c r="I5" s="24">
        <v>0</v>
      </c>
      <c r="J5" s="24">
        <v>0</v>
      </c>
      <c r="K5" s="30" t="s">
        <v>71</v>
      </c>
      <c r="L5" s="32" t="s">
        <v>72</v>
      </c>
    </row>
    <row r="6" spans="1:12" ht="17" x14ac:dyDescent="0.2">
      <c r="A6" s="13" t="s">
        <v>65</v>
      </c>
      <c r="B6" s="24">
        <v>3</v>
      </c>
      <c r="C6" s="25">
        <v>45410</v>
      </c>
      <c r="D6" s="30">
        <v>215</v>
      </c>
      <c r="E6" s="30"/>
      <c r="F6" s="24"/>
      <c r="G6" s="24" t="s">
        <v>11</v>
      </c>
      <c r="H6" s="24">
        <v>3</v>
      </c>
      <c r="I6" s="24">
        <v>0</v>
      </c>
      <c r="J6" s="24">
        <v>0</v>
      </c>
      <c r="K6" s="30" t="s">
        <v>71</v>
      </c>
      <c r="L6" s="32" t="s">
        <v>72</v>
      </c>
    </row>
    <row r="7" spans="1:12" ht="17" x14ac:dyDescent="0.2">
      <c r="A7" s="13" t="s">
        <v>65</v>
      </c>
      <c r="B7" s="24">
        <v>3</v>
      </c>
      <c r="C7" s="25">
        <v>45410</v>
      </c>
      <c r="D7" s="30">
        <v>215</v>
      </c>
      <c r="E7" s="30"/>
      <c r="F7" s="24"/>
      <c r="G7" s="24" t="s">
        <v>12</v>
      </c>
      <c r="H7" s="24">
        <v>1</v>
      </c>
      <c r="I7" s="24">
        <v>0</v>
      </c>
      <c r="J7" s="24">
        <v>0</v>
      </c>
      <c r="K7" s="30" t="s">
        <v>71</v>
      </c>
      <c r="L7" s="32" t="s">
        <v>72</v>
      </c>
    </row>
    <row r="8" spans="1:12" ht="17" x14ac:dyDescent="0.2">
      <c r="A8" s="13" t="s">
        <v>65</v>
      </c>
      <c r="B8" s="24">
        <v>3</v>
      </c>
      <c r="C8" s="25">
        <v>45410</v>
      </c>
      <c r="D8" s="30">
        <v>216</v>
      </c>
      <c r="E8" s="30"/>
      <c r="F8" s="24"/>
      <c r="G8" s="24" t="s">
        <v>10</v>
      </c>
      <c r="H8" s="24" t="s">
        <v>66</v>
      </c>
      <c r="I8" s="24">
        <v>22</v>
      </c>
      <c r="J8" s="24">
        <v>5</v>
      </c>
      <c r="K8" s="30">
        <f>I8*10</f>
        <v>220</v>
      </c>
      <c r="L8" s="32">
        <f>K8*10^2</f>
        <v>22000</v>
      </c>
    </row>
    <row r="9" spans="1:12" ht="17" x14ac:dyDescent="0.2">
      <c r="A9" s="13" t="s">
        <v>65</v>
      </c>
      <c r="B9" s="24">
        <v>3</v>
      </c>
      <c r="C9" s="25">
        <v>45410</v>
      </c>
      <c r="D9" s="30">
        <v>216</v>
      </c>
      <c r="E9" s="30"/>
      <c r="F9" s="24"/>
      <c r="G9" s="24" t="s">
        <v>11</v>
      </c>
      <c r="H9" s="24">
        <v>20</v>
      </c>
      <c r="I9" s="24">
        <v>0</v>
      </c>
      <c r="J9" s="24">
        <v>0</v>
      </c>
      <c r="K9" s="30">
        <f>H9</f>
        <v>20</v>
      </c>
      <c r="L9" s="32">
        <f>K9*10^2</f>
        <v>2000</v>
      </c>
    </row>
    <row r="10" spans="1:12" ht="17" x14ac:dyDescent="0.2">
      <c r="A10" s="13" t="s">
        <v>65</v>
      </c>
      <c r="B10" s="24">
        <v>3</v>
      </c>
      <c r="C10" s="25">
        <v>45410</v>
      </c>
      <c r="D10" s="30">
        <v>216</v>
      </c>
      <c r="E10" s="30"/>
      <c r="F10" s="24"/>
      <c r="G10" s="24" t="s">
        <v>12</v>
      </c>
      <c r="H10" s="24">
        <v>9</v>
      </c>
      <c r="I10" s="24">
        <v>2</v>
      </c>
      <c r="J10" s="24">
        <v>0</v>
      </c>
      <c r="K10" s="30" t="s">
        <v>71</v>
      </c>
      <c r="L10" s="32" t="s">
        <v>72</v>
      </c>
    </row>
    <row r="11" spans="1:12" ht="17" x14ac:dyDescent="0.2">
      <c r="A11" s="13" t="s">
        <v>65</v>
      </c>
      <c r="B11" s="24">
        <v>4</v>
      </c>
      <c r="C11" s="25">
        <v>45417</v>
      </c>
      <c r="D11" s="30" t="s">
        <v>70</v>
      </c>
      <c r="E11" s="30" t="s">
        <v>70</v>
      </c>
      <c r="F11" s="24"/>
      <c r="G11" s="24" t="s">
        <v>10</v>
      </c>
      <c r="H11" s="24" t="s">
        <v>66</v>
      </c>
      <c r="I11" s="24" t="s">
        <v>66</v>
      </c>
      <c r="J11" s="24">
        <v>36</v>
      </c>
      <c r="K11" s="30">
        <f>J11*10^2</f>
        <v>3600</v>
      </c>
      <c r="L11" s="32">
        <f>K11*10^2</f>
        <v>360000</v>
      </c>
    </row>
    <row r="12" spans="1:12" ht="17" x14ac:dyDescent="0.2">
      <c r="A12" s="13" t="s">
        <v>65</v>
      </c>
      <c r="B12" s="24">
        <v>4</v>
      </c>
      <c r="C12" s="25">
        <v>45417</v>
      </c>
      <c r="D12" s="30" t="s">
        <v>70</v>
      </c>
      <c r="E12" s="30" t="s">
        <v>70</v>
      </c>
      <c r="F12" s="24"/>
      <c r="G12" s="24" t="s">
        <v>11</v>
      </c>
      <c r="H12" s="24" t="s">
        <v>66</v>
      </c>
      <c r="I12" s="24">
        <v>24</v>
      </c>
      <c r="J12" s="24">
        <v>1</v>
      </c>
      <c r="K12" s="30">
        <f>I12*10</f>
        <v>240</v>
      </c>
      <c r="L12" s="32">
        <f t="shared" ref="L12:L13" si="0">K12*10^2</f>
        <v>24000</v>
      </c>
    </row>
    <row r="13" spans="1:12" ht="17" x14ac:dyDescent="0.2">
      <c r="A13" s="13" t="s">
        <v>65</v>
      </c>
      <c r="B13" s="24">
        <v>4</v>
      </c>
      <c r="C13" s="25">
        <v>45417</v>
      </c>
      <c r="D13" s="30" t="s">
        <v>70</v>
      </c>
      <c r="E13" s="30" t="s">
        <v>70</v>
      </c>
      <c r="F13" s="24"/>
      <c r="G13" s="24" t="s">
        <v>12</v>
      </c>
      <c r="H13" s="24" t="s">
        <v>66</v>
      </c>
      <c r="I13" s="24" t="s">
        <v>66</v>
      </c>
      <c r="J13" s="24">
        <v>25</v>
      </c>
      <c r="K13" s="30">
        <f>J13*10^2</f>
        <v>2500</v>
      </c>
      <c r="L13" s="32">
        <f t="shared" si="0"/>
        <v>250000</v>
      </c>
    </row>
    <row r="14" spans="1:12" ht="17" x14ac:dyDescent="0.2">
      <c r="A14" s="13" t="s">
        <v>65</v>
      </c>
      <c r="B14" s="24">
        <v>4</v>
      </c>
      <c r="C14" s="25">
        <v>45417</v>
      </c>
      <c r="D14" s="30">
        <v>205</v>
      </c>
      <c r="E14" s="30"/>
      <c r="F14" s="24"/>
      <c r="G14" s="24" t="s">
        <v>10</v>
      </c>
      <c r="H14" s="24"/>
      <c r="I14" s="24">
        <v>2</v>
      </c>
      <c r="J14" s="24">
        <v>1</v>
      </c>
      <c r="K14" s="30" t="s">
        <v>71</v>
      </c>
      <c r="L14" s="32" t="s">
        <v>72</v>
      </c>
    </row>
    <row r="15" spans="1:12" ht="17" x14ac:dyDescent="0.2">
      <c r="A15" s="13" t="s">
        <v>65</v>
      </c>
      <c r="B15" s="24">
        <v>4</v>
      </c>
      <c r="C15" s="25">
        <v>45417</v>
      </c>
      <c r="D15" s="30">
        <v>205</v>
      </c>
      <c r="E15" s="30"/>
      <c r="F15" s="24"/>
      <c r="G15" s="24" t="s">
        <v>11</v>
      </c>
      <c r="H15" s="24"/>
      <c r="I15" s="24">
        <v>31</v>
      </c>
      <c r="J15" s="24">
        <v>2</v>
      </c>
      <c r="K15" s="30">
        <f t="shared" ref="K15:K16" si="1">I15*10</f>
        <v>310</v>
      </c>
      <c r="L15" s="32">
        <f t="shared" ref="L15:L16" si="2">K15*10^2</f>
        <v>31000</v>
      </c>
    </row>
    <row r="16" spans="1:12" ht="17" x14ac:dyDescent="0.2">
      <c r="A16" s="13" t="s">
        <v>65</v>
      </c>
      <c r="B16" s="24">
        <v>4</v>
      </c>
      <c r="C16" s="25">
        <v>45417</v>
      </c>
      <c r="D16" s="30">
        <v>205</v>
      </c>
      <c r="E16" s="30"/>
      <c r="F16" s="24"/>
      <c r="G16" s="24" t="s">
        <v>12</v>
      </c>
      <c r="H16" s="24"/>
      <c r="I16" s="24">
        <v>30</v>
      </c>
      <c r="J16" s="24">
        <v>2</v>
      </c>
      <c r="K16" s="30">
        <f t="shared" si="1"/>
        <v>300</v>
      </c>
      <c r="L16" s="32">
        <f t="shared" si="2"/>
        <v>30000</v>
      </c>
    </row>
    <row r="17" spans="1:12" ht="17" x14ac:dyDescent="0.2">
      <c r="A17" s="13" t="s">
        <v>65</v>
      </c>
      <c r="B17" s="24">
        <v>4</v>
      </c>
      <c r="C17" s="25">
        <v>45417</v>
      </c>
      <c r="D17" s="30">
        <v>215</v>
      </c>
      <c r="E17" s="30"/>
      <c r="F17" s="24"/>
      <c r="G17" s="24" t="s">
        <v>10</v>
      </c>
      <c r="H17" s="24">
        <v>1</v>
      </c>
      <c r="I17" s="24">
        <v>0</v>
      </c>
      <c r="J17" s="24">
        <v>0</v>
      </c>
      <c r="K17" s="30" t="s">
        <v>71</v>
      </c>
      <c r="L17" s="32" t="s">
        <v>72</v>
      </c>
    </row>
    <row r="18" spans="1:12" ht="17" x14ac:dyDescent="0.2">
      <c r="A18" s="13" t="s">
        <v>65</v>
      </c>
      <c r="B18" s="24">
        <v>4</v>
      </c>
      <c r="C18" s="25">
        <v>45417</v>
      </c>
      <c r="D18" s="30">
        <v>215</v>
      </c>
      <c r="E18" s="30"/>
      <c r="F18" s="24"/>
      <c r="G18" s="24" t="s">
        <v>11</v>
      </c>
      <c r="H18" s="24">
        <v>1</v>
      </c>
      <c r="I18" s="24">
        <v>0</v>
      </c>
      <c r="J18" s="24">
        <v>0</v>
      </c>
      <c r="K18" s="30" t="s">
        <v>71</v>
      </c>
      <c r="L18" s="32" t="s">
        <v>72</v>
      </c>
    </row>
    <row r="19" spans="1:12" ht="17" x14ac:dyDescent="0.2">
      <c r="A19" s="13" t="s">
        <v>65</v>
      </c>
      <c r="B19" s="24">
        <v>4</v>
      </c>
      <c r="C19" s="25">
        <v>45417</v>
      </c>
      <c r="D19" s="30">
        <v>215</v>
      </c>
      <c r="E19" s="30"/>
      <c r="F19" s="24"/>
      <c r="G19" s="24" t="s">
        <v>12</v>
      </c>
      <c r="H19" s="24">
        <v>0</v>
      </c>
      <c r="I19" s="24">
        <v>0</v>
      </c>
      <c r="J19" s="24">
        <v>0</v>
      </c>
      <c r="K19" s="30" t="s">
        <v>71</v>
      </c>
      <c r="L19" s="32" t="s">
        <v>72</v>
      </c>
    </row>
    <row r="20" spans="1:12" s="38" customFormat="1" ht="17" x14ac:dyDescent="0.2">
      <c r="A20" s="18" t="s">
        <v>65</v>
      </c>
      <c r="B20" s="34">
        <v>4</v>
      </c>
      <c r="C20" s="35">
        <v>45417</v>
      </c>
      <c r="D20" s="36">
        <v>216</v>
      </c>
      <c r="E20" s="36"/>
      <c r="F20" s="34"/>
      <c r="G20" s="34" t="s">
        <v>10</v>
      </c>
      <c r="H20" s="34" t="s">
        <v>66</v>
      </c>
      <c r="I20" s="34" t="s">
        <v>66</v>
      </c>
      <c r="J20" s="34" t="s">
        <v>67</v>
      </c>
      <c r="K20" s="36"/>
      <c r="L20" s="37"/>
    </row>
    <row r="21" spans="1:12" ht="17" x14ac:dyDescent="0.2">
      <c r="A21" s="13" t="s">
        <v>65</v>
      </c>
      <c r="B21" s="24">
        <v>4</v>
      </c>
      <c r="C21" s="25">
        <v>45417</v>
      </c>
      <c r="D21" s="30">
        <v>216</v>
      </c>
      <c r="E21" s="30"/>
      <c r="F21" s="24"/>
      <c r="G21" s="24" t="s">
        <v>11</v>
      </c>
      <c r="H21" s="24">
        <v>47</v>
      </c>
      <c r="I21" s="24">
        <v>4</v>
      </c>
      <c r="J21" s="24">
        <v>2</v>
      </c>
      <c r="K21" s="30">
        <f t="shared" ref="K21:K22" si="3">H21</f>
        <v>47</v>
      </c>
      <c r="L21" s="32">
        <f t="shared" ref="L21:L26" si="4">K21*10^2</f>
        <v>4700</v>
      </c>
    </row>
    <row r="22" spans="1:12" ht="17" x14ac:dyDescent="0.2">
      <c r="A22" s="13" t="s">
        <v>65</v>
      </c>
      <c r="B22" s="24">
        <v>4</v>
      </c>
      <c r="C22" s="25">
        <v>45417</v>
      </c>
      <c r="D22" s="30">
        <v>216</v>
      </c>
      <c r="E22" s="30"/>
      <c r="F22" s="24"/>
      <c r="G22" s="24" t="s">
        <v>12</v>
      </c>
      <c r="H22" s="24">
        <v>39</v>
      </c>
      <c r="I22" s="24">
        <v>4</v>
      </c>
      <c r="J22" s="24">
        <v>0</v>
      </c>
      <c r="K22" s="30">
        <f t="shared" si="3"/>
        <v>39</v>
      </c>
      <c r="L22" s="32">
        <f t="shared" si="4"/>
        <v>3900</v>
      </c>
    </row>
    <row r="23" spans="1:12" ht="17" x14ac:dyDescent="0.2">
      <c r="A23" s="13" t="s">
        <v>65</v>
      </c>
      <c r="B23" s="24">
        <v>5</v>
      </c>
      <c r="C23" s="25">
        <v>45424</v>
      </c>
      <c r="D23" s="30">
        <v>220</v>
      </c>
      <c r="E23" s="30"/>
      <c r="F23" s="24"/>
      <c r="G23" s="24" t="s">
        <v>10</v>
      </c>
      <c r="H23" s="24" t="s">
        <v>66</v>
      </c>
      <c r="I23" s="24">
        <v>40</v>
      </c>
      <c r="J23" s="24">
        <v>4</v>
      </c>
      <c r="K23" s="30">
        <f t="shared" ref="K23:K26" si="5">I23*10</f>
        <v>400</v>
      </c>
      <c r="L23" s="32">
        <f t="shared" si="4"/>
        <v>40000</v>
      </c>
    </row>
    <row r="24" spans="1:12" ht="17" x14ac:dyDescent="0.2">
      <c r="A24" s="13" t="s">
        <v>65</v>
      </c>
      <c r="B24" s="24">
        <v>5</v>
      </c>
      <c r="C24" s="25">
        <v>45424</v>
      </c>
      <c r="D24" s="30">
        <v>220</v>
      </c>
      <c r="E24" s="30"/>
      <c r="F24" s="24"/>
      <c r="G24" s="24" t="s">
        <v>11</v>
      </c>
      <c r="H24" s="24" t="s">
        <v>66</v>
      </c>
      <c r="I24" s="24">
        <v>36</v>
      </c>
      <c r="J24" s="24">
        <v>1</v>
      </c>
      <c r="K24" s="30">
        <f t="shared" si="5"/>
        <v>360</v>
      </c>
      <c r="L24" s="32">
        <f t="shared" si="4"/>
        <v>36000</v>
      </c>
    </row>
    <row r="25" spans="1:12" ht="17" x14ac:dyDescent="0.2">
      <c r="A25" s="13" t="s">
        <v>65</v>
      </c>
      <c r="B25" s="24">
        <v>5</v>
      </c>
      <c r="C25" s="25">
        <v>45424</v>
      </c>
      <c r="D25" s="30">
        <v>220</v>
      </c>
      <c r="E25" s="30"/>
      <c r="F25" s="24"/>
      <c r="G25" s="24" t="s">
        <v>12</v>
      </c>
      <c r="H25" s="24" t="s">
        <v>66</v>
      </c>
      <c r="I25" s="24">
        <v>29</v>
      </c>
      <c r="J25" s="24">
        <v>2</v>
      </c>
      <c r="K25" s="30">
        <f t="shared" si="5"/>
        <v>290</v>
      </c>
      <c r="L25" s="32">
        <f t="shared" si="4"/>
        <v>29000</v>
      </c>
    </row>
    <row r="26" spans="1:12" ht="17" x14ac:dyDescent="0.2">
      <c r="A26" s="13" t="s">
        <v>65</v>
      </c>
      <c r="B26" s="24">
        <v>5</v>
      </c>
      <c r="C26" s="25">
        <v>45424</v>
      </c>
      <c r="D26" s="30">
        <v>227</v>
      </c>
      <c r="E26" s="30"/>
      <c r="F26" s="24"/>
      <c r="G26" s="24" t="s">
        <v>10</v>
      </c>
      <c r="H26" s="24" t="s">
        <v>66</v>
      </c>
      <c r="I26" s="24">
        <v>22</v>
      </c>
      <c r="J26" s="24">
        <v>2</v>
      </c>
      <c r="K26" s="30">
        <f t="shared" si="5"/>
        <v>220</v>
      </c>
      <c r="L26" s="32">
        <f t="shared" si="4"/>
        <v>22000</v>
      </c>
    </row>
    <row r="27" spans="1:12" ht="17" x14ac:dyDescent="0.2">
      <c r="A27" s="13" t="s">
        <v>65</v>
      </c>
      <c r="B27" s="24">
        <v>5</v>
      </c>
      <c r="C27" s="25">
        <v>45424</v>
      </c>
      <c r="D27" s="30">
        <v>227</v>
      </c>
      <c r="E27" s="30"/>
      <c r="F27" s="24"/>
      <c r="G27" s="24" t="s">
        <v>11</v>
      </c>
      <c r="H27" s="24">
        <v>1</v>
      </c>
      <c r="I27" s="24">
        <v>1</v>
      </c>
      <c r="J27" s="24">
        <v>0</v>
      </c>
      <c r="K27" s="30" t="s">
        <v>71</v>
      </c>
      <c r="L27" s="32" t="s">
        <v>72</v>
      </c>
    </row>
    <row r="28" spans="1:12" ht="17" x14ac:dyDescent="0.2">
      <c r="A28" s="13" t="s">
        <v>65</v>
      </c>
      <c r="B28" s="24">
        <v>5</v>
      </c>
      <c r="C28" s="25">
        <v>45424</v>
      </c>
      <c r="D28" s="30">
        <v>227</v>
      </c>
      <c r="E28" s="30"/>
      <c r="F28" s="24"/>
      <c r="G28" s="24" t="s">
        <v>12</v>
      </c>
      <c r="H28" s="24">
        <v>3</v>
      </c>
      <c r="I28" s="24">
        <v>2</v>
      </c>
      <c r="J28" s="24">
        <v>0</v>
      </c>
      <c r="K28" s="30" t="s">
        <v>71</v>
      </c>
      <c r="L28" s="32" t="s">
        <v>72</v>
      </c>
    </row>
    <row r="29" spans="1:12" ht="17" x14ac:dyDescent="0.2">
      <c r="A29" s="13" t="s">
        <v>65</v>
      </c>
      <c r="B29" s="24">
        <v>5</v>
      </c>
      <c r="C29" s="25">
        <v>45424</v>
      </c>
      <c r="D29" s="30">
        <v>228</v>
      </c>
      <c r="E29" s="30"/>
      <c r="F29" s="24"/>
      <c r="G29" s="24" t="s">
        <v>10</v>
      </c>
      <c r="H29" s="24" t="s">
        <v>66</v>
      </c>
      <c r="I29" s="24">
        <v>42</v>
      </c>
      <c r="J29" s="24">
        <v>7</v>
      </c>
      <c r="K29" s="30">
        <f>I29*10</f>
        <v>420</v>
      </c>
      <c r="L29" s="32">
        <f>K29*10^2</f>
        <v>42000</v>
      </c>
    </row>
    <row r="30" spans="1:12" ht="17" x14ac:dyDescent="0.2">
      <c r="A30" s="13" t="s">
        <v>65</v>
      </c>
      <c r="B30" s="24">
        <v>5</v>
      </c>
      <c r="C30" s="25">
        <v>45424</v>
      </c>
      <c r="D30" s="30">
        <v>228</v>
      </c>
      <c r="E30" s="30"/>
      <c r="F30" s="24"/>
      <c r="G30" s="24" t="s">
        <v>11</v>
      </c>
      <c r="H30" s="24" t="s">
        <v>66</v>
      </c>
      <c r="I30" s="24">
        <v>0</v>
      </c>
      <c r="J30" s="24">
        <v>0</v>
      </c>
      <c r="K30" s="30" t="s">
        <v>71</v>
      </c>
      <c r="L30" s="32" t="s">
        <v>72</v>
      </c>
    </row>
    <row r="31" spans="1:12" ht="17" x14ac:dyDescent="0.2">
      <c r="A31" s="13" t="s">
        <v>65</v>
      </c>
      <c r="B31" s="24">
        <v>5</v>
      </c>
      <c r="C31" s="25">
        <v>45424</v>
      </c>
      <c r="D31" s="30">
        <v>228</v>
      </c>
      <c r="E31" s="30"/>
      <c r="F31" s="24"/>
      <c r="G31" s="24" t="s">
        <v>12</v>
      </c>
      <c r="H31" s="24" t="s">
        <v>66</v>
      </c>
      <c r="I31" s="24">
        <v>38</v>
      </c>
      <c r="J31" s="24">
        <v>2</v>
      </c>
      <c r="K31" s="30">
        <f>I31*10</f>
        <v>380</v>
      </c>
      <c r="L31" s="32">
        <f t="shared" ref="L31:L32" si="6">K31*10^2</f>
        <v>38000</v>
      </c>
    </row>
    <row r="32" spans="1:12" ht="17" x14ac:dyDescent="0.2">
      <c r="A32" s="13" t="s">
        <v>65</v>
      </c>
      <c r="B32" s="24">
        <v>6</v>
      </c>
      <c r="C32" s="25">
        <v>45431</v>
      </c>
      <c r="D32" s="30">
        <v>220</v>
      </c>
      <c r="E32" s="30"/>
      <c r="F32" s="24"/>
      <c r="G32" s="24" t="s">
        <v>10</v>
      </c>
      <c r="H32" s="24" t="s">
        <v>66</v>
      </c>
      <c r="I32" s="24" t="s">
        <v>66</v>
      </c>
      <c r="J32" s="24">
        <v>30</v>
      </c>
      <c r="K32" s="30">
        <f>J32*10^2</f>
        <v>3000</v>
      </c>
      <c r="L32" s="32">
        <f t="shared" si="6"/>
        <v>300000</v>
      </c>
    </row>
    <row r="33" spans="1:12" s="38" customFormat="1" ht="17" x14ac:dyDescent="0.2">
      <c r="A33" s="18" t="s">
        <v>65</v>
      </c>
      <c r="B33" s="34">
        <v>6</v>
      </c>
      <c r="C33" s="35">
        <v>45431</v>
      </c>
      <c r="D33" s="36">
        <v>220</v>
      </c>
      <c r="E33" s="36"/>
      <c r="F33" s="34"/>
      <c r="G33" s="34" t="s">
        <v>11</v>
      </c>
      <c r="H33" s="34" t="s">
        <v>66</v>
      </c>
      <c r="I33" s="34" t="s">
        <v>66</v>
      </c>
      <c r="J33" s="34">
        <v>4</v>
      </c>
      <c r="K33" s="36"/>
      <c r="L33" s="37"/>
    </row>
    <row r="34" spans="1:12" ht="17" x14ac:dyDescent="0.2">
      <c r="A34" s="13" t="s">
        <v>65</v>
      </c>
      <c r="B34" s="24">
        <v>6</v>
      </c>
      <c r="C34" s="25">
        <v>45431</v>
      </c>
      <c r="D34" s="30">
        <v>220</v>
      </c>
      <c r="E34" s="30"/>
      <c r="F34" s="24"/>
      <c r="G34" s="24" t="s">
        <v>12</v>
      </c>
      <c r="H34" s="24">
        <v>28</v>
      </c>
      <c r="I34" s="24">
        <v>3</v>
      </c>
      <c r="J34" s="24" t="s">
        <v>66</v>
      </c>
      <c r="K34" s="30">
        <f>H34</f>
        <v>28</v>
      </c>
      <c r="L34" s="32">
        <f>K34*10^2</f>
        <v>2800</v>
      </c>
    </row>
    <row r="35" spans="1:12" s="38" customFormat="1" ht="17" x14ac:dyDescent="0.2">
      <c r="A35" s="18" t="s">
        <v>65</v>
      </c>
      <c r="B35" s="34">
        <v>6</v>
      </c>
      <c r="C35" s="35">
        <v>45431</v>
      </c>
      <c r="D35" s="36">
        <v>228</v>
      </c>
      <c r="E35" s="36"/>
      <c r="F35" s="34"/>
      <c r="G35" s="34" t="s">
        <v>10</v>
      </c>
      <c r="H35" s="34" t="s">
        <v>66</v>
      </c>
      <c r="I35" s="34" t="s">
        <v>66</v>
      </c>
      <c r="J35" s="34" t="s">
        <v>66</v>
      </c>
      <c r="K35" s="36"/>
      <c r="L35" s="37"/>
    </row>
    <row r="36" spans="1:12" ht="17" x14ac:dyDescent="0.2">
      <c r="A36" s="13" t="s">
        <v>65</v>
      </c>
      <c r="B36" s="24">
        <v>6</v>
      </c>
      <c r="C36" s="25">
        <v>45431</v>
      </c>
      <c r="D36" s="30">
        <v>228</v>
      </c>
      <c r="E36" s="30"/>
      <c r="F36" s="24"/>
      <c r="G36" s="24" t="s">
        <v>11</v>
      </c>
      <c r="H36" s="24" t="s">
        <v>66</v>
      </c>
      <c r="I36" s="24">
        <v>23</v>
      </c>
      <c r="J36" s="24">
        <v>2</v>
      </c>
      <c r="K36" s="30">
        <f t="shared" ref="K36:K37" si="7">I36*10</f>
        <v>230</v>
      </c>
      <c r="L36" s="32">
        <f t="shared" ref="L36:L39" si="8">K36*10^2</f>
        <v>23000</v>
      </c>
    </row>
    <row r="37" spans="1:12" ht="17" x14ac:dyDescent="0.2">
      <c r="A37" s="13" t="s">
        <v>65</v>
      </c>
      <c r="B37" s="24">
        <v>6</v>
      </c>
      <c r="C37" s="25">
        <v>45431</v>
      </c>
      <c r="D37" s="30">
        <v>228</v>
      </c>
      <c r="E37" s="30"/>
      <c r="F37" s="24"/>
      <c r="G37" s="24" t="s">
        <v>12</v>
      </c>
      <c r="H37" s="24" t="s">
        <v>67</v>
      </c>
      <c r="I37" s="24">
        <v>65</v>
      </c>
      <c r="J37" s="24">
        <v>3</v>
      </c>
      <c r="K37" s="30">
        <f t="shared" si="7"/>
        <v>650</v>
      </c>
      <c r="L37" s="32">
        <f t="shared" si="8"/>
        <v>65000</v>
      </c>
    </row>
    <row r="38" spans="1:12" ht="17" x14ac:dyDescent="0.2">
      <c r="A38" s="13" t="s">
        <v>65</v>
      </c>
      <c r="B38" s="24">
        <v>7</v>
      </c>
      <c r="C38" s="25">
        <v>45438</v>
      </c>
      <c r="D38" s="30">
        <v>216</v>
      </c>
      <c r="E38" s="30"/>
      <c r="F38" s="24"/>
      <c r="G38" s="24" t="s">
        <v>10</v>
      </c>
      <c r="H38" s="24">
        <v>47</v>
      </c>
      <c r="I38" s="24">
        <v>1</v>
      </c>
      <c r="J38" s="24">
        <v>0</v>
      </c>
      <c r="K38" s="30">
        <f>H38</f>
        <v>47</v>
      </c>
      <c r="L38" s="32">
        <f t="shared" si="8"/>
        <v>4700</v>
      </c>
    </row>
    <row r="39" spans="1:12" ht="17" x14ac:dyDescent="0.2">
      <c r="A39" s="13" t="s">
        <v>65</v>
      </c>
      <c r="B39" s="24">
        <v>7</v>
      </c>
      <c r="C39" s="25">
        <v>45438</v>
      </c>
      <c r="D39" s="30">
        <v>216</v>
      </c>
      <c r="E39" s="30"/>
      <c r="F39" s="24"/>
      <c r="G39" s="24" t="s">
        <v>11</v>
      </c>
      <c r="H39" s="24" t="s">
        <v>67</v>
      </c>
      <c r="I39" s="24">
        <v>15</v>
      </c>
      <c r="J39" s="24">
        <v>0</v>
      </c>
      <c r="K39" s="30">
        <f>I39*10</f>
        <v>150</v>
      </c>
      <c r="L39" s="32">
        <f t="shared" si="8"/>
        <v>15000</v>
      </c>
    </row>
    <row r="40" spans="1:12" ht="17" x14ac:dyDescent="0.2">
      <c r="A40" s="13" t="s">
        <v>65</v>
      </c>
      <c r="B40" s="24">
        <v>7</v>
      </c>
      <c r="C40" s="25">
        <v>45438</v>
      </c>
      <c r="D40" s="30">
        <v>216</v>
      </c>
      <c r="E40" s="30"/>
      <c r="F40" s="24"/>
      <c r="G40" s="24" t="s">
        <v>12</v>
      </c>
      <c r="H40" s="24">
        <v>2</v>
      </c>
      <c r="I40" s="24">
        <v>0</v>
      </c>
      <c r="J40" s="24">
        <v>0</v>
      </c>
      <c r="K40" s="30" t="s">
        <v>71</v>
      </c>
      <c r="L40" s="32" t="s">
        <v>72</v>
      </c>
    </row>
    <row r="41" spans="1:12" ht="17" x14ac:dyDescent="0.2">
      <c r="A41" s="13" t="s">
        <v>65</v>
      </c>
      <c r="B41" s="24">
        <v>7</v>
      </c>
      <c r="C41" s="25">
        <v>45438</v>
      </c>
      <c r="D41" s="30">
        <v>220</v>
      </c>
      <c r="E41" s="30"/>
      <c r="F41" s="24"/>
      <c r="G41" s="24" t="s">
        <v>10</v>
      </c>
      <c r="H41" s="24" t="s">
        <v>66</v>
      </c>
      <c r="I41" s="24" t="s">
        <v>66</v>
      </c>
      <c r="J41" s="24">
        <v>33</v>
      </c>
      <c r="K41" s="30">
        <f t="shared" ref="K41:L42" si="9">J41*10^2</f>
        <v>3300</v>
      </c>
      <c r="L41" s="32">
        <f t="shared" si="9"/>
        <v>330000</v>
      </c>
    </row>
    <row r="42" spans="1:12" ht="17" x14ac:dyDescent="0.2">
      <c r="A42" s="13" t="s">
        <v>65</v>
      </c>
      <c r="B42" s="24">
        <v>7</v>
      </c>
      <c r="C42" s="25">
        <v>45438</v>
      </c>
      <c r="D42" s="30">
        <v>220</v>
      </c>
      <c r="E42" s="30"/>
      <c r="F42" s="24"/>
      <c r="G42" s="24" t="s">
        <v>11</v>
      </c>
      <c r="H42" s="24" t="s">
        <v>66</v>
      </c>
      <c r="I42" s="24" t="s">
        <v>66</v>
      </c>
      <c r="J42" s="24">
        <v>47</v>
      </c>
      <c r="K42" s="30">
        <f t="shared" si="9"/>
        <v>4700</v>
      </c>
      <c r="L42" s="32">
        <f t="shared" si="9"/>
        <v>470000</v>
      </c>
    </row>
    <row r="43" spans="1:12" s="38" customFormat="1" ht="17" x14ac:dyDescent="0.2">
      <c r="A43" s="18" t="s">
        <v>65</v>
      </c>
      <c r="B43" s="34">
        <v>7</v>
      </c>
      <c r="C43" s="35">
        <v>45438</v>
      </c>
      <c r="D43" s="36">
        <v>220</v>
      </c>
      <c r="E43" s="36"/>
      <c r="F43" s="34"/>
      <c r="G43" s="34" t="s">
        <v>12</v>
      </c>
      <c r="H43" s="34" t="s">
        <v>66</v>
      </c>
      <c r="I43" s="34" t="s">
        <v>66</v>
      </c>
      <c r="J43" s="34">
        <v>7</v>
      </c>
      <c r="K43" s="36"/>
      <c r="L43" s="37"/>
    </row>
    <row r="44" spans="1:12" s="38" customFormat="1" ht="17" x14ac:dyDescent="0.2">
      <c r="A44" s="18" t="s">
        <v>65</v>
      </c>
      <c r="B44" s="34">
        <v>7</v>
      </c>
      <c r="C44" s="35">
        <v>45438</v>
      </c>
      <c r="D44" s="36">
        <v>228</v>
      </c>
      <c r="E44" s="36"/>
      <c r="F44" s="34"/>
      <c r="G44" s="34" t="s">
        <v>10</v>
      </c>
      <c r="H44" s="34" t="s">
        <v>66</v>
      </c>
      <c r="I44" s="34" t="s">
        <v>66</v>
      </c>
      <c r="J44" s="34" t="s">
        <v>66</v>
      </c>
      <c r="K44" s="36"/>
      <c r="L44" s="37"/>
    </row>
    <row r="45" spans="1:12" ht="17" x14ac:dyDescent="0.2">
      <c r="A45" s="13" t="s">
        <v>65</v>
      </c>
      <c r="B45" s="24">
        <v>7</v>
      </c>
      <c r="C45" s="25">
        <v>45438</v>
      </c>
      <c r="D45" s="30">
        <v>228</v>
      </c>
      <c r="E45" s="30"/>
      <c r="F45" s="24"/>
      <c r="G45" s="24" t="s">
        <v>11</v>
      </c>
      <c r="H45" s="24" t="s">
        <v>66</v>
      </c>
      <c r="I45" s="24">
        <v>12</v>
      </c>
      <c r="J45" s="24">
        <v>0</v>
      </c>
      <c r="K45" s="30">
        <f>I45*10</f>
        <v>120</v>
      </c>
      <c r="L45" s="32">
        <f>K45*10^2</f>
        <v>12000</v>
      </c>
    </row>
    <row r="46" spans="1:12" ht="17" x14ac:dyDescent="0.2">
      <c r="A46" s="13" t="s">
        <v>65</v>
      </c>
      <c r="B46" s="24">
        <v>7</v>
      </c>
      <c r="C46" s="25">
        <v>45438</v>
      </c>
      <c r="D46" s="30">
        <v>228</v>
      </c>
      <c r="E46" s="30"/>
      <c r="F46" s="24"/>
      <c r="G46" s="24" t="s">
        <v>12</v>
      </c>
      <c r="H46" s="24">
        <v>9</v>
      </c>
      <c r="I46" s="24">
        <v>0</v>
      </c>
      <c r="J46" s="24">
        <v>0</v>
      </c>
      <c r="K46" s="30" t="s">
        <v>71</v>
      </c>
      <c r="L46" s="32" t="s">
        <v>72</v>
      </c>
    </row>
    <row r="47" spans="1:12" ht="17" x14ac:dyDescent="0.2">
      <c r="A47" s="13" t="s">
        <v>65</v>
      </c>
      <c r="B47" s="24">
        <v>8</v>
      </c>
      <c r="C47" s="25">
        <v>45440</v>
      </c>
      <c r="D47" s="30">
        <v>227</v>
      </c>
      <c r="E47" s="30"/>
      <c r="F47" s="24"/>
      <c r="G47" s="24" t="s">
        <v>10</v>
      </c>
      <c r="H47" s="24" t="s">
        <v>66</v>
      </c>
      <c r="I47" s="24">
        <v>87</v>
      </c>
      <c r="J47" s="24">
        <v>9</v>
      </c>
      <c r="K47" s="30">
        <f>I47*10</f>
        <v>870</v>
      </c>
      <c r="L47" s="32">
        <f t="shared" ref="L47:L52" si="10">K47*10^2</f>
        <v>87000</v>
      </c>
    </row>
    <row r="48" spans="1:12" ht="17" x14ac:dyDescent="0.2">
      <c r="A48" s="13" t="s">
        <v>65</v>
      </c>
      <c r="B48" s="24">
        <v>8</v>
      </c>
      <c r="C48" s="25">
        <v>45440</v>
      </c>
      <c r="D48" s="30">
        <v>227</v>
      </c>
      <c r="E48" s="30"/>
      <c r="F48" s="24"/>
      <c r="G48" s="24" t="s">
        <v>11</v>
      </c>
      <c r="H48" s="24">
        <v>25</v>
      </c>
      <c r="I48" s="24">
        <v>1</v>
      </c>
      <c r="J48" s="24">
        <v>0</v>
      </c>
      <c r="K48" s="30">
        <f>H48</f>
        <v>25</v>
      </c>
      <c r="L48" s="32">
        <f t="shared" si="10"/>
        <v>2500</v>
      </c>
    </row>
    <row r="49" spans="1:12" ht="17" x14ac:dyDescent="0.2">
      <c r="A49" s="13" t="s">
        <v>65</v>
      </c>
      <c r="B49" s="24">
        <v>8</v>
      </c>
      <c r="C49" s="25">
        <v>45440</v>
      </c>
      <c r="D49" s="30">
        <v>227</v>
      </c>
      <c r="E49" s="30"/>
      <c r="F49" s="24"/>
      <c r="G49" s="24" t="s">
        <v>12</v>
      </c>
      <c r="H49" s="24">
        <v>91</v>
      </c>
      <c r="I49" s="24">
        <v>13</v>
      </c>
      <c r="J49" s="24">
        <v>1</v>
      </c>
      <c r="K49" s="30">
        <f>((I49*10)+H49)/2</f>
        <v>110.5</v>
      </c>
      <c r="L49" s="32">
        <f t="shared" si="10"/>
        <v>11050</v>
      </c>
    </row>
    <row r="50" spans="1:12" ht="17" x14ac:dyDescent="0.2">
      <c r="A50" s="13" t="s">
        <v>65</v>
      </c>
      <c r="B50" s="24">
        <v>8</v>
      </c>
      <c r="C50" s="25">
        <v>45440</v>
      </c>
      <c r="D50" s="30">
        <v>227</v>
      </c>
      <c r="E50" s="30"/>
      <c r="F50" s="24"/>
      <c r="G50" s="24" t="s">
        <v>13</v>
      </c>
      <c r="H50" s="24" t="s">
        <v>66</v>
      </c>
      <c r="I50" s="24">
        <v>144</v>
      </c>
      <c r="J50" s="24">
        <v>2</v>
      </c>
      <c r="K50" s="30">
        <f t="shared" ref="K50" si="11">I50*10</f>
        <v>1440</v>
      </c>
      <c r="L50" s="32">
        <f t="shared" si="10"/>
        <v>144000</v>
      </c>
    </row>
    <row r="51" spans="1:12" ht="17" x14ac:dyDescent="0.2">
      <c r="A51" s="13" t="s">
        <v>65</v>
      </c>
      <c r="B51" s="24">
        <v>8</v>
      </c>
      <c r="C51" s="25">
        <v>45440</v>
      </c>
      <c r="D51" s="30">
        <v>227</v>
      </c>
      <c r="E51" s="30"/>
      <c r="F51" s="24"/>
      <c r="G51" s="24" t="s">
        <v>14</v>
      </c>
      <c r="H51" s="24" t="s">
        <v>66</v>
      </c>
      <c r="I51" s="24" t="s">
        <v>66</v>
      </c>
      <c r="J51" s="24">
        <v>47</v>
      </c>
      <c r="K51" s="30">
        <f>J51*10^2</f>
        <v>4700</v>
      </c>
      <c r="L51" s="32">
        <f t="shared" si="10"/>
        <v>470000</v>
      </c>
    </row>
    <row r="52" spans="1:12" ht="17" x14ac:dyDescent="0.2">
      <c r="A52" s="13" t="s">
        <v>65</v>
      </c>
      <c r="B52" s="24">
        <v>8</v>
      </c>
      <c r="C52" s="25">
        <v>45440</v>
      </c>
      <c r="D52" s="30">
        <v>227</v>
      </c>
      <c r="E52" s="30"/>
      <c r="F52" s="24"/>
      <c r="G52" s="24" t="s">
        <v>15</v>
      </c>
      <c r="H52" s="24">
        <v>73</v>
      </c>
      <c r="I52" s="24">
        <v>7</v>
      </c>
      <c r="J52" s="24">
        <v>2</v>
      </c>
      <c r="K52" s="31">
        <f>H52</f>
        <v>73</v>
      </c>
      <c r="L52" s="32">
        <f t="shared" si="10"/>
        <v>7300</v>
      </c>
    </row>
    <row r="53" spans="1:12" s="38" customFormat="1" ht="17" x14ac:dyDescent="0.2">
      <c r="A53" s="18" t="s">
        <v>65</v>
      </c>
      <c r="B53" s="34">
        <v>8</v>
      </c>
      <c r="C53" s="35">
        <v>45440</v>
      </c>
      <c r="D53" s="36">
        <v>228</v>
      </c>
      <c r="E53" s="36"/>
      <c r="F53" s="34"/>
      <c r="G53" s="34" t="s">
        <v>10</v>
      </c>
      <c r="H53" s="34" t="s">
        <v>66</v>
      </c>
      <c r="I53" s="34">
        <v>4</v>
      </c>
      <c r="J53" s="34">
        <v>0</v>
      </c>
      <c r="K53" s="36"/>
      <c r="L53" s="37"/>
    </row>
    <row r="54" spans="1:12" s="38" customFormat="1" ht="17" x14ac:dyDescent="0.2">
      <c r="A54" s="18" t="s">
        <v>65</v>
      </c>
      <c r="B54" s="34">
        <v>8</v>
      </c>
      <c r="C54" s="35">
        <v>45440</v>
      </c>
      <c r="D54" s="36">
        <v>228</v>
      </c>
      <c r="E54" s="36"/>
      <c r="F54" s="34"/>
      <c r="G54" s="34" t="s">
        <v>11</v>
      </c>
      <c r="H54" s="34" t="s">
        <v>66</v>
      </c>
      <c r="I54" s="34" t="s">
        <v>66</v>
      </c>
      <c r="J54" s="34">
        <v>9</v>
      </c>
      <c r="K54" s="36"/>
      <c r="L54" s="37"/>
    </row>
    <row r="55" spans="1:12" ht="17" x14ac:dyDescent="0.2">
      <c r="A55" s="13" t="s">
        <v>65</v>
      </c>
      <c r="B55" s="24">
        <v>8</v>
      </c>
      <c r="C55" s="25">
        <v>45440</v>
      </c>
      <c r="D55" s="30">
        <v>238</v>
      </c>
      <c r="E55" s="30"/>
      <c r="F55" s="24"/>
      <c r="G55" s="24" t="s">
        <v>12</v>
      </c>
      <c r="H55" s="24">
        <v>6</v>
      </c>
      <c r="I55" s="24">
        <v>2</v>
      </c>
      <c r="J55" s="24">
        <v>0</v>
      </c>
      <c r="K55" s="30" t="s">
        <v>71</v>
      </c>
      <c r="L55" s="32" t="s">
        <v>72</v>
      </c>
    </row>
    <row r="56" spans="1:12" ht="17" x14ac:dyDescent="0.2">
      <c r="A56" s="13" t="s">
        <v>65</v>
      </c>
      <c r="B56" s="24">
        <v>8</v>
      </c>
      <c r="C56" s="25">
        <v>45440</v>
      </c>
      <c r="D56" s="30" t="s">
        <v>70</v>
      </c>
      <c r="E56" s="30" t="s">
        <v>70</v>
      </c>
      <c r="F56" s="24"/>
      <c r="G56" s="24" t="s">
        <v>10</v>
      </c>
      <c r="H56" s="24">
        <v>8</v>
      </c>
      <c r="I56" s="24">
        <v>0</v>
      </c>
      <c r="J56" s="24">
        <v>0</v>
      </c>
      <c r="K56" s="30" t="s">
        <v>71</v>
      </c>
      <c r="L56" s="32" t="s">
        <v>72</v>
      </c>
    </row>
    <row r="57" spans="1:12" ht="17" x14ac:dyDescent="0.2">
      <c r="A57" s="13" t="s">
        <v>65</v>
      </c>
      <c r="B57" s="24">
        <v>8</v>
      </c>
      <c r="C57" s="25">
        <v>45440</v>
      </c>
      <c r="D57" s="30" t="s">
        <v>70</v>
      </c>
      <c r="E57" s="30" t="s">
        <v>70</v>
      </c>
      <c r="F57" s="24"/>
      <c r="G57" s="24" t="s">
        <v>11</v>
      </c>
      <c r="H57" s="24">
        <v>0</v>
      </c>
      <c r="I57" s="24">
        <v>0</v>
      </c>
      <c r="J57" s="24">
        <v>0</v>
      </c>
      <c r="K57" s="30" t="s">
        <v>71</v>
      </c>
      <c r="L57" s="32" t="s">
        <v>72</v>
      </c>
    </row>
    <row r="58" spans="1:12" ht="17" x14ac:dyDescent="0.2">
      <c r="A58" s="13" t="s">
        <v>65</v>
      </c>
      <c r="B58" s="24">
        <v>8</v>
      </c>
      <c r="C58" s="25">
        <v>45440</v>
      </c>
      <c r="D58" s="30" t="s">
        <v>70</v>
      </c>
      <c r="E58" s="30" t="s">
        <v>70</v>
      </c>
      <c r="F58" s="24"/>
      <c r="G58" s="24" t="s">
        <v>12</v>
      </c>
      <c r="H58" s="24">
        <v>4</v>
      </c>
      <c r="I58" s="24">
        <v>0</v>
      </c>
      <c r="J58" s="24">
        <v>0</v>
      </c>
      <c r="K58" s="30" t="s">
        <v>71</v>
      </c>
      <c r="L58" s="32" t="s">
        <v>72</v>
      </c>
    </row>
    <row r="59" spans="1:12" ht="17" x14ac:dyDescent="0.2">
      <c r="A59" s="13" t="s">
        <v>65</v>
      </c>
      <c r="B59" s="24">
        <v>8</v>
      </c>
      <c r="C59" s="25">
        <v>45440</v>
      </c>
      <c r="D59" s="30" t="s">
        <v>70</v>
      </c>
      <c r="E59" s="30" t="s">
        <v>70</v>
      </c>
      <c r="F59" s="24"/>
      <c r="G59" s="24" t="s">
        <v>13</v>
      </c>
      <c r="H59" s="24">
        <v>3</v>
      </c>
      <c r="I59" s="24">
        <v>0</v>
      </c>
      <c r="J59" s="24">
        <v>0</v>
      </c>
      <c r="K59" s="30" t="s">
        <v>71</v>
      </c>
      <c r="L59" s="32" t="s">
        <v>72</v>
      </c>
    </row>
    <row r="60" spans="1:12" ht="17" x14ac:dyDescent="0.2">
      <c r="A60" s="13" t="s">
        <v>65</v>
      </c>
      <c r="B60" s="24">
        <v>8</v>
      </c>
      <c r="C60" s="25">
        <v>45440</v>
      </c>
      <c r="D60" s="30" t="s">
        <v>70</v>
      </c>
      <c r="E60" s="30" t="s">
        <v>70</v>
      </c>
      <c r="F60" s="24"/>
      <c r="G60" s="24" t="s">
        <v>14</v>
      </c>
      <c r="H60" s="24">
        <v>13</v>
      </c>
      <c r="I60" s="24">
        <v>2</v>
      </c>
      <c r="J60" s="24">
        <v>1</v>
      </c>
      <c r="K60" s="31">
        <f t="shared" ref="K60:K61" si="12">H60</f>
        <v>13</v>
      </c>
      <c r="L60" s="32">
        <f t="shared" ref="L60:L61" si="13">K60*10^2</f>
        <v>1300</v>
      </c>
    </row>
    <row r="61" spans="1:12" ht="17" x14ac:dyDescent="0.2">
      <c r="A61" s="13" t="s">
        <v>65</v>
      </c>
      <c r="B61" s="24">
        <v>8</v>
      </c>
      <c r="C61" s="28">
        <v>45440</v>
      </c>
      <c r="D61" s="30" t="s">
        <v>70</v>
      </c>
      <c r="E61" s="30" t="s">
        <v>70</v>
      </c>
      <c r="F61" s="29"/>
      <c r="G61" s="29" t="s">
        <v>15</v>
      </c>
      <c r="H61" s="24">
        <v>10</v>
      </c>
      <c r="I61" s="24">
        <v>2</v>
      </c>
      <c r="J61" s="24">
        <v>0</v>
      </c>
      <c r="K61" s="31">
        <f t="shared" si="12"/>
        <v>10</v>
      </c>
      <c r="L61" s="32">
        <f t="shared" si="13"/>
        <v>1000</v>
      </c>
    </row>
  </sheetData>
  <phoneticPr fontId="1" type="noConversion"/>
  <conditionalFormatting sqref="H2:J63">
    <cfRule type="containsText" dxfId="9" priority="37" operator="containsText" text="TMTC">
      <formula>NOT(ISERROR(SEARCH("TMTC",H2)))</formula>
    </cfRule>
    <cfRule type="cellIs" dxfId="8" priority="38" operator="greaterThan">
      <formula>200</formula>
    </cfRule>
    <cfRule type="cellIs" dxfId="7" priority="39" operator="lessThan">
      <formula>10</formula>
    </cfRule>
    <cfRule type="cellIs" dxfId="6" priority="40" operator="between">
      <formula>10</formula>
      <formula>200</formula>
    </cfRule>
  </conditionalFormatting>
  <conditionalFormatting sqref="O1:O59 Q1:R59 B2:C61 H2:J61">
    <cfRule type="containsText" dxfId="5" priority="31" operator="containsText" text="227">
      <formula>NOT(ISERROR(SEARCH("227",B1)))</formula>
    </cfRule>
    <cfRule type="containsText" dxfId="4" priority="32" operator="containsText" text="220 ">
      <formula>NOT(ISERROR(SEARCH("220 ",B1)))</formula>
    </cfRule>
    <cfRule type="containsText" dxfId="3" priority="33" operator="containsText" text="216 ">
      <formula>NOT(ISERROR(SEARCH("216 ",B1)))</formula>
    </cfRule>
    <cfRule type="containsText" dxfId="2" priority="34" operator="containsText" text="215">
      <formula>NOT(ISERROR(SEARCH("215",B1)))</formula>
    </cfRule>
    <cfRule type="containsText" dxfId="1" priority="35" operator="containsText" text="205">
      <formula>NOT(ISERROR(SEARCH("205",B1)))</formula>
    </cfRule>
    <cfRule type="containsText" dxfId="0" priority="36" operator="containsText" text="b728a">
      <formula>NOT(ISERROR(SEARCH("b728a",B1)))</formula>
    </cfRule>
  </conditionalFormatting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9BB68-6A78-034C-87BB-A9187692B7F0}">
  <dimension ref="A1:C14"/>
  <sheetViews>
    <sheetView topLeftCell="A8" zoomScale="262" workbookViewId="0">
      <selection activeCell="B19" sqref="B19"/>
    </sheetView>
  </sheetViews>
  <sheetFormatPr baseColWidth="10" defaultColWidth="35" defaultRowHeight="16" x14ac:dyDescent="0.2"/>
  <cols>
    <col min="1" max="1" width="6.33203125" style="45" bestFit="1" customWidth="1"/>
    <col min="2" max="2" width="18.1640625" style="45" bestFit="1" customWidth="1"/>
    <col min="3" max="3" width="13.1640625" style="45" bestFit="1" customWidth="1"/>
    <col min="4" max="16384" width="35" style="45"/>
  </cols>
  <sheetData>
    <row r="1" spans="1:3" s="42" customFormat="1" x14ac:dyDescent="0.2">
      <c r="A1" s="41">
        <v>-80</v>
      </c>
      <c r="B1" s="41" t="s">
        <v>0</v>
      </c>
      <c r="C1" s="41" t="s">
        <v>1</v>
      </c>
    </row>
    <row r="2" spans="1:3" ht="17" x14ac:dyDescent="0.2">
      <c r="A2" s="43" t="s">
        <v>73</v>
      </c>
      <c r="B2" s="39" t="s">
        <v>75</v>
      </c>
      <c r="C2" s="44" t="s">
        <v>61</v>
      </c>
    </row>
    <row r="3" spans="1:3" ht="17" x14ac:dyDescent="0.2">
      <c r="A3" s="46">
        <v>205</v>
      </c>
      <c r="B3" s="40" t="s">
        <v>78</v>
      </c>
      <c r="C3" s="44" t="s">
        <v>76</v>
      </c>
    </row>
    <row r="4" spans="1:3" ht="17" x14ac:dyDescent="0.2">
      <c r="A4" s="46">
        <v>215</v>
      </c>
      <c r="B4" s="40" t="s">
        <v>79</v>
      </c>
      <c r="C4" s="44" t="s">
        <v>61</v>
      </c>
    </row>
    <row r="5" spans="1:3" ht="17" x14ac:dyDescent="0.2">
      <c r="A5" s="46">
        <v>216</v>
      </c>
      <c r="B5" s="40" t="s">
        <v>80</v>
      </c>
      <c r="C5" s="44" t="s">
        <v>76</v>
      </c>
    </row>
    <row r="6" spans="1:3" ht="17" x14ac:dyDescent="0.2">
      <c r="A6" s="46">
        <v>220</v>
      </c>
      <c r="B6" s="40" t="s">
        <v>81</v>
      </c>
      <c r="C6" s="44" t="s">
        <v>77</v>
      </c>
    </row>
    <row r="7" spans="1:3" ht="17" x14ac:dyDescent="0.2">
      <c r="A7" s="46">
        <v>227</v>
      </c>
      <c r="B7" s="40" t="s">
        <v>82</v>
      </c>
      <c r="C7" s="44" t="s">
        <v>76</v>
      </c>
    </row>
    <row r="8" spans="1:3" ht="17" x14ac:dyDescent="0.2">
      <c r="A8" s="46">
        <v>228</v>
      </c>
      <c r="B8" s="40" t="s">
        <v>83</v>
      </c>
      <c r="C8" s="44" t="s">
        <v>76</v>
      </c>
    </row>
    <row r="9" spans="1:3" x14ac:dyDescent="0.2">
      <c r="A9" s="46">
        <v>194</v>
      </c>
      <c r="B9" s="46" t="s">
        <v>3</v>
      </c>
      <c r="C9" s="44" t="s">
        <v>58</v>
      </c>
    </row>
    <row r="10" spans="1:3" x14ac:dyDescent="0.2">
      <c r="A10" s="46">
        <v>204</v>
      </c>
      <c r="B10" s="46" t="s">
        <v>18</v>
      </c>
      <c r="C10" s="44" t="s">
        <v>76</v>
      </c>
    </row>
    <row r="11" spans="1:3" x14ac:dyDescent="0.2">
      <c r="A11" s="46">
        <v>14</v>
      </c>
      <c r="B11" s="46" t="s">
        <v>60</v>
      </c>
      <c r="C11" s="44" t="s">
        <v>61</v>
      </c>
    </row>
    <row r="12" spans="1:3" x14ac:dyDescent="0.2">
      <c r="A12" s="46">
        <v>6</v>
      </c>
      <c r="B12" s="46" t="s">
        <v>74</v>
      </c>
      <c r="C12" s="44" t="s">
        <v>61</v>
      </c>
    </row>
    <row r="13" spans="1:3" ht="17" x14ac:dyDescent="0.2">
      <c r="A13" s="46">
        <v>200</v>
      </c>
      <c r="B13" s="40" t="s">
        <v>84</v>
      </c>
      <c r="C13" s="44" t="s">
        <v>76</v>
      </c>
    </row>
    <row r="14" spans="1:3" ht="17" x14ac:dyDescent="0.2">
      <c r="A14" s="46">
        <v>221</v>
      </c>
      <c r="B14" s="40" t="s">
        <v>85</v>
      </c>
      <c r="C14" s="44" t="s">
        <v>76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696BC-41C1-2E43-B2FB-647C83615B8F}">
  <dimension ref="A1:I11"/>
  <sheetViews>
    <sheetView tabSelected="1" zoomScale="120" zoomScaleNormal="12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7" sqref="D17"/>
    </sheetView>
  </sheetViews>
  <sheetFormatPr baseColWidth="10" defaultColWidth="17" defaultRowHeight="16" x14ac:dyDescent="0.2"/>
  <cols>
    <col min="1" max="1" width="5.6640625" style="56" bestFit="1" customWidth="1"/>
    <col min="2" max="2" width="7" style="23" bestFit="1" customWidth="1"/>
    <col min="3" max="3" width="20.6640625" style="23" bestFit="1" customWidth="1"/>
    <col min="4" max="4" width="20" style="23" bestFit="1" customWidth="1"/>
    <col min="5" max="6" width="23" style="23" bestFit="1" customWidth="1"/>
    <col min="7" max="7" width="20.6640625" style="23" bestFit="1" customWidth="1"/>
    <col min="8" max="8" width="20.5" style="23" bestFit="1" customWidth="1"/>
    <col min="9" max="9" width="23" style="23" bestFit="1" customWidth="1"/>
    <col min="10" max="16384" width="17" style="23"/>
  </cols>
  <sheetData>
    <row r="1" spans="1:9" ht="17" x14ac:dyDescent="0.2">
      <c r="A1" s="48" t="s">
        <v>57</v>
      </c>
      <c r="B1" s="49" t="s">
        <v>0</v>
      </c>
      <c r="C1" s="10" t="s">
        <v>28</v>
      </c>
      <c r="D1" s="10" t="s">
        <v>27</v>
      </c>
      <c r="E1" s="10" t="s">
        <v>26</v>
      </c>
      <c r="F1" s="10" t="s">
        <v>25</v>
      </c>
      <c r="G1" s="10" t="s">
        <v>108</v>
      </c>
      <c r="H1" s="10" t="s">
        <v>24</v>
      </c>
      <c r="I1" s="10" t="s">
        <v>23</v>
      </c>
    </row>
    <row r="2" spans="1:9" ht="17" x14ac:dyDescent="0.2">
      <c r="A2" s="50" t="s">
        <v>99</v>
      </c>
      <c r="B2" s="50" t="s">
        <v>22</v>
      </c>
      <c r="C2" s="51">
        <v>45421</v>
      </c>
      <c r="D2" s="51">
        <v>45422</v>
      </c>
      <c r="E2" s="51">
        <v>45423</v>
      </c>
      <c r="F2" s="51">
        <v>45424</v>
      </c>
      <c r="G2" s="51">
        <v>45425</v>
      </c>
      <c r="H2" s="51">
        <v>45426</v>
      </c>
      <c r="I2" s="51">
        <v>45427</v>
      </c>
    </row>
    <row r="3" spans="1:9" ht="34" x14ac:dyDescent="0.2">
      <c r="A3" s="50" t="s">
        <v>100</v>
      </c>
      <c r="B3" s="50" t="s">
        <v>21</v>
      </c>
      <c r="C3" s="51">
        <v>45425</v>
      </c>
      <c r="D3" s="51">
        <v>45426</v>
      </c>
      <c r="E3" s="51">
        <v>45427</v>
      </c>
      <c r="F3" s="51">
        <v>45428</v>
      </c>
      <c r="G3" s="51">
        <v>45429</v>
      </c>
      <c r="H3" s="51">
        <v>45430</v>
      </c>
      <c r="I3" s="51">
        <v>45431</v>
      </c>
    </row>
    <row r="4" spans="1:9" ht="34" x14ac:dyDescent="0.2">
      <c r="A4" s="50" t="s">
        <v>101</v>
      </c>
      <c r="B4" s="50" t="s">
        <v>20</v>
      </c>
      <c r="C4" s="51">
        <v>45432</v>
      </c>
      <c r="D4" s="51">
        <v>45433</v>
      </c>
      <c r="E4" s="51">
        <v>45434</v>
      </c>
      <c r="F4" s="51">
        <v>45435</v>
      </c>
      <c r="G4" s="51">
        <v>45436</v>
      </c>
      <c r="H4" s="51">
        <v>45437</v>
      </c>
      <c r="I4" s="51">
        <v>45438</v>
      </c>
    </row>
    <row r="5" spans="1:9" ht="34" x14ac:dyDescent="0.2">
      <c r="A5" s="50" t="s">
        <v>102</v>
      </c>
      <c r="B5" s="50" t="s">
        <v>19</v>
      </c>
      <c r="C5" s="51">
        <v>45435</v>
      </c>
      <c r="D5" s="51">
        <v>45436</v>
      </c>
      <c r="E5" s="51">
        <v>45437</v>
      </c>
      <c r="F5" s="51">
        <v>45438</v>
      </c>
      <c r="G5" s="51">
        <v>45439</v>
      </c>
      <c r="H5" s="51">
        <v>45440</v>
      </c>
      <c r="I5" s="51">
        <v>45441</v>
      </c>
    </row>
    <row r="6" spans="1:9" ht="17" x14ac:dyDescent="0.2">
      <c r="A6" s="50" t="s">
        <v>103</v>
      </c>
      <c r="B6" s="50" t="s">
        <v>88</v>
      </c>
      <c r="C6" s="51">
        <v>45438</v>
      </c>
      <c r="D6" s="51">
        <v>45439</v>
      </c>
      <c r="E6" s="51">
        <v>45440</v>
      </c>
      <c r="F6" s="51">
        <v>45441</v>
      </c>
      <c r="G6" s="51">
        <v>45442</v>
      </c>
      <c r="H6" s="51">
        <v>45443</v>
      </c>
      <c r="I6" s="51">
        <v>45444</v>
      </c>
    </row>
    <row r="7" spans="1:9" ht="17" x14ac:dyDescent="0.2">
      <c r="A7" s="50" t="s">
        <v>104</v>
      </c>
      <c r="B7" s="50" t="s">
        <v>86</v>
      </c>
      <c r="C7" s="51">
        <v>45439</v>
      </c>
      <c r="D7" s="51">
        <v>45440</v>
      </c>
      <c r="E7" s="51">
        <v>45441</v>
      </c>
      <c r="F7" s="51">
        <v>45442</v>
      </c>
      <c r="G7" s="51">
        <v>45443</v>
      </c>
      <c r="H7" s="51">
        <v>45444</v>
      </c>
      <c r="I7" s="51">
        <v>45445</v>
      </c>
    </row>
    <row r="8" spans="1:9" ht="17" x14ac:dyDescent="0.2">
      <c r="A8" s="52" t="s">
        <v>105</v>
      </c>
      <c r="B8" s="54" t="s">
        <v>87</v>
      </c>
      <c r="C8" s="51">
        <v>45442</v>
      </c>
      <c r="D8" s="51">
        <v>45443</v>
      </c>
      <c r="E8" s="51">
        <v>45444</v>
      </c>
      <c r="F8" s="51">
        <v>45445</v>
      </c>
      <c r="G8" s="53">
        <v>45446</v>
      </c>
      <c r="H8" s="53">
        <v>45447</v>
      </c>
      <c r="I8" s="53">
        <v>45448</v>
      </c>
    </row>
    <row r="9" spans="1:9" ht="17" x14ac:dyDescent="0.2">
      <c r="A9" s="62" t="s">
        <v>106</v>
      </c>
      <c r="B9" s="49" t="s">
        <v>98</v>
      </c>
      <c r="C9" s="55">
        <v>45449</v>
      </c>
      <c r="D9" s="55">
        <v>45450</v>
      </c>
      <c r="E9" s="55">
        <v>45451</v>
      </c>
      <c r="F9" s="55">
        <v>45452</v>
      </c>
      <c r="G9" s="55">
        <v>45453</v>
      </c>
      <c r="H9" s="55">
        <v>45454</v>
      </c>
      <c r="I9" s="55">
        <v>45455</v>
      </c>
    </row>
    <row r="10" spans="1:9" ht="34" x14ac:dyDescent="0.2">
      <c r="A10" s="62" t="s">
        <v>107</v>
      </c>
      <c r="B10" s="65" t="s">
        <v>109</v>
      </c>
      <c r="C10" s="55">
        <v>45452</v>
      </c>
      <c r="D10" s="55">
        <v>45453</v>
      </c>
      <c r="E10" s="55">
        <v>45454</v>
      </c>
      <c r="F10" s="55">
        <v>45455</v>
      </c>
      <c r="G10" s="55">
        <v>45456</v>
      </c>
      <c r="H10" s="55">
        <v>45457</v>
      </c>
      <c r="I10" s="55">
        <v>45458</v>
      </c>
    </row>
    <row r="11" spans="1:9" x14ac:dyDescent="0.2">
      <c r="A11" s="62"/>
      <c r="B11" s="64"/>
      <c r="C11" s="55"/>
      <c r="D11" s="55"/>
      <c r="E11" s="55"/>
      <c r="F11" s="55"/>
      <c r="G11" s="55"/>
      <c r="H11" s="55"/>
      <c r="I11" s="55"/>
    </row>
  </sheetData>
  <phoneticPr fontId="1" type="noConversion"/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4ECF7-18CC-5446-997F-9C093F5050B1}">
  <dimension ref="A1:M9"/>
  <sheetViews>
    <sheetView workbookViewId="0">
      <selection activeCell="I21" sqref="I21"/>
    </sheetView>
  </sheetViews>
  <sheetFormatPr baseColWidth="10" defaultRowHeight="16" x14ac:dyDescent="0.2"/>
  <cols>
    <col min="1" max="1" width="2.5" bestFit="1" customWidth="1"/>
    <col min="2" max="13" width="9.83203125" customWidth="1"/>
  </cols>
  <sheetData>
    <row r="1" spans="1:13" x14ac:dyDescent="0.2">
      <c r="A1" s="2"/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</row>
    <row r="2" spans="1:13" ht="40" customHeight="1" x14ac:dyDescent="0.2">
      <c r="A2" s="2" t="s">
        <v>54</v>
      </c>
      <c r="B2" s="8" t="s">
        <v>53</v>
      </c>
      <c r="C2" s="8" t="s">
        <v>52</v>
      </c>
      <c r="D2" s="8" t="s">
        <v>51</v>
      </c>
      <c r="E2" s="7" t="s">
        <v>50</v>
      </c>
      <c r="F2" s="7" t="s">
        <v>49</v>
      </c>
      <c r="G2" s="7" t="s">
        <v>48</v>
      </c>
      <c r="H2" s="1"/>
      <c r="I2" s="1"/>
      <c r="J2" s="1"/>
      <c r="K2" s="1"/>
      <c r="L2" s="1"/>
      <c r="M2" s="1"/>
    </row>
    <row r="3" spans="1:13" ht="40" customHeight="1" x14ac:dyDescent="0.2">
      <c r="A3" s="2" t="s">
        <v>47</v>
      </c>
      <c r="B3" s="6" t="s">
        <v>46</v>
      </c>
      <c r="C3" s="6" t="s">
        <v>45</v>
      </c>
      <c r="D3" s="6" t="s">
        <v>44</v>
      </c>
      <c r="E3" s="5" t="s">
        <v>43</v>
      </c>
      <c r="F3" s="5" t="s">
        <v>42</v>
      </c>
      <c r="G3" s="5" t="s">
        <v>41</v>
      </c>
      <c r="H3" s="1"/>
      <c r="I3" s="1"/>
      <c r="J3" s="1"/>
      <c r="K3" s="1"/>
      <c r="L3" s="1"/>
      <c r="M3" s="1"/>
    </row>
    <row r="4" spans="1:13" ht="40" customHeight="1" x14ac:dyDescent="0.2">
      <c r="A4" s="2" t="s">
        <v>40</v>
      </c>
      <c r="B4" s="4" t="s">
        <v>39</v>
      </c>
      <c r="C4" s="4" t="s">
        <v>38</v>
      </c>
      <c r="D4" s="4" t="s">
        <v>37</v>
      </c>
      <c r="E4" s="3" t="s">
        <v>36</v>
      </c>
      <c r="F4" s="3" t="s">
        <v>35</v>
      </c>
      <c r="G4" s="3" t="s">
        <v>34</v>
      </c>
      <c r="H4" s="1"/>
      <c r="I4" s="1"/>
      <c r="J4" s="1"/>
      <c r="K4" s="1"/>
      <c r="L4" s="1"/>
      <c r="M4" s="1"/>
    </row>
    <row r="5" spans="1:13" ht="40" customHeight="1" x14ac:dyDescent="0.2">
      <c r="A5" s="2" t="s">
        <v>33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3" ht="40" customHeight="1" x14ac:dyDescent="0.2">
      <c r="A6" s="2" t="s">
        <v>32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spans="1:13" ht="40" customHeight="1" x14ac:dyDescent="0.2">
      <c r="A7" s="2" t="s">
        <v>31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</row>
    <row r="8" spans="1:13" ht="40" customHeight="1" x14ac:dyDescent="0.2">
      <c r="A8" s="2" t="s">
        <v>30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40" customHeight="1" x14ac:dyDescent="0.2">
      <c r="A9" s="2" t="s">
        <v>29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plate counts</vt:lpstr>
      <vt:lpstr>Sara's Data</vt:lpstr>
      <vt:lpstr>strains</vt:lpstr>
      <vt:lpstr>schedule</vt:lpstr>
      <vt:lpstr>96 Well 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Zahavah Lublin Rojer</dc:creator>
  <cp:lastModifiedBy>Zahavah Lublin Rojer</cp:lastModifiedBy>
  <cp:lastPrinted>2024-06-02T19:13:07Z</cp:lastPrinted>
  <dcterms:created xsi:type="dcterms:W3CDTF">2024-05-07T15:15:08Z</dcterms:created>
  <dcterms:modified xsi:type="dcterms:W3CDTF">2024-06-03T12:41:34Z</dcterms:modified>
</cp:coreProperties>
</file>