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7F80F65F-C2FE-1146-B7EB-434D2915A557}" xr6:coauthVersionLast="47" xr6:coauthVersionMax="47" xr10:uidLastSave="{00000000-0000-0000-0000-000000000000}"/>
  <bookViews>
    <workbookView xWindow="7940" yWindow="500" windowWidth="19520" windowHeight="17500" activeTab="2" xr2:uid="{987924D1-5325-9F4E-8B4F-6237E7C1DBC7}"/>
  </bookViews>
  <sheets>
    <sheet name="Plate Count Data" sheetId="1" r:id="rId1"/>
    <sheet name="Summarized Data" sheetId="5" r:id="rId2"/>
    <sheet name="Strains" sheetId="3" r:id="rId3"/>
    <sheet name="Dilutions" sheetId="4" r:id="rId4"/>
  </sheets>
  <definedNames>
    <definedName name="_xlchart.v1.0" hidden="1">'Summarized Data'!$D$1</definedName>
    <definedName name="_xlchart.v1.1" hidden="1">'Summarized Data'!$D$2:$D$7</definedName>
    <definedName name="_xlchart.v1.2" hidden="1">'Summarized Data'!$E$1</definedName>
    <definedName name="_xlchart.v1.3" hidden="1">'Summarized Data'!$E$2:$E$7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D9" i="5"/>
  <c r="L25" i="1"/>
  <c r="M25" i="1" s="1"/>
  <c r="L24" i="1"/>
  <c r="L23" i="1"/>
  <c r="M23" i="1" s="1"/>
  <c r="L22" i="1"/>
  <c r="M22" i="1" s="1"/>
  <c r="L21" i="1"/>
  <c r="L20" i="1"/>
  <c r="M20" i="1" s="1"/>
  <c r="E10" i="5"/>
  <c r="D10" i="5"/>
  <c r="M21" i="1"/>
  <c r="M24" i="1"/>
  <c r="L19" i="1"/>
  <c r="M19" i="1" s="1"/>
  <c r="L18" i="1"/>
  <c r="M18" i="1" s="1"/>
  <c r="L17" i="1"/>
  <c r="L16" i="1"/>
  <c r="M16" i="1" s="1"/>
  <c r="L15" i="1"/>
  <c r="M15" i="1" s="1"/>
  <c r="L14" i="1"/>
  <c r="M14" i="1" s="1"/>
  <c r="M17" i="1"/>
  <c r="L9" i="1"/>
  <c r="M9" i="1" s="1"/>
  <c r="L10" i="1"/>
  <c r="M10" i="1" s="1"/>
  <c r="L11" i="1"/>
  <c r="M11" i="1" s="1"/>
  <c r="L12" i="1"/>
  <c r="M12" i="1" s="1"/>
  <c r="L13" i="1"/>
  <c r="M13" i="1" s="1"/>
  <c r="L8" i="1"/>
  <c r="M8" i="1" s="1"/>
  <c r="M5" i="1"/>
  <c r="M6" i="1"/>
  <c r="L7" i="1"/>
  <c r="M7" i="1" s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<sst xmlns="http://schemas.openxmlformats.org/spreadsheetml/2006/main" count="232" uniqueCount="45">
  <si>
    <t>leaf wash (mL)</t>
  </si>
  <si>
    <t>plated (uL)</t>
  </si>
  <si>
    <t>undiluted</t>
  </si>
  <si>
    <t>Strain</t>
  </si>
  <si>
    <t>Plant Rep</t>
  </si>
  <si>
    <t>field sample #8</t>
  </si>
  <si>
    <t>Pseudomonas parallactic</t>
  </si>
  <si>
    <t>field sample #17</t>
  </si>
  <si>
    <t>Pseudomonas fluorescence</t>
  </si>
  <si>
    <t>Species</t>
  </si>
  <si>
    <t>Strain Name</t>
  </si>
  <si>
    <t>-80 Tube</t>
  </si>
  <si>
    <t>10^-1</t>
  </si>
  <si>
    <t>10^-2</t>
  </si>
  <si>
    <t>A</t>
  </si>
  <si>
    <t>B</t>
  </si>
  <si>
    <t>C</t>
  </si>
  <si>
    <t>1A</t>
  </si>
  <si>
    <t>1B</t>
  </si>
  <si>
    <t>2A</t>
  </si>
  <si>
    <t>2B</t>
  </si>
  <si>
    <t>3A</t>
  </si>
  <si>
    <t>3B</t>
  </si>
  <si>
    <t>Cit7</t>
  </si>
  <si>
    <t>Pisi</t>
  </si>
  <si>
    <t>P. syringae</t>
  </si>
  <si>
    <t>10^-1 Rep A</t>
  </si>
  <si>
    <t>10^-1 Rep B</t>
  </si>
  <si>
    <t>10^-2 Rep A</t>
  </si>
  <si>
    <t>10^-2 Rep B</t>
  </si>
  <si>
    <t>TMTC</t>
  </si>
  <si>
    <t>Pseudomonas syringae</t>
  </si>
  <si>
    <t>Undiluted Rep A</t>
  </si>
  <si>
    <t>Undiluted Rep B</t>
  </si>
  <si>
    <t>Dilution Correction</t>
  </si>
  <si>
    <t>Block</t>
  </si>
  <si>
    <t>Date (Overnights)</t>
  </si>
  <si>
    <r>
      <rPr>
        <sz val="14"/>
        <color rgb="FF7030A0"/>
        <rFont val="Calibri"/>
        <family val="2"/>
        <scheme val="minor"/>
      </rPr>
      <t>Pisi</t>
    </r>
    <r>
      <rPr>
        <i/>
        <sz val="14"/>
        <color rgb="FF7030A0"/>
        <rFont val="Calibri"/>
        <family val="2"/>
        <scheme val="minor"/>
      </rPr>
      <t xml:space="preserve">
Pseudomonas syringae</t>
    </r>
  </si>
  <si>
    <r>
      <rPr>
        <sz val="14"/>
        <color rgb="FF00B050"/>
        <rFont val="Calibri"/>
        <family val="2"/>
        <scheme val="minor"/>
      </rPr>
      <t>Cit7</t>
    </r>
    <r>
      <rPr>
        <i/>
        <sz val="14"/>
        <color rgb="FF00B050"/>
        <rFont val="Calibri"/>
        <family val="2"/>
        <scheme val="minor"/>
      </rPr>
      <t xml:space="preserve">
Pseudomonas syringae</t>
    </r>
  </si>
  <si>
    <t>CFU/
10 leaf discs</t>
  </si>
  <si>
    <t>Mean</t>
  </si>
  <si>
    <t>P. parallactic</t>
  </si>
  <si>
    <t>P. fluorescence</t>
  </si>
  <si>
    <t>Standard Dev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</si>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</sst>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rgb="FF009EDC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9EDC"/>
      <name val="Calibri"/>
      <family val="2"/>
      <scheme val="minor"/>
    </font>
    <font>
      <i/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i/>
      <sz val="14"/>
      <color rgb="FF00B050"/>
      <name val="Calibri"/>
      <family val="2"/>
      <scheme val="minor"/>
    </font>
    <font>
      <i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934BC9"/>
      <name val="Calibri"/>
      <family val="2"/>
      <scheme val="minor"/>
    </font>
    <font>
      <i/>
      <sz val="12"/>
      <color rgb="FF934BC9"/>
      <name val="Calibri"/>
      <family val="2"/>
      <scheme val="minor"/>
    </font>
    <font>
      <sz val="12"/>
      <color rgb="FFFF4545"/>
      <name val="Calibri"/>
      <family val="2"/>
      <scheme val="minor"/>
    </font>
    <font>
      <i/>
      <sz val="12"/>
      <color rgb="FFFF4545"/>
      <name val="Calibri"/>
      <family val="2"/>
      <scheme val="minor"/>
    </font>
    <font>
      <sz val="12"/>
      <color rgb="FF5ECBF0"/>
      <name val="Calibri"/>
      <family val="2"/>
      <scheme val="minor"/>
    </font>
    <font>
      <i/>
      <sz val="12"/>
      <color rgb="FF5ECBF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454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5ECB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19FF81"/>
        <bgColor indexed="64"/>
      </patternFill>
    </fill>
    <fill>
      <patternFill patternType="solid">
        <fgColor rgb="FF6DFFA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13" fillId="0" borderId="1" xfId="0" applyFont="1" applyBorder="1"/>
    <xf numFmtId="0" fontId="15" fillId="0" borderId="1" xfId="0" applyFont="1" applyBorder="1"/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right" vertical="center"/>
    </xf>
    <xf numFmtId="0" fontId="11" fillId="0" borderId="0" xfId="0" applyFont="1"/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right" vertical="center"/>
    </xf>
    <xf numFmtId="0" fontId="12" fillId="0" borderId="0" xfId="0" applyFont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0" fontId="4" fillId="0" borderId="0" xfId="0" applyFont="1"/>
    <xf numFmtId="0" fontId="21" fillId="0" borderId="1" xfId="0" applyFont="1" applyBorder="1"/>
    <xf numFmtId="1" fontId="21" fillId="0" borderId="1" xfId="0" applyNumberFormat="1" applyFont="1" applyBorder="1" applyAlignment="1">
      <alignment horizontal="right"/>
    </xf>
    <xf numFmtId="0" fontId="21" fillId="0" borderId="0" xfId="0" applyFont="1"/>
    <xf numFmtId="0" fontId="22" fillId="0" borderId="1" xfId="0" applyFont="1" applyBorder="1"/>
    <xf numFmtId="14" fontId="0" fillId="0" borderId="8" xfId="0" applyNumberForma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3" xfId="0" applyFont="1" applyBorder="1"/>
    <xf numFmtId="0" fontId="13" fillId="0" borderId="4" xfId="0" applyFont="1" applyBorder="1"/>
    <xf numFmtId="0" fontId="0" fillId="0" borderId="4" xfId="0" applyBorder="1"/>
    <xf numFmtId="0" fontId="0" fillId="0" borderId="18" xfId="0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14" fontId="0" fillId="0" borderId="19" xfId="0" applyNumberFormat="1" applyBorder="1" applyAlignment="1">
      <alignment vertical="center" wrapText="1"/>
    </xf>
    <xf numFmtId="0" fontId="4" fillId="0" borderId="6" xfId="0" applyFont="1" applyBorder="1"/>
    <xf numFmtId="14" fontId="0" fillId="0" borderId="20" xfId="0" applyNumberFormat="1" applyBorder="1" applyAlignment="1">
      <alignment vertical="center" wrapText="1"/>
    </xf>
    <xf numFmtId="0" fontId="14" fillId="0" borderId="6" xfId="0" applyFont="1" applyBorder="1"/>
    <xf numFmtId="0" fontId="14" fillId="0" borderId="21" xfId="0" applyFont="1" applyBorder="1"/>
    <xf numFmtId="0" fontId="15" fillId="0" borderId="22" xfId="0" applyFont="1" applyBorder="1"/>
    <xf numFmtId="0" fontId="0" fillId="0" borderId="22" xfId="0" applyBorder="1"/>
    <xf numFmtId="0" fontId="0" fillId="0" borderId="22" xfId="0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11" fillId="15" borderId="3" xfId="0" applyFont="1" applyFill="1" applyBorder="1" applyAlignment="1">
      <alignment horizontal="left" vertical="center"/>
    </xf>
    <xf numFmtId="0" fontId="8" fillId="15" borderId="4" xfId="0" applyFont="1" applyFill="1" applyBorder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9" xfId="0" applyFont="1" applyBorder="1" applyAlignment="1">
      <alignment vertical="center" wrapText="1"/>
    </xf>
    <xf numFmtId="14" fontId="27" fillId="0" borderId="1" xfId="0" applyNumberFormat="1" applyFont="1" applyBorder="1" applyAlignment="1">
      <alignment vertical="center" wrapText="1"/>
    </xf>
    <xf numFmtId="0" fontId="27" fillId="0" borderId="1" xfId="0" applyFont="1" applyBorder="1"/>
    <xf numFmtId="0" fontId="27" fillId="0" borderId="8" xfId="0" applyFont="1" applyBorder="1" applyAlignment="1">
      <alignment vertical="center" wrapText="1"/>
    </xf>
    <xf numFmtId="0" fontId="27" fillId="0" borderId="9" xfId="0" applyFont="1" applyBorder="1"/>
    <xf numFmtId="0" fontId="27" fillId="0" borderId="13" xfId="0" applyFont="1" applyBorder="1"/>
    <xf numFmtId="0" fontId="27" fillId="0" borderId="2" xfId="0" applyFont="1" applyBorder="1"/>
    <xf numFmtId="1" fontId="27" fillId="0" borderId="2" xfId="0" applyNumberFormat="1" applyFont="1" applyBorder="1"/>
    <xf numFmtId="1" fontId="27" fillId="0" borderId="14" xfId="0" applyNumberFormat="1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27" fillId="0" borderId="1" xfId="0" applyNumberFormat="1" applyFont="1" applyBorder="1"/>
    <xf numFmtId="0" fontId="28" fillId="14" borderId="13" xfId="0" applyFont="1" applyFill="1" applyBorder="1"/>
    <xf numFmtId="14" fontId="28" fillId="14" borderId="2" xfId="0" applyNumberFormat="1" applyFont="1" applyFill="1" applyBorder="1"/>
    <xf numFmtId="0" fontId="28" fillId="14" borderId="2" xfId="0" applyFont="1" applyFill="1" applyBorder="1"/>
    <xf numFmtId="0" fontId="28" fillId="14" borderId="14" xfId="0" applyFont="1" applyFill="1" applyBorder="1"/>
  </cellXfs>
  <cellStyles count="1">
    <cellStyle name="Normal" xfId="0" builtinId="0"/>
  </cellStyles>
  <dxfs count="42"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m/d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4545"/>
      <color rgb="FF009EDC"/>
      <color rgb="FF5ECBF0"/>
      <color rgb="FF934BC9"/>
      <color rgb="FF6DFFAF"/>
      <color rgb="FF19FF81"/>
      <color rgb="FFA365D1"/>
      <color rgb="FF9DDEF0"/>
      <color rgb="FFFFBBBA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039C2B8F-837E-3142-A852-616B66049525}">
          <cx:tx>
            <cx:txData>
              <cx:f>_xlchart.v1.0</cx:f>
              <cx:v>Pseudomonas parallactic</cx:v>
            </cx:txData>
          </cx:tx>
          <cx:spPr>
            <a:pattFill prst="pct5">
              <a:fgClr>
                <a:srgbClr val="FF4545"/>
              </a:fgClr>
              <a:bgClr>
                <a:schemeClr val="bg1"/>
              </a:bgClr>
            </a:pattFill>
            <a:ln w="19050">
              <a:solidFill>
                <a:srgbClr val="FF4545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3BB36352-5B27-4545-976B-DBAD0188326D}">
          <cx:tx>
            <cx:txData>
              <cx:f>_xlchart.v1.2</cx:f>
              <cx:v>Pseudomonas fluorescence</cx:v>
            </cx:txData>
          </cx:tx>
          <cx:spPr>
            <a:pattFill prst="pct5">
              <a:fgClr>
                <a:srgbClr val="009EDC"/>
              </a:fgClr>
              <a:bgClr>
                <a:schemeClr val="bg1"/>
              </a:bgClr>
            </a:pattFill>
            <a:ln w="19050">
              <a:solidFill>
                <a:srgbClr val="009EDC"/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0</xdr:rowOff>
    </xdr:from>
    <xdr:to>
      <xdr:col>5</xdr:col>
      <xdr:colOff>393700</xdr:colOff>
      <xdr:row>25</xdr:row>
      <xdr:rowOff>88894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09D016-0689-753E-414E-608F2D672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463800"/>
              <a:ext cx="4648200" cy="2933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7DC72-3816-4CBA-9E42-1CF956FA87F7}" name="Table1" displayName="Table1" ref="A1:O25" totalsRowShown="0" headerRowDxfId="41" dataDxfId="39" headerRowBorderDxfId="40" tableBorderDxfId="38" totalsRowBorderDxfId="37">
  <autoFilter ref="A1:O25" xr:uid="{2997DC72-3816-4CBA-9E42-1CF956FA87F7}"/>
  <tableColumns count="15">
    <tableColumn id="1" xr3:uid="{3AC01C1B-7D98-4B49-A5C5-B0FBBCF2344A}" name="Strain" dataDxfId="36"/>
    <tableColumn id="2" xr3:uid="{0B62D699-0FD8-4D82-A2CA-7834014471B5}" name="Species" dataDxfId="35"/>
    <tableColumn id="3" xr3:uid="{52F35B23-B077-498D-918D-C8BF4FA136AD}" name="Plant Rep" dataDxfId="34"/>
    <tableColumn id="4" xr3:uid="{0346333C-E214-4D5D-A264-4E12EE37D422}" name="leaf wash (mL)" dataDxfId="33"/>
    <tableColumn id="5" xr3:uid="{42B78047-F223-40D1-A081-672D00083468}" name="plated (uL)" dataDxfId="32"/>
    <tableColumn id="16" xr3:uid="{2465CD87-23FE-42F5-9549-EAED27336629}" name="Undiluted Rep A" dataDxfId="31"/>
    <tableColumn id="17" xr3:uid="{122E6DF8-BDA7-4ABA-9794-55766E720005}" name="Undiluted Rep B" dataDxfId="30"/>
    <tableColumn id="6" xr3:uid="{5FC97FD2-76DA-43A2-A551-8CCB3B01A88F}" name="10^-1 Rep A" dataDxfId="29"/>
    <tableColumn id="7" xr3:uid="{0D599481-029C-4687-AC9E-944470F3BB52}" name="10^-1 Rep B" dataDxfId="28"/>
    <tableColumn id="8" xr3:uid="{93A55150-F7D3-44C6-A377-ED339C2D369D}" name="10^-2 Rep A" dataDxfId="27"/>
    <tableColumn id="9" xr3:uid="{75D43AAA-6078-4D64-94BE-514D30AFF1E9}" name="10^-2 Rep B" dataDxfId="26"/>
    <tableColumn id="20" xr3:uid="{69050511-F857-4338-9735-A0BDF810BC2E}" name="Dilution Correction" dataDxfId="25">
      <calculatedColumnFormula>10^1*AVERAGE(H2, I2)</calculatedColumnFormula>
    </tableColumn>
    <tableColumn id="14" xr3:uid="{AB5E2604-E63E-497D-8221-942AC7B69ED3}" name="CFU/_x000a_10 leaf discs" dataDxfId="24">
      <calculatedColumnFormula>Table1[[#This Row],[Dilution Correction]]*10^2</calculatedColumnFormula>
    </tableColumn>
    <tableColumn id="21" xr3:uid="{8F45EA3D-C3FD-4A44-A67A-8D55AF39F039}" name="Block" dataDxfId="23"/>
    <tableColumn id="22" xr3:uid="{09BA3AFD-20C0-4724-AB7C-246CBC71CB2C}" name="Date (Overnights)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B4EC5-9B8D-474C-AF5E-1095E23F0D52}" name="Table2" displayName="Table2" ref="A1:E10" totalsRowShown="0" headerRowDxfId="21" dataDxfId="19" headerRowBorderDxfId="20" tableBorderDxfId="18" totalsRowBorderDxfId="17">
  <autoFilter ref="A1:E10" xr:uid="{957B4EC5-9B8D-474C-AF5E-1095E23F0D52}"/>
  <tableColumns count="5">
    <tableColumn id="8" xr3:uid="{1D137C3D-AEF8-4960-8B31-FFE537C064E6}" name="Block" dataDxfId="16"/>
    <tableColumn id="9" xr3:uid="{D7D26BCE-4B3D-4D81-AA35-204AA7DCB872}" name="Date (Overnights)" dataDxfId="15"/>
    <tableColumn id="1" xr3:uid="{E232A7B0-BE99-4CE6-B2F9-4A91ED0B24B4}" name="Plant Rep" dataDxfId="14"/>
    <tableColumn id="6" xr3:uid="{B76A14FB-6758-4B44-9A8A-D9F48ABB4F0D}" name="Pseudomonas parallactic" dataDxfId="13"/>
    <tableColumn id="7" xr3:uid="{0DD14DAB-CA24-4CAD-8FD2-6A91BB67333D}" name="Pseudomonas fluorescence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DF54-0E3C-2342-BF77-B66A0AE180C4}">
  <sheetPr>
    <pageSetUpPr fitToPage="1"/>
  </sheetPr>
  <dimension ref="A1:O51"/>
  <sheetViews>
    <sheetView zoomScale="150" zoomScaleNormal="98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baseColWidth="10" defaultColWidth="12.83203125" defaultRowHeight="16" x14ac:dyDescent="0.2"/>
  <cols>
    <col min="1" max="1" width="14.83203125" style="1" bestFit="1" customWidth="1"/>
    <col min="2" max="2" width="14.1640625" style="1" bestFit="1" customWidth="1"/>
    <col min="3" max="5" width="10.1640625" style="1" customWidth="1"/>
    <col min="6" max="7" width="9.6640625" style="1" customWidth="1"/>
    <col min="8" max="11" width="5.83203125" style="1" customWidth="1"/>
    <col min="12" max="12" width="10.6640625" style="1" customWidth="1"/>
    <col min="13" max="13" width="12.1640625" style="1" customWidth="1"/>
    <col min="14" max="14" width="7.1640625" style="1" customWidth="1"/>
    <col min="15" max="15" width="11.83203125" style="65" customWidth="1"/>
    <col min="16" max="16384" width="12.83203125" style="1"/>
  </cols>
  <sheetData>
    <row r="1" spans="1:15" s="116" customFormat="1" ht="52" thickBot="1" x14ac:dyDescent="0.25">
      <c r="A1" s="115" t="s">
        <v>3</v>
      </c>
      <c r="B1" s="98" t="s">
        <v>9</v>
      </c>
      <c r="C1" s="98" t="s">
        <v>4</v>
      </c>
      <c r="D1" s="98" t="s">
        <v>0</v>
      </c>
      <c r="E1" s="98" t="s">
        <v>1</v>
      </c>
      <c r="F1" s="98" t="s">
        <v>32</v>
      </c>
      <c r="G1" s="98" t="s">
        <v>33</v>
      </c>
      <c r="H1" s="98" t="s">
        <v>26</v>
      </c>
      <c r="I1" s="98" t="s">
        <v>27</v>
      </c>
      <c r="J1" s="98" t="s">
        <v>28</v>
      </c>
      <c r="K1" s="98" t="s">
        <v>29</v>
      </c>
      <c r="L1" s="98" t="s">
        <v>34</v>
      </c>
      <c r="M1" s="98" t="s">
        <v>39</v>
      </c>
      <c r="N1" s="98" t="s">
        <v>35</v>
      </c>
      <c r="O1" s="99" t="s">
        <v>36</v>
      </c>
    </row>
    <row r="2" spans="1:15" ht="17" x14ac:dyDescent="0.2">
      <c r="A2" s="66" t="s">
        <v>23</v>
      </c>
      <c r="B2" s="67" t="s">
        <v>25</v>
      </c>
      <c r="C2" s="68">
        <v>1</v>
      </c>
      <c r="D2" s="83">
        <v>10</v>
      </c>
      <c r="E2" s="83">
        <v>100</v>
      </c>
      <c r="F2" s="84" t="s">
        <v>30</v>
      </c>
      <c r="G2" s="84" t="s">
        <v>30</v>
      </c>
      <c r="H2" s="84">
        <v>14</v>
      </c>
      <c r="I2" s="84">
        <v>13</v>
      </c>
      <c r="J2" s="84">
        <v>1</v>
      </c>
      <c r="K2" s="84">
        <v>2</v>
      </c>
      <c r="L2" s="84">
        <f t="shared" ref="L2:L3" si="0">10^1*AVERAGE(H2, I2)</f>
        <v>135</v>
      </c>
      <c r="M2" s="68">
        <f>Table1[[#This Row],[Dilution Correction]]*10^2</f>
        <v>13500</v>
      </c>
      <c r="N2" s="83">
        <v>8</v>
      </c>
      <c r="O2" s="85">
        <v>45302</v>
      </c>
    </row>
    <row r="3" spans="1:15" ht="17" x14ac:dyDescent="0.2">
      <c r="A3" s="73" t="s">
        <v>23</v>
      </c>
      <c r="B3" s="24" t="s">
        <v>25</v>
      </c>
      <c r="C3" s="12">
        <v>2</v>
      </c>
      <c r="D3" s="13">
        <v>10</v>
      </c>
      <c r="E3" s="13">
        <v>100</v>
      </c>
      <c r="F3" s="27" t="s">
        <v>30</v>
      </c>
      <c r="G3" s="27" t="s">
        <v>30</v>
      </c>
      <c r="H3" s="27">
        <v>20</v>
      </c>
      <c r="I3" s="27">
        <v>11</v>
      </c>
      <c r="J3" s="27">
        <v>3</v>
      </c>
      <c r="K3" s="27">
        <v>1</v>
      </c>
      <c r="L3" s="27">
        <f t="shared" si="0"/>
        <v>155</v>
      </c>
      <c r="M3" s="12">
        <f>Table1[[#This Row],[Dilution Correction]]*10^2</f>
        <v>15500</v>
      </c>
      <c r="N3" s="13">
        <v>8</v>
      </c>
      <c r="O3" s="86">
        <v>45302</v>
      </c>
    </row>
    <row r="4" spans="1:15" x14ac:dyDescent="0.2">
      <c r="A4" s="73" t="s">
        <v>23</v>
      </c>
      <c r="B4" s="24" t="s">
        <v>25</v>
      </c>
      <c r="C4" s="12">
        <v>3</v>
      </c>
      <c r="D4" s="13">
        <v>10</v>
      </c>
      <c r="E4" s="13">
        <v>100</v>
      </c>
      <c r="F4" s="27">
        <v>2</v>
      </c>
      <c r="G4" s="27">
        <v>9</v>
      </c>
      <c r="H4" s="27">
        <v>0</v>
      </c>
      <c r="I4" s="27">
        <v>1</v>
      </c>
      <c r="J4" s="27">
        <v>0</v>
      </c>
      <c r="K4" s="27">
        <v>0</v>
      </c>
      <c r="L4" s="27">
        <f>Table1[[#This Row],[Undiluted Rep B]]</f>
        <v>9</v>
      </c>
      <c r="M4" s="12">
        <f>Table1[[#This Row],[Dilution Correction]]*10^2</f>
        <v>900</v>
      </c>
      <c r="N4" s="13">
        <v>8</v>
      </c>
      <c r="O4" s="86">
        <v>45302</v>
      </c>
    </row>
    <row r="5" spans="1:15" x14ac:dyDescent="0.2">
      <c r="A5" s="75" t="s">
        <v>24</v>
      </c>
      <c r="B5" s="25" t="s">
        <v>25</v>
      </c>
      <c r="C5" s="12">
        <v>1</v>
      </c>
      <c r="D5" s="13">
        <v>10</v>
      </c>
      <c r="E5" s="13">
        <v>100</v>
      </c>
      <c r="F5" s="27">
        <v>0</v>
      </c>
      <c r="G5" s="27">
        <v>2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12">
        <f>Table1[[#This Row],[Dilution Correction]]*10^2</f>
        <v>0</v>
      </c>
      <c r="N5" s="13">
        <v>8</v>
      </c>
      <c r="O5" s="86">
        <v>45302</v>
      </c>
    </row>
    <row r="6" spans="1:15" x14ac:dyDescent="0.2">
      <c r="A6" s="75" t="s">
        <v>24</v>
      </c>
      <c r="B6" s="25" t="s">
        <v>25</v>
      </c>
      <c r="C6" s="12">
        <v>2</v>
      </c>
      <c r="D6" s="13">
        <v>10</v>
      </c>
      <c r="E6" s="13">
        <v>100</v>
      </c>
      <c r="F6" s="27">
        <v>1</v>
      </c>
      <c r="G6" s="27">
        <v>3</v>
      </c>
      <c r="H6" s="27">
        <v>0</v>
      </c>
      <c r="I6" s="27">
        <v>0</v>
      </c>
      <c r="J6" s="27">
        <v>1</v>
      </c>
      <c r="K6" s="27">
        <v>0</v>
      </c>
      <c r="L6" s="27">
        <v>0</v>
      </c>
      <c r="M6" s="12">
        <f>Table1[[#This Row],[Dilution Correction]]*10^2</f>
        <v>0</v>
      </c>
      <c r="N6" s="13">
        <v>8</v>
      </c>
      <c r="O6" s="86">
        <v>45302</v>
      </c>
    </row>
    <row r="7" spans="1:15" ht="17" thickBot="1" x14ac:dyDescent="0.25">
      <c r="A7" s="76" t="s">
        <v>24</v>
      </c>
      <c r="B7" s="77" t="s">
        <v>25</v>
      </c>
      <c r="C7" s="78">
        <v>3</v>
      </c>
      <c r="D7" s="79">
        <v>10</v>
      </c>
      <c r="E7" s="79">
        <v>100</v>
      </c>
      <c r="F7" s="80">
        <v>4</v>
      </c>
      <c r="G7" s="80">
        <v>6</v>
      </c>
      <c r="H7" s="80">
        <v>0</v>
      </c>
      <c r="I7" s="80">
        <v>0</v>
      </c>
      <c r="J7" s="80">
        <v>0</v>
      </c>
      <c r="K7" s="80">
        <v>0</v>
      </c>
      <c r="L7" s="80">
        <f>Table1[[#This Row],[Undiluted Rep B]]</f>
        <v>6</v>
      </c>
      <c r="M7" s="78">
        <f>Table1[[#This Row],[Dilution Correction]]*10^2</f>
        <v>600</v>
      </c>
      <c r="N7" s="79">
        <v>8</v>
      </c>
      <c r="O7" s="82">
        <v>45302</v>
      </c>
    </row>
    <row r="8" spans="1:15" ht="17" thickBot="1" x14ac:dyDescent="0.25">
      <c r="A8" s="66" t="s">
        <v>23</v>
      </c>
      <c r="B8" s="67" t="s">
        <v>25</v>
      </c>
      <c r="C8" s="68">
        <v>1</v>
      </c>
      <c r="D8" s="79">
        <v>10</v>
      </c>
      <c r="E8" s="79">
        <v>100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f>10^1*AVERAGE(H8, I8)</f>
        <v>0</v>
      </c>
      <c r="M8" s="69">
        <f>Table1[[#This Row],[Dilution Correction]]*10^2</f>
        <v>0</v>
      </c>
      <c r="N8" s="69">
        <v>9</v>
      </c>
      <c r="O8" s="72">
        <v>45306</v>
      </c>
    </row>
    <row r="9" spans="1:15" ht="17" thickBot="1" x14ac:dyDescent="0.25">
      <c r="A9" s="73" t="s">
        <v>23</v>
      </c>
      <c r="B9" s="24" t="s">
        <v>25</v>
      </c>
      <c r="C9" s="12">
        <v>2</v>
      </c>
      <c r="D9" s="79">
        <v>10</v>
      </c>
      <c r="E9" s="79">
        <v>100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7">
        <f t="shared" ref="L9:L13" si="1">10^1*AVERAGE(H9, I9)</f>
        <v>0</v>
      </c>
      <c r="M9" s="13">
        <f>Table1[[#This Row],[Dilution Correction]]*10^2</f>
        <v>0</v>
      </c>
      <c r="N9" s="23">
        <v>9</v>
      </c>
      <c r="O9" s="74">
        <v>45306</v>
      </c>
    </row>
    <row r="10" spans="1:15" ht="17" thickBot="1" x14ac:dyDescent="0.25">
      <c r="A10" s="73" t="s">
        <v>23</v>
      </c>
      <c r="B10" s="24" t="s">
        <v>25</v>
      </c>
      <c r="C10" s="12">
        <v>3</v>
      </c>
      <c r="D10" s="79">
        <v>10</v>
      </c>
      <c r="E10" s="79">
        <v>100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7">
        <f t="shared" si="1"/>
        <v>0</v>
      </c>
      <c r="M10" s="13">
        <f>Table1[[#This Row],[Dilution Correction]]*10^2</f>
        <v>0</v>
      </c>
      <c r="N10" s="23">
        <v>9</v>
      </c>
      <c r="O10" s="74">
        <v>45306</v>
      </c>
    </row>
    <row r="11" spans="1:15" ht="17" thickBot="1" x14ac:dyDescent="0.25">
      <c r="A11" s="75" t="s">
        <v>24</v>
      </c>
      <c r="B11" s="25" t="s">
        <v>25</v>
      </c>
      <c r="C11" s="12">
        <v>1</v>
      </c>
      <c r="D11" s="79">
        <v>10</v>
      </c>
      <c r="E11" s="79">
        <v>100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7">
        <f t="shared" si="1"/>
        <v>0</v>
      </c>
      <c r="M11" s="13">
        <f>Table1[[#This Row],[Dilution Correction]]*10^2</f>
        <v>0</v>
      </c>
      <c r="N11" s="23">
        <v>9</v>
      </c>
      <c r="O11" s="74">
        <v>45306</v>
      </c>
    </row>
    <row r="12" spans="1:15" ht="17" thickBot="1" x14ac:dyDescent="0.25">
      <c r="A12" s="75" t="s">
        <v>24</v>
      </c>
      <c r="B12" s="25" t="s">
        <v>25</v>
      </c>
      <c r="C12" s="12">
        <v>2</v>
      </c>
      <c r="D12" s="79">
        <v>10</v>
      </c>
      <c r="E12" s="79">
        <v>100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7">
        <f t="shared" si="1"/>
        <v>0</v>
      </c>
      <c r="M12" s="13">
        <f>Table1[[#This Row],[Dilution Correction]]*10^2</f>
        <v>0</v>
      </c>
      <c r="N12" s="23">
        <v>9</v>
      </c>
      <c r="O12" s="74">
        <v>45306</v>
      </c>
    </row>
    <row r="13" spans="1:15" ht="17" thickBot="1" x14ac:dyDescent="0.25">
      <c r="A13" s="76" t="s">
        <v>24</v>
      </c>
      <c r="B13" s="77" t="s">
        <v>25</v>
      </c>
      <c r="C13" s="78">
        <v>3</v>
      </c>
      <c r="D13" s="79">
        <v>10</v>
      </c>
      <c r="E13" s="79">
        <v>100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f t="shared" si="1"/>
        <v>0</v>
      </c>
      <c r="M13" s="79">
        <f>Table1[[#This Row],[Dilution Correction]]*10^2</f>
        <v>0</v>
      </c>
      <c r="N13" s="79">
        <v>9</v>
      </c>
      <c r="O13" s="82">
        <v>45306</v>
      </c>
    </row>
    <row r="14" spans="1:15" ht="17" thickBot="1" x14ac:dyDescent="0.25">
      <c r="A14" s="87" t="s">
        <v>5</v>
      </c>
      <c r="B14" s="88" t="s">
        <v>41</v>
      </c>
      <c r="C14" s="68">
        <v>1</v>
      </c>
      <c r="D14" s="79">
        <v>10</v>
      </c>
      <c r="E14" s="79">
        <v>100</v>
      </c>
      <c r="F14" s="70">
        <v>5</v>
      </c>
      <c r="G14" s="70">
        <v>4</v>
      </c>
      <c r="H14" s="70">
        <v>0</v>
      </c>
      <c r="I14" s="70">
        <v>0</v>
      </c>
      <c r="J14" s="70">
        <v>1</v>
      </c>
      <c r="K14" s="70">
        <v>0</v>
      </c>
      <c r="L14" s="71">
        <f>Table1[[#This Row],[Undiluted Rep A]]</f>
        <v>5</v>
      </c>
      <c r="M14" s="69">
        <f>Table1[[#This Row],[Dilution Correction]]*10^2</f>
        <v>500</v>
      </c>
      <c r="N14" s="69">
        <v>10</v>
      </c>
      <c r="O14" s="72">
        <v>45309</v>
      </c>
    </row>
    <row r="15" spans="1:15" ht="17" thickBot="1" x14ac:dyDescent="0.25">
      <c r="A15" s="89" t="s">
        <v>5</v>
      </c>
      <c r="B15" s="88" t="s">
        <v>41</v>
      </c>
      <c r="C15" s="12">
        <v>2</v>
      </c>
      <c r="D15" s="79">
        <v>10</v>
      </c>
      <c r="E15" s="79">
        <v>100</v>
      </c>
      <c r="F15" s="27">
        <v>43</v>
      </c>
      <c r="G15" s="27">
        <v>28</v>
      </c>
      <c r="H15" s="27">
        <v>5</v>
      </c>
      <c r="I15" s="27">
        <v>5</v>
      </c>
      <c r="J15" s="27">
        <v>1</v>
      </c>
      <c r="K15" s="27">
        <v>0</v>
      </c>
      <c r="L15" s="26">
        <f>(AVERAGE(Table1[[#This Row],[Undiluted Rep A]:[Undiluted Rep B]]))+(10*(AVERAGE(Table1[[#This Row],[10^-1 Rep A]:[10^-1 Rep B]])))</f>
        <v>85.5</v>
      </c>
      <c r="M15" s="13">
        <f>Table1[[#This Row],[Dilution Correction]]*10^2</f>
        <v>8550</v>
      </c>
      <c r="N15" s="23">
        <v>10</v>
      </c>
      <c r="O15" s="74">
        <v>45309</v>
      </c>
    </row>
    <row r="16" spans="1:15" ht="17" thickBot="1" x14ac:dyDescent="0.25">
      <c r="A16" s="90" t="s">
        <v>5</v>
      </c>
      <c r="B16" s="88" t="s">
        <v>41</v>
      </c>
      <c r="C16" s="12">
        <v>3</v>
      </c>
      <c r="D16" s="79">
        <v>10</v>
      </c>
      <c r="E16" s="79">
        <v>100</v>
      </c>
      <c r="F16" s="27">
        <v>1</v>
      </c>
      <c r="G16" s="27">
        <v>8</v>
      </c>
      <c r="H16" s="27">
        <v>2</v>
      </c>
      <c r="I16" s="27">
        <v>1</v>
      </c>
      <c r="J16" s="27">
        <v>0</v>
      </c>
      <c r="K16" s="27">
        <v>0</v>
      </c>
      <c r="L16" s="26">
        <f>Table1[[#This Row],[Undiluted Rep B]]</f>
        <v>8</v>
      </c>
      <c r="M16" s="13">
        <f>Table1[[#This Row],[Dilution Correction]]*10^2</f>
        <v>800</v>
      </c>
      <c r="N16" s="23">
        <v>10</v>
      </c>
      <c r="O16" s="74">
        <v>45309</v>
      </c>
    </row>
    <row r="17" spans="1:15" ht="17" thickBot="1" x14ac:dyDescent="0.25">
      <c r="A17" s="91" t="s">
        <v>7</v>
      </c>
      <c r="B17" s="54" t="s">
        <v>42</v>
      </c>
      <c r="C17" s="12">
        <v>1</v>
      </c>
      <c r="D17" s="79">
        <v>10</v>
      </c>
      <c r="E17" s="79">
        <v>100</v>
      </c>
      <c r="F17" s="27">
        <v>5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6">
        <f>Table1[[#This Row],[Undiluted Rep A]]</f>
        <v>5</v>
      </c>
      <c r="M17" s="13">
        <f>Table1[[#This Row],[Dilution Correction]]*10^2</f>
        <v>500</v>
      </c>
      <c r="N17" s="23">
        <v>10</v>
      </c>
      <c r="O17" s="74">
        <v>45309</v>
      </c>
    </row>
    <row r="18" spans="1:15" ht="17" thickBot="1" x14ac:dyDescent="0.25">
      <c r="A18" s="91" t="s">
        <v>7</v>
      </c>
      <c r="B18" s="54" t="s">
        <v>42</v>
      </c>
      <c r="C18" s="12">
        <v>2</v>
      </c>
      <c r="D18" s="79">
        <v>10</v>
      </c>
      <c r="E18" s="79">
        <v>100</v>
      </c>
      <c r="F18" s="27">
        <v>0</v>
      </c>
      <c r="G18" s="27">
        <v>12</v>
      </c>
      <c r="H18" s="27">
        <v>2</v>
      </c>
      <c r="I18" s="27">
        <v>1</v>
      </c>
      <c r="J18" s="27">
        <v>0</v>
      </c>
      <c r="K18" s="27">
        <v>0</v>
      </c>
      <c r="L18" s="26">
        <f>Table1[[#This Row],[Undiluted Rep B]]</f>
        <v>12</v>
      </c>
      <c r="M18" s="13">
        <f>Table1[[#This Row],[Dilution Correction]]*10^2</f>
        <v>1200</v>
      </c>
      <c r="N18" s="23">
        <v>10</v>
      </c>
      <c r="O18" s="74">
        <v>45309</v>
      </c>
    </row>
    <row r="19" spans="1:15" ht="17" thickBot="1" x14ac:dyDescent="0.25">
      <c r="A19" s="92" t="s">
        <v>7</v>
      </c>
      <c r="B19" s="54" t="s">
        <v>42</v>
      </c>
      <c r="C19" s="78">
        <v>3</v>
      </c>
      <c r="D19" s="79">
        <v>10</v>
      </c>
      <c r="E19" s="79">
        <v>100</v>
      </c>
      <c r="F19" s="80">
        <v>9</v>
      </c>
      <c r="G19" s="80">
        <v>5</v>
      </c>
      <c r="H19" s="80">
        <v>0</v>
      </c>
      <c r="I19" s="80">
        <v>1</v>
      </c>
      <c r="J19" s="80">
        <v>0</v>
      </c>
      <c r="K19" s="80">
        <v>0</v>
      </c>
      <c r="L19" s="81">
        <f>AVERAGE(Table1[[#This Row],[Undiluted Rep A]:[Undiluted Rep B]])</f>
        <v>7</v>
      </c>
      <c r="M19" s="79">
        <f>Table1[[#This Row],[Dilution Correction]]*10^2</f>
        <v>700</v>
      </c>
      <c r="N19" s="79">
        <v>10</v>
      </c>
      <c r="O19" s="82">
        <v>45309</v>
      </c>
    </row>
    <row r="20" spans="1:15" ht="18" thickBot="1" x14ac:dyDescent="0.25">
      <c r="A20" s="93" t="s">
        <v>5</v>
      </c>
      <c r="B20" s="88" t="s">
        <v>41</v>
      </c>
      <c r="C20" s="12">
        <v>1</v>
      </c>
      <c r="D20" s="79">
        <v>10</v>
      </c>
      <c r="E20" s="79">
        <v>100</v>
      </c>
      <c r="F20" s="27" t="s">
        <v>30</v>
      </c>
      <c r="G20" s="27" t="s">
        <v>30</v>
      </c>
      <c r="H20" s="27" t="s">
        <v>30</v>
      </c>
      <c r="I20" s="27" t="s">
        <v>30</v>
      </c>
      <c r="J20" s="27">
        <v>27</v>
      </c>
      <c r="K20" s="27">
        <v>32</v>
      </c>
      <c r="L20" s="26">
        <f>10^2* AVERAGE(Table1[[#This Row],[10^-2 Rep A]:[10^-2 Rep B]])</f>
        <v>2950</v>
      </c>
      <c r="M20" s="13">
        <f>Table1[[#This Row],[Dilution Correction]]*10^2</f>
        <v>295000</v>
      </c>
      <c r="N20" s="13">
        <v>11</v>
      </c>
      <c r="O20" s="64">
        <v>45316</v>
      </c>
    </row>
    <row r="21" spans="1:15" ht="18" thickBot="1" x14ac:dyDescent="0.25">
      <c r="A21" s="93" t="s">
        <v>5</v>
      </c>
      <c r="B21" s="88" t="s">
        <v>41</v>
      </c>
      <c r="C21" s="12">
        <v>2</v>
      </c>
      <c r="D21" s="79">
        <v>10</v>
      </c>
      <c r="E21" s="79">
        <v>100</v>
      </c>
      <c r="F21" s="27" t="s">
        <v>30</v>
      </c>
      <c r="G21" s="27" t="s">
        <v>30</v>
      </c>
      <c r="H21" s="27" t="s">
        <v>30</v>
      </c>
      <c r="I21" s="27" t="s">
        <v>30</v>
      </c>
      <c r="J21" s="27">
        <v>20</v>
      </c>
      <c r="K21" s="27">
        <v>18</v>
      </c>
      <c r="L21" s="26">
        <f>10^2* AVERAGE(Table1[[#This Row],[10^-2 Rep A]:[10^-2 Rep B]])</f>
        <v>1900</v>
      </c>
      <c r="M21" s="13">
        <f>Table1[[#This Row],[Dilution Correction]]*10^2</f>
        <v>190000</v>
      </c>
      <c r="N21" s="13">
        <v>11</v>
      </c>
      <c r="O21" s="64">
        <v>45316</v>
      </c>
    </row>
    <row r="22" spans="1:15" ht="17" thickBot="1" x14ac:dyDescent="0.25">
      <c r="A22" s="93" t="s">
        <v>5</v>
      </c>
      <c r="B22" s="88" t="s">
        <v>41</v>
      </c>
      <c r="C22" s="12">
        <v>3</v>
      </c>
      <c r="D22" s="79">
        <v>10</v>
      </c>
      <c r="E22" s="79">
        <v>100</v>
      </c>
      <c r="F22" s="27">
        <v>19</v>
      </c>
      <c r="G22" s="27">
        <v>26</v>
      </c>
      <c r="H22" s="27">
        <v>3</v>
      </c>
      <c r="I22" s="27">
        <v>3</v>
      </c>
      <c r="J22" s="27">
        <v>0</v>
      </c>
      <c r="K22" s="27">
        <v>0</v>
      </c>
      <c r="L22" s="26">
        <f>AVERAGE(Table1[[#This Row],[Undiluted Rep A]:[Undiluted Rep B]])</f>
        <v>22.5</v>
      </c>
      <c r="M22" s="13">
        <f>Table1[[#This Row],[Dilution Correction]]*10^2</f>
        <v>2250</v>
      </c>
      <c r="N22" s="13">
        <v>11</v>
      </c>
      <c r="O22" s="64">
        <v>45316</v>
      </c>
    </row>
    <row r="23" spans="1:15" ht="18" thickBot="1" x14ac:dyDescent="0.25">
      <c r="A23" s="94" t="s">
        <v>7</v>
      </c>
      <c r="B23" s="54" t="s">
        <v>42</v>
      </c>
      <c r="C23" s="12">
        <v>1</v>
      </c>
      <c r="D23" s="79">
        <v>10</v>
      </c>
      <c r="E23" s="79">
        <v>100</v>
      </c>
      <c r="F23" s="27" t="s">
        <v>30</v>
      </c>
      <c r="G23" s="27" t="s">
        <v>30</v>
      </c>
      <c r="H23" s="27" t="s">
        <v>30</v>
      </c>
      <c r="I23" s="27" t="s">
        <v>30</v>
      </c>
      <c r="J23" s="27">
        <v>15</v>
      </c>
      <c r="K23" s="27">
        <v>6</v>
      </c>
      <c r="L23" s="26">
        <f>10^2*AVERAGE(Table1[[#This Row],[10^-2 Rep A]:[10^-2 Rep B]])</f>
        <v>1050</v>
      </c>
      <c r="M23" s="13">
        <f>Table1[[#This Row],[Dilution Correction]]*10^2</f>
        <v>105000</v>
      </c>
      <c r="N23" s="13">
        <v>11</v>
      </c>
      <c r="O23" s="64">
        <v>45316</v>
      </c>
    </row>
    <row r="24" spans="1:15" ht="18" thickBot="1" x14ac:dyDescent="0.25">
      <c r="A24" s="94" t="s">
        <v>7</v>
      </c>
      <c r="B24" s="54" t="s">
        <v>42</v>
      </c>
      <c r="C24" s="12">
        <v>2</v>
      </c>
      <c r="D24" s="79">
        <v>10</v>
      </c>
      <c r="E24" s="79">
        <v>100</v>
      </c>
      <c r="F24" s="27" t="s">
        <v>30</v>
      </c>
      <c r="G24" s="27" t="s">
        <v>30</v>
      </c>
      <c r="H24" s="27" t="s">
        <v>30</v>
      </c>
      <c r="I24" s="27" t="s">
        <v>30</v>
      </c>
      <c r="J24" s="27">
        <v>18</v>
      </c>
      <c r="K24" s="27">
        <v>4</v>
      </c>
      <c r="L24" s="26">
        <f>(10^2)*Table1[[#This Row],[10^-2 Rep A]]</f>
        <v>1800</v>
      </c>
      <c r="M24" s="13">
        <f>Table1[[#This Row],[Dilution Correction]]*10^2</f>
        <v>180000</v>
      </c>
      <c r="N24" s="13">
        <v>11</v>
      </c>
      <c r="O24" s="64">
        <v>45316</v>
      </c>
    </row>
    <row r="25" spans="1:15" ht="18" thickBot="1" x14ac:dyDescent="0.25">
      <c r="A25" s="95" t="s">
        <v>7</v>
      </c>
      <c r="B25" s="54" t="s">
        <v>42</v>
      </c>
      <c r="C25" s="22">
        <v>3</v>
      </c>
      <c r="D25" s="79">
        <v>10</v>
      </c>
      <c r="E25" s="79">
        <v>100</v>
      </c>
      <c r="F25" s="27" t="s">
        <v>30</v>
      </c>
      <c r="G25" s="27" t="s">
        <v>30</v>
      </c>
      <c r="H25" s="27" t="s">
        <v>30</v>
      </c>
      <c r="I25" s="27" t="s">
        <v>30</v>
      </c>
      <c r="J25" s="28">
        <v>13</v>
      </c>
      <c r="K25" s="28" t="s">
        <v>44</v>
      </c>
      <c r="L25" s="26">
        <f>(10^2)*Table1[[#This Row],[10^-2 Rep A]]</f>
        <v>1300</v>
      </c>
      <c r="M25" s="23">
        <f>Table1[[#This Row],[Dilution Correction]]*10^2</f>
        <v>130000</v>
      </c>
      <c r="N25" s="13">
        <v>11</v>
      </c>
      <c r="O25" s="64">
        <v>45316</v>
      </c>
    </row>
    <row r="26" spans="1:15" x14ac:dyDescent="0.2">
      <c r="B26" s="2"/>
    </row>
    <row r="27" spans="1:15" x14ac:dyDescent="0.2">
      <c r="B27" s="2"/>
    </row>
    <row r="28" spans="1:15" x14ac:dyDescent="0.2">
      <c r="B28" s="2"/>
    </row>
    <row r="29" spans="1:15" x14ac:dyDescent="0.2">
      <c r="B29" s="2"/>
    </row>
    <row r="30" spans="1:15" x14ac:dyDescent="0.2">
      <c r="B30" s="2"/>
    </row>
    <row r="31" spans="1:15" x14ac:dyDescent="0.2">
      <c r="B31" s="2"/>
    </row>
    <row r="32" spans="1:1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phoneticPr fontId="2" type="noConversion"/>
  <conditionalFormatting sqref="F2:M25">
    <cfRule type="containsText" dxfId="11" priority="1" stopIfTrue="1" operator="containsText" text="TMTC">
      <formula>NOT(ISERROR(SEARCH("TMTC",F2)))</formula>
    </cfRule>
    <cfRule type="cellIs" dxfId="10" priority="2" stopIfTrue="1" operator="lessThan">
      <formula>5</formula>
    </cfRule>
    <cfRule type="cellIs" dxfId="9" priority="3" operator="greaterThanOrEqual">
      <formula>5</formula>
    </cfRule>
  </conditionalFormatting>
  <pageMargins left="0.7" right="0.7" top="0.75" bottom="0.75" header="0.3" footer="0.3"/>
  <pageSetup scale="79" orientation="landscape" r:id="rId1"/>
  <ignoredErrors>
    <ignoredError sqref="L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62BF-4500-48A1-9356-814E4D9F33CB}">
  <dimension ref="A1:J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baseColWidth="10" defaultColWidth="8.83203125" defaultRowHeight="16" x14ac:dyDescent="0.2"/>
  <cols>
    <col min="1" max="1" width="7.1640625" style="1" customWidth="1"/>
    <col min="2" max="2" width="12" style="65" customWidth="1"/>
    <col min="3" max="3" width="10.33203125" bestFit="1" customWidth="1"/>
    <col min="4" max="4" width="13" customWidth="1"/>
    <col min="5" max="5" width="13.83203125" customWidth="1"/>
  </cols>
  <sheetData>
    <row r="1" spans="1:10" s="97" customFormat="1" ht="34" x14ac:dyDescent="0.2">
      <c r="A1" s="101" t="s">
        <v>35</v>
      </c>
      <c r="B1" s="102" t="s">
        <v>36</v>
      </c>
      <c r="C1" s="103" t="s">
        <v>4</v>
      </c>
      <c r="D1" s="104" t="s">
        <v>6</v>
      </c>
      <c r="E1" s="105" t="s">
        <v>8</v>
      </c>
      <c r="H1" s="96"/>
      <c r="I1" s="96"/>
      <c r="J1" s="96"/>
    </row>
    <row r="2" spans="1:10" x14ac:dyDescent="0.2">
      <c r="A2" s="106">
        <v>10</v>
      </c>
      <c r="B2" s="107">
        <v>45309</v>
      </c>
      <c r="C2" s="108">
        <v>1</v>
      </c>
      <c r="D2" s="100">
        <v>500</v>
      </c>
      <c r="E2" s="109">
        <v>500</v>
      </c>
    </row>
    <row r="3" spans="1:10" x14ac:dyDescent="0.2">
      <c r="A3" s="106">
        <v>10</v>
      </c>
      <c r="B3" s="107">
        <v>45309</v>
      </c>
      <c r="C3" s="108">
        <v>2</v>
      </c>
      <c r="D3" s="100">
        <v>8550</v>
      </c>
      <c r="E3" s="109">
        <v>1200</v>
      </c>
    </row>
    <row r="4" spans="1:10" x14ac:dyDescent="0.2">
      <c r="A4" s="106">
        <v>10</v>
      </c>
      <c r="B4" s="107">
        <v>45309</v>
      </c>
      <c r="C4" s="108">
        <v>3</v>
      </c>
      <c r="D4" s="100">
        <v>800</v>
      </c>
      <c r="E4" s="109">
        <v>700</v>
      </c>
    </row>
    <row r="5" spans="1:10" x14ac:dyDescent="0.2">
      <c r="A5" s="110">
        <v>11</v>
      </c>
      <c r="B5" s="117">
        <v>45316</v>
      </c>
      <c r="C5" s="108">
        <v>1</v>
      </c>
      <c r="D5" s="26">
        <v>295000</v>
      </c>
      <c r="E5" s="13">
        <v>105000</v>
      </c>
    </row>
    <row r="6" spans="1:10" x14ac:dyDescent="0.2">
      <c r="A6" s="110">
        <v>11</v>
      </c>
      <c r="B6" s="117">
        <v>45316</v>
      </c>
      <c r="C6" s="108">
        <v>2</v>
      </c>
      <c r="D6" s="26">
        <v>190000</v>
      </c>
      <c r="E6" s="13">
        <v>180000</v>
      </c>
    </row>
    <row r="7" spans="1:10" x14ac:dyDescent="0.2">
      <c r="A7" s="110">
        <v>11</v>
      </c>
      <c r="B7" s="117">
        <v>45316</v>
      </c>
      <c r="C7" s="108">
        <v>3</v>
      </c>
      <c r="D7" s="26">
        <v>2250</v>
      </c>
      <c r="E7" s="13">
        <v>130000</v>
      </c>
    </row>
    <row r="8" spans="1:10" x14ac:dyDescent="0.2">
      <c r="A8" s="118"/>
      <c r="B8" s="119"/>
      <c r="C8" s="120"/>
      <c r="D8" s="120"/>
      <c r="E8" s="121"/>
    </row>
    <row r="9" spans="1:10" x14ac:dyDescent="0.2">
      <c r="A9" s="111"/>
      <c r="B9" s="112"/>
      <c r="C9" s="22" t="s">
        <v>40</v>
      </c>
      <c r="D9" s="113">
        <f>AVERAGE(D2:D7)</f>
        <v>82850</v>
      </c>
      <c r="E9" s="114">
        <f>AVERAGE(E2:E7)</f>
        <v>69566.666666666672</v>
      </c>
    </row>
    <row r="10" spans="1:10" x14ac:dyDescent="0.2">
      <c r="A10" s="111"/>
      <c r="B10" s="112"/>
      <c r="C10" s="112" t="s">
        <v>43</v>
      </c>
      <c r="D10" s="112">
        <f>STDEV(D2:D4)</f>
        <v>4563.5329880842692</v>
      </c>
      <c r="E10" s="112">
        <f>STDEV(E2:E4)</f>
        <v>360.55512754639892</v>
      </c>
    </row>
    <row r="11" spans="1:10" x14ac:dyDescent="0.2">
      <c r="A11"/>
      <c r="B11"/>
    </row>
    <row r="12" spans="1:10" x14ac:dyDescent="0.2">
      <c r="A12"/>
      <c r="B12"/>
    </row>
    <row r="13" spans="1:10" x14ac:dyDescent="0.2">
      <c r="A13"/>
      <c r="B13"/>
    </row>
    <row r="14" spans="1:10" x14ac:dyDescent="0.2">
      <c r="A14"/>
      <c r="B14"/>
    </row>
    <row r="15" spans="1:10" x14ac:dyDescent="0.2">
      <c r="A15"/>
      <c r="B15"/>
    </row>
    <row r="16" spans="1:10" x14ac:dyDescent="0.2">
      <c r="A16"/>
      <c r="B16"/>
    </row>
    <row r="17" spans="1:2" x14ac:dyDescent="0.2">
      <c r="A17"/>
      <c r="B17"/>
    </row>
    <row r="18" spans="1:2" x14ac:dyDescent="0.2">
      <c r="A18"/>
      <c r="B18"/>
    </row>
    <row r="19" spans="1:2" x14ac:dyDescent="0.2">
      <c r="A19"/>
      <c r="B19"/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</sheetData>
  <conditionalFormatting sqref="D2:D4">
    <cfRule type="containsText" dxfId="8" priority="5" operator="containsText" text="TMTC">
      <formula>NOT(ISERROR(SEARCH("TMTC",D2)))</formula>
    </cfRule>
    <cfRule type="cellIs" dxfId="7" priority="6" operator="lessThan">
      <formula>5</formula>
    </cfRule>
    <cfRule type="cellIs" dxfId="6" priority="4" operator="greaterThanOrEqual">
      <formula>5</formula>
    </cfRule>
  </conditionalFormatting>
  <conditionalFormatting sqref="D5:E7">
    <cfRule type="cellIs" dxfId="5" priority="3" operator="greaterThanOrEqual">
      <formula>5</formula>
    </cfRule>
    <cfRule type="containsText" dxfId="4" priority="1" stopIfTrue="1" operator="containsText" text="TMTC">
      <formula>NOT(ISERROR(SEARCH("TMTC",D5)))</formula>
    </cfRule>
    <cfRule type="cellIs" dxfId="3" priority="2" stopIfTrue="1" operator="lessThan">
      <formula>5</formula>
    </cfRule>
  </conditionalFormatting>
  <conditionalFormatting sqref="E2:E4">
    <cfRule type="cellIs" dxfId="2" priority="7" operator="greaterThanOrEqual">
      <formula>5</formula>
    </cfRule>
    <cfRule type="containsText" dxfId="1" priority="8" operator="containsText" text="TMTC">
      <formula>NOT(ISERROR(SEARCH("TMTC",E2)))</formula>
    </cfRule>
    <cfRule type="cellIs" dxfId="0" priority="9" operator="lessThan">
      <formula>5</formula>
    </cfRule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2ABC-21D7-C545-9532-5834EE2DC84F}">
  <dimension ref="A1:C5"/>
  <sheetViews>
    <sheetView tabSelected="1" workbookViewId="0">
      <selection activeCell="A3" sqref="A3:B3"/>
    </sheetView>
  </sheetViews>
  <sheetFormatPr baseColWidth="10" defaultColWidth="11" defaultRowHeight="16" x14ac:dyDescent="0.2"/>
  <cols>
    <col min="1" max="1" width="14.83203125" bestFit="1" customWidth="1"/>
    <col min="2" max="2" width="24.1640625" bestFit="1" customWidth="1"/>
    <col min="3" max="3" width="10.83203125" style="5"/>
  </cols>
  <sheetData>
    <row r="1" spans="1:3" x14ac:dyDescent="0.2">
      <c r="A1" s="3" t="s">
        <v>10</v>
      </c>
      <c r="B1" s="3" t="s">
        <v>9</v>
      </c>
      <c r="C1" s="4" t="s">
        <v>11</v>
      </c>
    </row>
    <row r="2" spans="1:3" s="52" customFormat="1" x14ac:dyDescent="0.2">
      <c r="A2" s="49" t="s">
        <v>5</v>
      </c>
      <c r="B2" s="50" t="s">
        <v>6</v>
      </c>
      <c r="C2" s="51">
        <v>194</v>
      </c>
    </row>
    <row r="3" spans="1:3" s="56" customFormat="1" x14ac:dyDescent="0.2">
      <c r="A3" s="53" t="s">
        <v>7</v>
      </c>
      <c r="B3" s="54" t="s">
        <v>8</v>
      </c>
      <c r="C3" s="55">
        <v>204</v>
      </c>
    </row>
    <row r="4" spans="1:3" s="59" customFormat="1" x14ac:dyDescent="0.2">
      <c r="A4" s="57" t="s">
        <v>23</v>
      </c>
      <c r="B4" s="24" t="s">
        <v>31</v>
      </c>
      <c r="C4" s="58">
        <v>14</v>
      </c>
    </row>
    <row r="5" spans="1:3" s="62" customFormat="1" x14ac:dyDescent="0.2">
      <c r="A5" s="60" t="s">
        <v>24</v>
      </c>
      <c r="B5" s="63" t="s">
        <v>31</v>
      </c>
      <c r="C5" s="61">
        <v>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CF3C-9AB1-3F4F-A546-8C2A53F127B1}">
  <sheetPr>
    <pageSetUpPr fitToPage="1"/>
  </sheetPr>
  <dimension ref="A1:M13"/>
  <sheetViews>
    <sheetView zoomScale="53" zoomScaleNormal="53" workbookViewId="0">
      <selection activeCell="J16" sqref="J16"/>
    </sheetView>
  </sheetViews>
  <sheetFormatPr baseColWidth="10" defaultColWidth="15.6640625" defaultRowHeight="19" x14ac:dyDescent="0.2"/>
  <cols>
    <col min="1" max="1" width="2.6640625" style="7" bestFit="1" customWidth="1"/>
    <col min="2" max="4" width="14.83203125" style="6" bestFit="1" customWidth="1"/>
    <col min="5" max="10" width="14.83203125" style="7" bestFit="1" customWidth="1"/>
    <col min="11" max="13" width="14.83203125" style="6" bestFit="1" customWidth="1"/>
    <col min="14" max="14" width="22.5" style="7" customWidth="1"/>
    <col min="15" max="16384" width="15.6640625" style="7"/>
  </cols>
  <sheetData>
    <row r="1" spans="1:13" ht="40" x14ac:dyDescent="0.2">
      <c r="B1" s="8" t="s">
        <v>6</v>
      </c>
      <c r="C1" s="8" t="s">
        <v>6</v>
      </c>
      <c r="D1" s="8" t="s">
        <v>6</v>
      </c>
      <c r="E1" s="8" t="s">
        <v>6</v>
      </c>
      <c r="F1" s="8" t="s">
        <v>6</v>
      </c>
      <c r="G1" s="8" t="s">
        <v>6</v>
      </c>
      <c r="H1" s="9" t="s">
        <v>8</v>
      </c>
      <c r="I1" s="9" t="s">
        <v>8</v>
      </c>
      <c r="J1" s="9" t="s">
        <v>8</v>
      </c>
      <c r="K1" s="9" t="s">
        <v>8</v>
      </c>
      <c r="L1" s="9" t="s">
        <v>8</v>
      </c>
      <c r="M1" s="9" t="s">
        <v>8</v>
      </c>
    </row>
    <row r="2" spans="1:13" ht="20" x14ac:dyDescent="0.2">
      <c r="B2" s="10" t="s">
        <v>17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</row>
    <row r="3" spans="1:13" ht="20" thickBot="1" x14ac:dyDescent="0.25"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</row>
    <row r="4" spans="1:13" ht="20" x14ac:dyDescent="0.2">
      <c r="A4" s="11" t="s">
        <v>14</v>
      </c>
      <c r="B4" s="35" t="s">
        <v>2</v>
      </c>
      <c r="C4" s="36" t="s">
        <v>2</v>
      </c>
      <c r="D4" s="36" t="s">
        <v>2</v>
      </c>
      <c r="E4" s="36" t="s">
        <v>2</v>
      </c>
      <c r="F4" s="36" t="s">
        <v>2</v>
      </c>
      <c r="G4" s="36" t="s">
        <v>2</v>
      </c>
      <c r="H4" s="37" t="s">
        <v>2</v>
      </c>
      <c r="I4" s="37" t="s">
        <v>2</v>
      </c>
      <c r="J4" s="37" t="s">
        <v>2</v>
      </c>
      <c r="K4" s="37" t="s">
        <v>2</v>
      </c>
      <c r="L4" s="37" t="s">
        <v>2</v>
      </c>
      <c r="M4" s="38" t="s">
        <v>2</v>
      </c>
    </row>
    <row r="5" spans="1:13" ht="20" x14ac:dyDescent="0.2">
      <c r="A5" s="11" t="s">
        <v>15</v>
      </c>
      <c r="B5" s="14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6" t="s">
        <v>12</v>
      </c>
      <c r="I5" s="16" t="s">
        <v>12</v>
      </c>
      <c r="J5" s="16" t="s">
        <v>12</v>
      </c>
      <c r="K5" s="16" t="s">
        <v>12</v>
      </c>
      <c r="L5" s="16" t="s">
        <v>12</v>
      </c>
      <c r="M5" s="17" t="s">
        <v>12</v>
      </c>
    </row>
    <row r="6" spans="1:13" ht="20" x14ac:dyDescent="0.2">
      <c r="A6" s="11" t="s">
        <v>16</v>
      </c>
      <c r="B6" s="18" t="s">
        <v>13</v>
      </c>
      <c r="C6" s="19" t="s">
        <v>13</v>
      </c>
      <c r="D6" s="19" t="s">
        <v>13</v>
      </c>
      <c r="E6" s="19" t="s">
        <v>13</v>
      </c>
      <c r="F6" s="19" t="s">
        <v>13</v>
      </c>
      <c r="G6" s="19" t="s">
        <v>13</v>
      </c>
      <c r="H6" s="20" t="s">
        <v>13</v>
      </c>
      <c r="I6" s="20" t="s">
        <v>13</v>
      </c>
      <c r="J6" s="20" t="s">
        <v>13</v>
      </c>
      <c r="K6" s="20" t="s">
        <v>13</v>
      </c>
      <c r="L6" s="20" t="s">
        <v>13</v>
      </c>
      <c r="M6" s="21" t="s">
        <v>13</v>
      </c>
    </row>
    <row r="7" spans="1:13" s="47" customFormat="1" x14ac:dyDescent="0.2">
      <c r="B7" s="48"/>
      <c r="C7" s="48"/>
      <c r="D7" s="48"/>
      <c r="K7" s="48"/>
      <c r="L7" s="48"/>
      <c r="M7" s="48"/>
    </row>
    <row r="8" spans="1:13" ht="60" x14ac:dyDescent="0.2">
      <c r="B8" s="30" t="s">
        <v>37</v>
      </c>
      <c r="C8" s="30" t="s">
        <v>37</v>
      </c>
      <c r="D8" s="30" t="s">
        <v>37</v>
      </c>
      <c r="E8" s="30" t="s">
        <v>37</v>
      </c>
      <c r="F8" s="30" t="s">
        <v>37</v>
      </c>
      <c r="G8" s="30" t="s">
        <v>37</v>
      </c>
      <c r="H8" s="29" t="s">
        <v>38</v>
      </c>
      <c r="I8" s="29" t="s">
        <v>38</v>
      </c>
      <c r="J8" s="29" t="s">
        <v>38</v>
      </c>
      <c r="K8" s="29" t="s">
        <v>38</v>
      </c>
      <c r="L8" s="29" t="s">
        <v>38</v>
      </c>
      <c r="M8" s="29" t="s">
        <v>38</v>
      </c>
    </row>
    <row r="9" spans="1:13" ht="20" x14ac:dyDescent="0.2">
      <c r="B9" s="10" t="s">
        <v>17</v>
      </c>
      <c r="C9" s="10" t="s">
        <v>18</v>
      </c>
      <c r="D9" s="10" t="s">
        <v>19</v>
      </c>
      <c r="E9" s="10" t="s">
        <v>20</v>
      </c>
      <c r="F9" s="10" t="s">
        <v>21</v>
      </c>
      <c r="G9" s="10" t="s">
        <v>22</v>
      </c>
      <c r="H9" s="10" t="s">
        <v>17</v>
      </c>
      <c r="I9" s="10" t="s">
        <v>18</v>
      </c>
      <c r="J9" s="10" t="s">
        <v>19</v>
      </c>
      <c r="K9" s="10" t="s">
        <v>20</v>
      </c>
      <c r="L9" s="10" t="s">
        <v>21</v>
      </c>
      <c r="M9" s="10" t="s">
        <v>22</v>
      </c>
    </row>
    <row r="10" spans="1:13" ht="20" thickBot="1" x14ac:dyDescent="0.25"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</row>
    <row r="11" spans="1:13" ht="20" x14ac:dyDescent="0.2">
      <c r="A11" s="11" t="s">
        <v>14</v>
      </c>
      <c r="B11" s="31" t="s">
        <v>2</v>
      </c>
      <c r="C11" s="32" t="s">
        <v>2</v>
      </c>
      <c r="D11" s="32" t="s">
        <v>2</v>
      </c>
      <c r="E11" s="32" t="s">
        <v>2</v>
      </c>
      <c r="F11" s="32" t="s">
        <v>2</v>
      </c>
      <c r="G11" s="32" t="s">
        <v>2</v>
      </c>
      <c r="H11" s="33" t="s">
        <v>2</v>
      </c>
      <c r="I11" s="33" t="s">
        <v>2</v>
      </c>
      <c r="J11" s="33" t="s">
        <v>2</v>
      </c>
      <c r="K11" s="33" t="s">
        <v>2</v>
      </c>
      <c r="L11" s="33" t="s">
        <v>2</v>
      </c>
      <c r="M11" s="34" t="s">
        <v>2</v>
      </c>
    </row>
    <row r="12" spans="1:13" ht="20" x14ac:dyDescent="0.2">
      <c r="A12" s="11" t="s">
        <v>15</v>
      </c>
      <c r="B12" s="39" t="s">
        <v>12</v>
      </c>
      <c r="C12" s="40" t="s">
        <v>12</v>
      </c>
      <c r="D12" s="40" t="s">
        <v>12</v>
      </c>
      <c r="E12" s="40" t="s">
        <v>12</v>
      </c>
      <c r="F12" s="40" t="s">
        <v>12</v>
      </c>
      <c r="G12" s="40" t="s">
        <v>12</v>
      </c>
      <c r="H12" s="43" t="s">
        <v>12</v>
      </c>
      <c r="I12" s="43" t="s">
        <v>12</v>
      </c>
      <c r="J12" s="43" t="s">
        <v>12</v>
      </c>
      <c r="K12" s="43" t="s">
        <v>12</v>
      </c>
      <c r="L12" s="43" t="s">
        <v>12</v>
      </c>
      <c r="M12" s="44" t="s">
        <v>12</v>
      </c>
    </row>
    <row r="13" spans="1:13" ht="20" x14ac:dyDescent="0.2">
      <c r="A13" s="11" t="s">
        <v>16</v>
      </c>
      <c r="B13" s="41" t="s">
        <v>13</v>
      </c>
      <c r="C13" s="42" t="s">
        <v>13</v>
      </c>
      <c r="D13" s="42" t="s">
        <v>13</v>
      </c>
      <c r="E13" s="42" t="s">
        <v>13</v>
      </c>
      <c r="F13" s="42" t="s">
        <v>13</v>
      </c>
      <c r="G13" s="42" t="s">
        <v>13</v>
      </c>
      <c r="H13" s="45" t="s">
        <v>13</v>
      </c>
      <c r="I13" s="45" t="s">
        <v>13</v>
      </c>
      <c r="J13" s="45" t="s">
        <v>13</v>
      </c>
      <c r="K13" s="45" t="s">
        <v>13</v>
      </c>
      <c r="L13" s="45" t="s">
        <v>13</v>
      </c>
      <c r="M13" s="46" t="s">
        <v>13</v>
      </c>
    </row>
  </sheetData>
  <pageMargins left="0.7" right="0.7" top="0.75" bottom="0.75" header="0.3" footer="0.3"/>
  <pageSetup scale="6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 Data</vt:lpstr>
      <vt:lpstr>Summarized Data</vt:lpstr>
      <vt:lpstr>Strains</vt:lpstr>
      <vt:lpstr>Dilutions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2024-02-02T16:32:22Z</cp:lastPrinted>
  <dcterms:created xsi:type="dcterms:W3CDTF">2023-11-30T14:52:19Z</dcterms:created>
  <dcterms:modified xsi:type="dcterms:W3CDTF">2024-05-07T19:55:09Z</dcterms:modified>
</cp:coreProperties>
</file>