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sergio.boluda/Documents/99-SergioBoluda/04-Universidad/75.556 - Administración y gestión de organizaciones/Resúmenes/"/>
    </mc:Choice>
  </mc:AlternateContent>
  <xr:revisionPtr revIDLastSave="0" documentId="13_ncr:1_{E49F9A45-48A5-A747-9A59-051645DC2D68}" xr6:coauthVersionLast="45" xr6:coauthVersionMax="45" xr10:uidLastSave="{00000000-0000-0000-0000-000000000000}"/>
  <bookViews>
    <workbookView xWindow="0" yWindow="0" windowWidth="28800" windowHeight="18000" xr2:uid="{F8491DAF-1E12-6B48-BD6A-2FBD5569C06D}"/>
  </bookViews>
  <sheets>
    <sheet name="Balance" sheetId="1" r:id="rId1"/>
    <sheet name="Flujos de Caj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0" i="1" l="1"/>
  <c r="C5" i="1"/>
  <c r="F11" i="1"/>
  <c r="F8" i="1"/>
  <c r="C18" i="1"/>
  <c r="C26" i="1"/>
  <c r="C22" i="1"/>
  <c r="E6" i="2" l="1"/>
  <c r="E7" i="2"/>
  <c r="E8" i="2"/>
  <c r="E5" i="2"/>
  <c r="D6" i="2"/>
  <c r="F6" i="2" s="1"/>
  <c r="D7" i="2"/>
  <c r="F7" i="2" s="1"/>
  <c r="D8" i="2"/>
  <c r="F8" i="2" s="1"/>
  <c r="D5" i="2"/>
  <c r="F5" i="2" s="1"/>
  <c r="H13" i="2" s="1"/>
  <c r="F4" i="2"/>
  <c r="C19" i="1"/>
  <c r="C16" i="1"/>
  <c r="C13" i="1"/>
  <c r="C4" i="1" l="1"/>
  <c r="C3" i="1" s="1"/>
  <c r="F6" i="1" s="1"/>
  <c r="F4" i="1" s="1"/>
  <c r="G5" i="2"/>
  <c r="G6" i="2" s="1"/>
  <c r="G7" i="2" s="1"/>
  <c r="G8" i="2" s="1"/>
  <c r="D13" i="2"/>
  <c r="F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tc={E2D9563A-0983-9D46-8B34-786C87AA2E5A}</author>
    <author>tc={2399E2D1-187C-CF49-983D-04A35234069F}</author>
  </authors>
  <commentList>
    <comment ref="D12" authorId="0" shapeId="0" xr:uid="{E2D9563A-0983-9D46-8B34-786C87AA2E5A}">
      <text>
        <t>[Comentario encadenado]
Su versión de Excel le permite leer este comentario encadenado; sin embargo, las ediciones que se apliquen se quitarán si el archivo se abre en una versión más reciente de Excel. Más información: https://go.microsoft.com/fwlink/?linkid=870924
Comentario:
    https://www.calcuvio.com/van-tir</t>
      </text>
    </comment>
    <comment ref="H13" authorId="1" shapeId="0" xr:uid="{2399E2D1-187C-CF49-983D-04A35234069F}">
      <text>
        <t>[Comentario encadenado]
Su versión de Excel le permite leer este comentario encadenado; sin embargo, las ediciones que se apliquen se quitarán si el archivo se abre en una versión más reciente de Excel. Más información: https://go.microsoft.com/fwlink/?linkid=870924
Comentario:
    -140.000 + 56.250 / (1 + r) 1 + 73.000 / (1 + r) 2 + 109.500 / (1 + r) 3 + 118.500 / (1 + r) 4 = 0</t>
      </text>
    </comment>
  </commentList>
</comments>
</file>

<file path=xl/sharedStrings.xml><?xml version="1.0" encoding="utf-8"?>
<sst xmlns="http://schemas.openxmlformats.org/spreadsheetml/2006/main" count="65" uniqueCount="53">
  <si>
    <t>PASIVO</t>
  </si>
  <si>
    <t>Capital</t>
  </si>
  <si>
    <t>Maquinaria</t>
  </si>
  <si>
    <t>Mobiliario</t>
  </si>
  <si>
    <t>Equipos para procesos información</t>
  </si>
  <si>
    <t>Construcciones</t>
  </si>
  <si>
    <t>Utillaje</t>
  </si>
  <si>
    <t>Aplicaciones informáticas</t>
  </si>
  <si>
    <t>Deudas a corto plazo con entidades de crédito</t>
  </si>
  <si>
    <t>Proveedores</t>
  </si>
  <si>
    <t>Hacienda Pública acreedora</t>
  </si>
  <si>
    <t>Existencias</t>
  </si>
  <si>
    <t>Seguridad Social acreedora</t>
  </si>
  <si>
    <t>Acreedores por prestación de servicios</t>
  </si>
  <si>
    <t>Caja</t>
  </si>
  <si>
    <t>Bancos</t>
  </si>
  <si>
    <t xml:space="preserve">ACTIVO </t>
  </si>
  <si>
    <t>ACTIVO NO CORRIENTE</t>
  </si>
  <si>
    <t>MATERIAL</t>
  </si>
  <si>
    <t>INMATERIAL</t>
  </si>
  <si>
    <t>FINANCIERO</t>
  </si>
  <si>
    <t>ACTIVO CORRIENTE</t>
  </si>
  <si>
    <t>EXISTENCIAS</t>
  </si>
  <si>
    <t>REALIZABLE</t>
  </si>
  <si>
    <t>DISPONIBLE</t>
  </si>
  <si>
    <t>NETO PATRIMONIAL O NO EXIGIBLE</t>
  </si>
  <si>
    <t>PASIVO NO CORRIENTE</t>
  </si>
  <si>
    <t>PASIVO CORRIENTE</t>
  </si>
  <si>
    <t>Aplicaciones Informáticas</t>
  </si>
  <si>
    <t>Resultado del Ejercicio</t>
  </si>
  <si>
    <t>Año</t>
  </si>
  <si>
    <t>Unidades vendidas</t>
  </si>
  <si>
    <t>Cobros (C)</t>
  </si>
  <si>
    <t>Pagos (P)</t>
  </si>
  <si>
    <t>Flujos de caja (C-P)</t>
  </si>
  <si>
    <t>Cuenta</t>
  </si>
  <si>
    <t>Saldo (€)</t>
  </si>
  <si>
    <t>Equipos para procesos de información</t>
  </si>
  <si>
    <t>Seguridad social acreedora</t>
  </si>
  <si>
    <t>Resultado del ejercicio</t>
  </si>
  <si>
    <t>?</t>
  </si>
  <si>
    <r>
      <t xml:space="preserve">Después de haber analizado la situación de la empresa, el director decide dar un paso adelante y cambiar la estrategia del modelo de negocio, pasando del fast food al healthy food. Para ello se propone ofrecer un producto mucho más saludable, como son los poké bowls. Para hacerlo posible, y para ver si es viable, la empresa ha encargado a una asesoría que les analice la viabilidad de poner en marcha este proyecto, en un horizonte de 4 años.
Los datos que han recogido para hacer el estudio son las siguientes:
      - Se prevé una </t>
    </r>
    <r>
      <rPr>
        <b/>
        <sz val="12"/>
        <color theme="1"/>
        <rFont val="Calibri"/>
        <family val="2"/>
        <scheme val="minor"/>
      </rPr>
      <t>inversión de 140.000 €</t>
    </r>
    <r>
      <rPr>
        <sz val="12"/>
        <color theme="1"/>
        <rFont val="Calibri"/>
        <family val="2"/>
        <scheme val="minor"/>
      </rPr>
      <t xml:space="preserve"> para poner en marcha el proyecto.
      - Las previsiones de venta para cada año son las siguientes: </t>
    </r>
    <r>
      <rPr>
        <b/>
        <sz val="12"/>
        <color theme="1"/>
        <rFont val="Calibri"/>
        <family val="2"/>
        <scheme val="minor"/>
      </rPr>
      <t>18.250 unidades el primer año, 21.600 unidades el segundo, 28.900 unidades en el tercero y 30.700 el cuarto.</t>
    </r>
    <r>
      <rPr>
        <sz val="12"/>
        <color theme="1"/>
        <rFont val="Calibri"/>
        <family val="2"/>
        <scheme val="minor"/>
      </rPr>
      <t xml:space="preserve"> La empresa estima que lo podrá vender todo, ya que también hará uso del comercio electrónico para llegar más fácilmente a su público objetivo, y el producto estará disponible en las plataformas de llevar comida a casa.
      -En cuanto a los </t>
    </r>
    <r>
      <rPr>
        <b/>
        <sz val="12"/>
        <color theme="1"/>
        <rFont val="Calibri"/>
        <family val="2"/>
        <scheme val="minor"/>
      </rPr>
      <t>costes, el director ha cuantificado en 9€ los costes medios variables para cada poké elaborado, y en 35.000€ los costes fijos anuales. Prevé que el producto se venderá a un precio medio unitario de 14€.</t>
    </r>
    <r>
      <rPr>
        <sz val="12"/>
        <color theme="1"/>
        <rFont val="Calibri"/>
        <family val="2"/>
        <scheme val="minor"/>
      </rPr>
      <t xml:space="preserve">
      - El coste de capital a considerar sería del </t>
    </r>
    <r>
      <rPr>
        <b/>
        <sz val="12"/>
        <color theme="1"/>
        <rFont val="Calibri"/>
        <family val="2"/>
        <scheme val="minor"/>
      </rPr>
      <t>5% anual.</t>
    </r>
  </si>
  <si>
    <t>VAN</t>
  </si>
  <si>
    <t>TIR</t>
  </si>
  <si>
    <t>Pay-Back</t>
  </si>
  <si>
    <t>Hasta el segundo año se recuperan 129.250. Faltan 10.750 € (140.000-129.250) que se recuperan a lo largo del tercer año, concretamente en el mes
10.750 / 109.500 = 0,1 fracción del tercer año que son 1,18 meses.
Por lo tanto el pay back es 2 años, 1 mes y 5 días</t>
  </si>
  <si>
    <t>Deudas largo plazo con entidades de crédito</t>
  </si>
  <si>
    <t xml:space="preserve">Maquinaria </t>
  </si>
  <si>
    <t>Deudas corto plazo con entidades de crédito</t>
  </si>
  <si>
    <t>Deudores</t>
  </si>
  <si>
    <t>Clientes</t>
  </si>
  <si>
    <t>Terrenos y Construcciones</t>
  </si>
  <si>
    <t>Acreedores para prestación de servicios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</si>
</sst>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quot;_-;\-* #,##0.00\ &quot;€&quot;_-;_-* &quot;-&quot;??\ &quot;€&quot;_-;_-@_-"/>
    <numFmt numFmtId="164" formatCode="_-* #,##0.00\ [$€-C0A]_-;\-* #,##0.00\ [$€-C0A]_-;_-* &quot;-&quot;??\ [$€-C0A]_-;_-@_-"/>
    <numFmt numFmtId="165" formatCode="_-* #,##0\ [$€-C0A]_-;\-* #,##0\ [$€-C0A]_-;_-* &quot;-&quot;??\ [$€-C0A]_-;_-@_-"/>
    <numFmt numFmtId="166" formatCode="_-* #,##0\ &quot;€&quot;_-;\-* #,##0\ &quot;€&quot;_-;_-* &quot;-&quot;??\ &quot;€&quot;_-;_-@_-"/>
  </numFmts>
  <fonts count="6" x14ac:knownFonts="1">
    <font>
      <sz val="12"/>
      <color theme="1"/>
      <name val="Calibri"/>
      <family val="2"/>
      <scheme val="minor"/>
    </font>
    <font>
      <sz val="12"/>
      <color theme="1"/>
      <name val="Calibri"/>
      <family val="2"/>
      <scheme val="minor"/>
    </font>
    <font>
      <b/>
      <sz val="12"/>
      <color theme="1"/>
      <name val="Calibri"/>
      <family val="2"/>
      <scheme val="minor"/>
    </font>
    <font>
      <b/>
      <sz val="20"/>
      <color theme="1"/>
      <name val="Calibri"/>
      <family val="2"/>
      <scheme val="minor"/>
    </font>
    <font>
      <b/>
      <sz val="14"/>
      <color theme="1"/>
      <name val="Calibri"/>
      <family val="2"/>
      <scheme val="minor"/>
    </font>
    <font>
      <sz val="8"/>
      <color theme="1"/>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42">
    <xf numFmtId="0" fontId="0" fillId="0" borderId="0" xfId="0"/>
    <xf numFmtId="3" fontId="0" fillId="0" borderId="0" xfId="0" applyNumberFormat="1"/>
    <xf numFmtId="165" fontId="0" fillId="0" borderId="0" xfId="0" applyNumberFormat="1"/>
    <xf numFmtId="165" fontId="2" fillId="0" borderId="0" xfId="0" applyNumberFormat="1" applyFont="1"/>
    <xf numFmtId="0" fontId="2" fillId="0" borderId="0" xfId="0" applyFont="1"/>
    <xf numFmtId="0" fontId="3" fillId="2" borderId="0" xfId="0" applyFont="1" applyFill="1"/>
    <xf numFmtId="0" fontId="4" fillId="3" borderId="0" xfId="0" applyFont="1" applyFill="1"/>
    <xf numFmtId="166" fontId="2" fillId="0" borderId="0" xfId="1" applyNumberFormat="1" applyFont="1"/>
    <xf numFmtId="166" fontId="4" fillId="3" borderId="0" xfId="0" applyNumberFormat="1" applyFont="1" applyFill="1"/>
    <xf numFmtId="166" fontId="3" fillId="2" borderId="0" xfId="0" applyNumberFormat="1" applyFont="1" applyFill="1"/>
    <xf numFmtId="0" fontId="0" fillId="4" borderId="0" xfId="0" applyFill="1"/>
    <xf numFmtId="166" fontId="0" fillId="4" borderId="0" xfId="0" applyNumberFormat="1" applyFill="1"/>
    <xf numFmtId="1" fontId="0" fillId="0" borderId="0" xfId="0" applyNumberFormat="1" applyAlignment="1">
      <alignment horizontal="center" vertical="center"/>
    </xf>
    <xf numFmtId="165" fontId="0" fillId="0" borderId="0" xfId="0" applyNumberFormat="1" applyAlignment="1">
      <alignment horizontal="right"/>
    </xf>
    <xf numFmtId="0" fontId="0" fillId="0" borderId="0" xfId="0" applyAlignment="1">
      <alignment horizontal="left" wrapText="1"/>
    </xf>
    <xf numFmtId="0" fontId="0" fillId="0" borderId="0" xfId="0" applyAlignment="1">
      <alignment horizontal="left"/>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164" fontId="0" fillId="4" borderId="5" xfId="0" applyNumberFormat="1" applyFill="1" applyBorder="1" applyAlignment="1">
      <alignment horizontal="center" vertical="center"/>
    </xf>
    <xf numFmtId="164" fontId="0" fillId="4" borderId="6" xfId="0" applyNumberFormat="1" applyFill="1" applyBorder="1" applyAlignment="1">
      <alignment horizontal="center" vertical="center"/>
    </xf>
    <xf numFmtId="164" fontId="0" fillId="4" borderId="7" xfId="0" applyNumberFormat="1" applyFill="1" applyBorder="1" applyAlignment="1">
      <alignment horizontal="center" vertical="center"/>
    </xf>
    <xf numFmtId="9" fontId="0" fillId="4" borderId="5" xfId="2" applyFont="1" applyFill="1" applyBorder="1" applyAlignment="1">
      <alignment horizontal="center" vertical="center"/>
    </xf>
    <xf numFmtId="9" fontId="0" fillId="4" borderId="6" xfId="2" applyFont="1" applyFill="1" applyBorder="1" applyAlignment="1">
      <alignment horizontal="center" vertical="center"/>
    </xf>
    <xf numFmtId="9" fontId="0" fillId="4" borderId="7" xfId="2" applyFont="1" applyFill="1" applyBorder="1" applyAlignment="1">
      <alignment horizontal="center" vertical="center"/>
    </xf>
    <xf numFmtId="0" fontId="5" fillId="4" borderId="8" xfId="0" applyFont="1" applyFill="1" applyBorder="1" applyAlignment="1">
      <alignment horizontal="center" wrapText="1"/>
    </xf>
    <xf numFmtId="0" fontId="5" fillId="4" borderId="1" xfId="0" applyFont="1" applyFill="1" applyBorder="1" applyAlignment="1">
      <alignment horizontal="center" wrapText="1"/>
    </xf>
    <xf numFmtId="0" fontId="5" fillId="4" borderId="9" xfId="0" applyFont="1" applyFill="1" applyBorder="1" applyAlignment="1">
      <alignment horizontal="center" wrapText="1"/>
    </xf>
    <xf numFmtId="0" fontId="5" fillId="4" borderId="5" xfId="0" applyFont="1" applyFill="1" applyBorder="1" applyAlignment="1">
      <alignment horizontal="center" wrapText="1"/>
    </xf>
    <xf numFmtId="0" fontId="5" fillId="4" borderId="6" xfId="0" applyFont="1" applyFill="1" applyBorder="1" applyAlignment="1">
      <alignment horizontal="center" wrapText="1"/>
    </xf>
    <xf numFmtId="0" fontId="5" fillId="4" borderId="7" xfId="0" applyFont="1" applyFill="1" applyBorder="1" applyAlignment="1">
      <alignment horizontal="center" wrapText="1"/>
    </xf>
    <xf numFmtId="0" fontId="0" fillId="5" borderId="0" xfId="0" applyFill="1"/>
    <xf numFmtId="3" fontId="0" fillId="5" borderId="0" xfId="0" applyNumberFormat="1" applyFill="1"/>
    <xf numFmtId="0" fontId="0" fillId="5" borderId="0" xfId="0" applyFill="1" applyAlignment="1">
      <alignment horizontal="right"/>
    </xf>
    <xf numFmtId="0" fontId="0" fillId="0" borderId="0" xfId="0" applyFont="1"/>
    <xf numFmtId="166" fontId="1" fillId="0" borderId="0" xfId="1" applyNumberFormat="1" applyFont="1"/>
    <xf numFmtId="165" fontId="0" fillId="0" borderId="0" xfId="0" applyNumberFormat="1" applyFont="1"/>
    <xf numFmtId="165" fontId="4" fillId="3" borderId="0" xfId="0" applyNumberFormat="1" applyFont="1" applyFill="1"/>
    <xf numFmtId="166" fontId="4" fillId="3" borderId="0" xfId="1" applyNumberFormat="1" applyFont="1" applyFill="1"/>
    <xf numFmtId="166" fontId="0" fillId="0" borderId="0" xfId="1" applyNumberFormat="1" applyFont="1"/>
    <xf numFmtId="166" fontId="3" fillId="2" borderId="0" xfId="1" applyNumberFormat="1" applyFont="1" applyFill="1"/>
    <xf numFmtId="166" fontId="0" fillId="0" borderId="0" xfId="0" applyNumberFormat="1"/>
  </cellXfs>
  <cellStyles count="3">
    <cellStyle name="Moneda" xfId="1" builtinId="4"/>
    <cellStyle name="Normal" xfId="0" builtinId="0"/>
    <cellStyle name="Porcentaje" xfId="2" builtinId="5"/>
  </cellStyles>
  <dxfs count="5">
    <dxf>
      <numFmt numFmtId="165" formatCode="_-* #,##0\ [$€-C0A]_-;\-* #,##0\ [$€-C0A]_-;_-* &quot;-&quot;??\ [$€-C0A]_-;_-@_-"/>
    </dxf>
    <dxf>
      <numFmt numFmtId="165" formatCode="_-* #,##0\ [$€-C0A]_-;\-* #,##0\ [$€-C0A]_-;_-* &quot;-&quot;??\ [$€-C0A]_-;_-@_-"/>
    </dxf>
    <dxf>
      <numFmt numFmtId="165" formatCode="_-* #,##0\ [$€-C0A]_-;\-* #,##0\ [$€-C0A]_-;_-* &quot;-&quot;??\ [$€-C0A]_-;_-@_-"/>
    </dxf>
    <dxf>
      <numFmt numFmtId="165" formatCode="_-* #,##0\ [$€-C0A]_-;\-* #,##0\ [$€-C0A]_-;_-* &quot;-&quot;??\ [$€-C0A]_-;_-@_-"/>
    </dxf>
    <dxf>
      <numFmt numFmtId="1" formatCode="0"/>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ergio.boluda.next" id="{C0E24189-B645-BC47-BACC-807315A2C8BF}" userId="S::sergio.boluda.next@bbva.com::4b0a0df5-dc2b-45cf-9af1-dc4da157223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4B4DBB-485E-F54B-B68F-74B8BAA8FB6B}" name="Tabla1" displayName="Tabla1" ref="I4:J24" totalsRowShown="0">
  <autoFilter ref="I4:J24" xr:uid="{2CDB7537-2302-074A-AC05-756203AE84E7}"/>
  <tableColumns count="2">
    <tableColumn id="1" xr3:uid="{E16404C8-795D-7C4E-BF79-22661E0FD0B6}" name="Cuenta"/>
    <tableColumn id="2" xr3:uid="{845FAA3F-0818-EC47-B770-B7E746FF979C}" name="Saldo (€)"/>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EBA2C13-7957-F040-BFB3-04347DA7EF90}" name="Tabla2" displayName="Tabla2" ref="B3:G8" totalsRowShown="0">
  <autoFilter ref="B3:G8" xr:uid="{A5F3712F-FB2A-6D4A-8F1D-7E8C39A6EB23}"/>
  <tableColumns count="6">
    <tableColumn id="1" xr3:uid="{0080A7E8-F719-854C-ACAC-5BB433B15393}" name="Año"/>
    <tableColumn id="2" xr3:uid="{BC6AF461-0F4A-0042-B1C5-160AD60C06DB}" name="Unidades vendidas" dataDxfId="4"/>
    <tableColumn id="3" xr3:uid="{35C10D50-662E-C140-A523-45990F9717E7}" name="Cobros (C)" dataDxfId="3">
      <calculatedColumnFormula>C4*14</calculatedColumnFormula>
    </tableColumn>
    <tableColumn id="4" xr3:uid="{3AAF2581-438D-2B45-861A-29EB2D81785F}" name="Pagos (P)" dataDxfId="2">
      <calculatedColumnFormula>C4*9+35000</calculatedColumnFormula>
    </tableColumn>
    <tableColumn id="5" xr3:uid="{B3FDA89D-558D-6E46-A648-705D384328C6}" name="Flujos de caja (C-P)" dataDxfId="1">
      <calculatedColumnFormula>D4-E4</calculatedColumnFormula>
    </tableColumn>
    <tableColumn id="7" xr3:uid="{49DC5679-0E89-AB4B-B28D-467227BE06CF}" name="Pay-Back" dataDxfId="0">
      <calculatedColumnFormula>Tabla2[[#This Row],[Flujos de caja (C-P)]]</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2" dT="2020-06-13T10:36:27.32" personId="{C0E24189-B645-BC47-BACC-807315A2C8BF}" id="{E2D9563A-0983-9D46-8B34-786C87AA2E5A}">
    <text>https://www.calcuvio.com/van-tir</text>
  </threadedComment>
  <threadedComment ref="H13" dT="2020-06-13T10:29:19.70" personId="{C0E24189-B645-BC47-BACC-807315A2C8BF}" id="{2399E2D1-187C-CF49-983D-04A35234069F}">
    <text>-140.000 + 56.250 / (1 + r) 1 + 73.000 / (1 + r) 2 + 109.500 / (1 + r) 3 + 118.500 / (1 + r) 4 = 0</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C98B8-733F-0E42-9D06-AB326A7D6F19}">
  <dimension ref="B3:J30"/>
  <sheetViews>
    <sheetView showGridLines="0" tabSelected="1" workbookViewId="0">
      <selection activeCell="F30" sqref="F30"/>
    </sheetView>
  </sheetViews>
  <sheetFormatPr baseColWidth="10" defaultRowHeight="16" x14ac:dyDescent="0.2"/>
  <cols>
    <col min="2" max="2" width="30.1640625" bestFit="1" customWidth="1"/>
    <col min="3" max="3" width="17.1640625" bestFit="1" customWidth="1"/>
    <col min="4" max="4" width="3.83203125" customWidth="1"/>
    <col min="5" max="5" width="39.6640625" bestFit="1" customWidth="1"/>
    <col min="6" max="6" width="21.33203125" bestFit="1" customWidth="1"/>
    <col min="9" max="9" width="39.6640625" bestFit="1" customWidth="1"/>
  </cols>
  <sheetData>
    <row r="3" spans="2:10" ht="26" x14ac:dyDescent="0.3">
      <c r="B3" s="5" t="s">
        <v>16</v>
      </c>
      <c r="C3" s="9">
        <f>C4+C18</f>
        <v>186240</v>
      </c>
      <c r="D3" s="3"/>
      <c r="E3" s="5" t="s">
        <v>0</v>
      </c>
      <c r="F3" s="40">
        <f>F4+F8+F11</f>
        <v>186240</v>
      </c>
    </row>
    <row r="4" spans="2:10" ht="19" x14ac:dyDescent="0.25">
      <c r="B4" s="6" t="s">
        <v>17</v>
      </c>
      <c r="C4" s="8">
        <f>C5+C13+C16</f>
        <v>117915</v>
      </c>
      <c r="D4" s="3"/>
      <c r="E4" s="6" t="s">
        <v>25</v>
      </c>
      <c r="F4" s="37">
        <f>SUM(F5:F6)</f>
        <v>80190</v>
      </c>
      <c r="I4" t="s">
        <v>35</v>
      </c>
      <c r="J4" t="s">
        <v>36</v>
      </c>
    </row>
    <row r="5" spans="2:10" x14ac:dyDescent="0.2">
      <c r="B5" s="4" t="s">
        <v>18</v>
      </c>
      <c r="C5" s="7">
        <f>SUM(C6:C11)</f>
        <v>117265</v>
      </c>
      <c r="D5" s="2"/>
      <c r="E5" t="s">
        <v>1</v>
      </c>
      <c r="F5" s="2">
        <v>60000</v>
      </c>
      <c r="I5" s="31" t="s">
        <v>7</v>
      </c>
      <c r="J5" s="32">
        <v>650</v>
      </c>
    </row>
    <row r="6" spans="2:10" x14ac:dyDescent="0.2">
      <c r="B6" t="s">
        <v>2</v>
      </c>
      <c r="C6" s="2">
        <v>30000</v>
      </c>
      <c r="D6" s="2"/>
      <c r="E6" s="10" t="s">
        <v>29</v>
      </c>
      <c r="F6" s="11">
        <f>C3-F5-F8-F11</f>
        <v>20190</v>
      </c>
      <c r="I6" s="31" t="s">
        <v>11</v>
      </c>
      <c r="J6" s="32">
        <v>15000</v>
      </c>
    </row>
    <row r="7" spans="2:10" x14ac:dyDescent="0.2">
      <c r="B7" t="s">
        <v>3</v>
      </c>
      <c r="C7" s="2">
        <v>3000</v>
      </c>
      <c r="D7" s="2"/>
      <c r="I7" s="31" t="s">
        <v>46</v>
      </c>
      <c r="J7" s="32">
        <v>50000</v>
      </c>
    </row>
    <row r="8" spans="2:10" ht="19" x14ac:dyDescent="0.25">
      <c r="B8" t="s">
        <v>4</v>
      </c>
      <c r="C8" s="2">
        <v>8500</v>
      </c>
      <c r="D8" s="2"/>
      <c r="E8" s="6" t="s">
        <v>26</v>
      </c>
      <c r="F8" s="38">
        <f>SUM(F9:F10)</f>
        <v>50000</v>
      </c>
      <c r="I8" s="31" t="s">
        <v>47</v>
      </c>
      <c r="J8" s="32">
        <v>30000</v>
      </c>
    </row>
    <row r="9" spans="2:10" x14ac:dyDescent="0.2">
      <c r="B9" t="s">
        <v>5</v>
      </c>
      <c r="C9" s="2">
        <v>75000</v>
      </c>
      <c r="D9" s="2"/>
      <c r="E9" t="s">
        <v>46</v>
      </c>
      <c r="F9" s="39">
        <v>50000</v>
      </c>
      <c r="I9" s="31" t="s">
        <v>3</v>
      </c>
      <c r="J9" s="32">
        <v>3000</v>
      </c>
    </row>
    <row r="10" spans="2:10" x14ac:dyDescent="0.2">
      <c r="C10" s="2"/>
      <c r="D10" s="2"/>
      <c r="I10" s="31" t="s">
        <v>48</v>
      </c>
      <c r="J10" s="32">
        <v>35000</v>
      </c>
    </row>
    <row r="11" spans="2:10" ht="19" x14ac:dyDescent="0.25">
      <c r="B11" t="s">
        <v>6</v>
      </c>
      <c r="C11" s="2">
        <v>765</v>
      </c>
      <c r="D11" s="2"/>
      <c r="E11" s="6" t="s">
        <v>27</v>
      </c>
      <c r="F11" s="38">
        <f>SUM(F12:F17)</f>
        <v>56050</v>
      </c>
      <c r="I11" s="31" t="s">
        <v>14</v>
      </c>
      <c r="J11" s="31">
        <v>155</v>
      </c>
    </row>
    <row r="12" spans="2:10" x14ac:dyDescent="0.2">
      <c r="C12" s="2"/>
      <c r="D12" s="2"/>
      <c r="E12" t="s">
        <v>8</v>
      </c>
      <c r="F12" s="39">
        <v>35000</v>
      </c>
      <c r="I12" s="31" t="s">
        <v>15</v>
      </c>
      <c r="J12" s="32">
        <v>35670</v>
      </c>
    </row>
    <row r="13" spans="2:10" x14ac:dyDescent="0.2">
      <c r="B13" s="4" t="s">
        <v>19</v>
      </c>
      <c r="C13" s="7">
        <f>SUM(C14:C15)</f>
        <v>650</v>
      </c>
      <c r="D13" s="2"/>
      <c r="E13" t="s">
        <v>9</v>
      </c>
      <c r="F13" s="39">
        <v>17500</v>
      </c>
      <c r="I13" s="31" t="s">
        <v>37</v>
      </c>
      <c r="J13" s="32">
        <v>8500</v>
      </c>
    </row>
    <row r="14" spans="2:10" x14ac:dyDescent="0.2">
      <c r="B14" t="s">
        <v>28</v>
      </c>
      <c r="C14" s="2">
        <v>650</v>
      </c>
      <c r="D14" s="2"/>
      <c r="E14" t="s">
        <v>10</v>
      </c>
      <c r="F14" s="39">
        <v>600</v>
      </c>
      <c r="I14" t="s">
        <v>49</v>
      </c>
      <c r="J14" s="1">
        <v>15000</v>
      </c>
    </row>
    <row r="15" spans="2:10" x14ac:dyDescent="0.2">
      <c r="C15" s="2"/>
      <c r="D15" s="2"/>
      <c r="E15" t="s">
        <v>12</v>
      </c>
      <c r="F15" s="39">
        <v>2200</v>
      </c>
      <c r="I15" s="31" t="s">
        <v>9</v>
      </c>
      <c r="J15" s="32">
        <v>17500</v>
      </c>
    </row>
    <row r="16" spans="2:10" x14ac:dyDescent="0.2">
      <c r="B16" s="4" t="s">
        <v>20</v>
      </c>
      <c r="C16" s="2">
        <f>SUM(C17)</f>
        <v>0</v>
      </c>
      <c r="D16" s="2"/>
      <c r="E16" t="s">
        <v>13</v>
      </c>
      <c r="F16" s="39">
        <v>750</v>
      </c>
      <c r="I16" t="s">
        <v>50</v>
      </c>
      <c r="J16" s="1">
        <v>2500</v>
      </c>
    </row>
    <row r="17" spans="2:10" x14ac:dyDescent="0.2">
      <c r="C17" s="2"/>
      <c r="D17" s="2"/>
      <c r="I17" s="31" t="s">
        <v>1</v>
      </c>
      <c r="J17" s="32">
        <v>60000</v>
      </c>
    </row>
    <row r="18" spans="2:10" ht="19" x14ac:dyDescent="0.25">
      <c r="B18" s="6" t="s">
        <v>21</v>
      </c>
      <c r="C18" s="8">
        <f>C19+C22+C26</f>
        <v>68325</v>
      </c>
      <c r="D18" s="2"/>
      <c r="I18" s="31" t="s">
        <v>51</v>
      </c>
      <c r="J18" s="32">
        <v>75000</v>
      </c>
    </row>
    <row r="19" spans="2:10" x14ac:dyDescent="0.2">
      <c r="B19" s="4" t="s">
        <v>22</v>
      </c>
      <c r="C19" s="7">
        <f>SUM(C20:C21)</f>
        <v>15000</v>
      </c>
      <c r="D19" s="2"/>
      <c r="I19" s="31" t="s">
        <v>10</v>
      </c>
      <c r="J19" s="32">
        <v>600</v>
      </c>
    </row>
    <row r="20" spans="2:10" x14ac:dyDescent="0.2">
      <c r="B20" t="s">
        <v>11</v>
      </c>
      <c r="C20" s="2">
        <v>15000</v>
      </c>
      <c r="D20" s="2"/>
      <c r="I20" s="31" t="s">
        <v>38</v>
      </c>
      <c r="J20" s="32">
        <v>2200</v>
      </c>
    </row>
    <row r="21" spans="2:10" x14ac:dyDescent="0.2">
      <c r="C21" s="2"/>
      <c r="D21" s="2"/>
      <c r="I21" s="31" t="s">
        <v>52</v>
      </c>
      <c r="J21" s="32">
        <v>750</v>
      </c>
    </row>
    <row r="22" spans="2:10" x14ac:dyDescent="0.2">
      <c r="B22" s="4" t="s">
        <v>23</v>
      </c>
      <c r="C22" s="7">
        <f>SUM(C23:C24)</f>
        <v>17500</v>
      </c>
      <c r="D22" s="2"/>
      <c r="I22" s="31" t="s">
        <v>6</v>
      </c>
      <c r="J22" s="33">
        <v>765</v>
      </c>
    </row>
    <row r="23" spans="2:10" x14ac:dyDescent="0.2">
      <c r="B23" s="34" t="s">
        <v>49</v>
      </c>
      <c r="C23" s="35">
        <v>15000</v>
      </c>
      <c r="D23" s="2"/>
      <c r="I23" s="31"/>
      <c r="J23" s="33"/>
    </row>
    <row r="24" spans="2:10" x14ac:dyDescent="0.2">
      <c r="B24" s="34" t="s">
        <v>50</v>
      </c>
      <c r="C24" s="36">
        <v>2500</v>
      </c>
      <c r="D24" s="2"/>
      <c r="I24" t="s">
        <v>39</v>
      </c>
      <c r="J24" t="s">
        <v>40</v>
      </c>
    </row>
    <row r="25" spans="2:10" x14ac:dyDescent="0.2">
      <c r="B25" s="34"/>
      <c r="C25" s="2"/>
      <c r="D25" s="2"/>
    </row>
    <row r="26" spans="2:10" x14ac:dyDescent="0.2">
      <c r="B26" s="4" t="s">
        <v>24</v>
      </c>
      <c r="C26" s="7">
        <f>SUM(C27:C29)</f>
        <v>35825</v>
      </c>
      <c r="D26" s="2"/>
    </row>
    <row r="27" spans="2:10" x14ac:dyDescent="0.2">
      <c r="B27" t="s">
        <v>14</v>
      </c>
      <c r="C27" s="2">
        <v>155</v>
      </c>
      <c r="D27" s="2"/>
    </row>
    <row r="28" spans="2:10" x14ac:dyDescent="0.2">
      <c r="B28" t="s">
        <v>15</v>
      </c>
      <c r="C28" s="2">
        <v>35670</v>
      </c>
      <c r="D28" s="2"/>
    </row>
    <row r="30" spans="2:10" x14ac:dyDescent="0.2">
      <c r="F30" s="41">
        <f>C18-F11</f>
        <v>12275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FB470-D520-DE47-BADD-545F1B144E0C}">
  <dimension ref="B1:N13"/>
  <sheetViews>
    <sheetView workbookViewId="0">
      <selection activeCell="D12" sqref="D12:F12"/>
    </sheetView>
  </sheetViews>
  <sheetFormatPr baseColWidth="10" defaultRowHeight="16" x14ac:dyDescent="0.2"/>
  <cols>
    <col min="2" max="2" width="6.6640625" customWidth="1"/>
    <col min="3" max="3" width="18.83203125" customWidth="1"/>
    <col min="4" max="4" width="11.83203125" customWidth="1"/>
    <col min="5" max="5" width="13" bestFit="1" customWidth="1"/>
    <col min="6" max="7" width="19.1640625" customWidth="1"/>
  </cols>
  <sheetData>
    <row r="1" spans="2:14" ht="184" customHeight="1" x14ac:dyDescent="0.2">
      <c r="B1" s="14" t="s">
        <v>41</v>
      </c>
      <c r="C1" s="15"/>
      <c r="D1" s="15"/>
      <c r="E1" s="15"/>
      <c r="F1" s="15"/>
      <c r="G1" s="15"/>
      <c r="H1" s="15"/>
      <c r="I1" s="15"/>
      <c r="J1" s="15"/>
      <c r="K1" s="15"/>
      <c r="L1" s="15"/>
      <c r="M1" s="15"/>
    </row>
    <row r="3" spans="2:14" x14ac:dyDescent="0.2">
      <c r="B3" t="s">
        <v>30</v>
      </c>
      <c r="C3" t="s">
        <v>31</v>
      </c>
      <c r="D3" t="s">
        <v>32</v>
      </c>
      <c r="E3" t="s">
        <v>33</v>
      </c>
      <c r="F3" t="s">
        <v>34</v>
      </c>
      <c r="G3" t="s">
        <v>44</v>
      </c>
    </row>
    <row r="4" spans="2:14" ht="27" customHeight="1" x14ac:dyDescent="0.2">
      <c r="B4">
        <v>0</v>
      </c>
      <c r="C4" s="2"/>
      <c r="D4" s="2">
        <v>0</v>
      </c>
      <c r="E4" s="2">
        <v>140000</v>
      </c>
      <c r="F4" s="13">
        <f>D4-E4</f>
        <v>-140000</v>
      </c>
      <c r="G4" s="13"/>
    </row>
    <row r="5" spans="2:14" ht="27" customHeight="1" thickBot="1" x14ac:dyDescent="0.25">
      <c r="B5">
        <v>1</v>
      </c>
      <c r="C5" s="12">
        <v>18250</v>
      </c>
      <c r="D5" s="2">
        <f>C5*14</f>
        <v>255500</v>
      </c>
      <c r="E5" s="2">
        <f>C5*9+35000</f>
        <v>199250</v>
      </c>
      <c r="F5" s="2">
        <f>D5-E5</f>
        <v>56250</v>
      </c>
      <c r="G5" s="2">
        <f>Tabla2[[#This Row],[Flujos de caja (C-P)]]</f>
        <v>56250</v>
      </c>
    </row>
    <row r="6" spans="2:14" ht="27" customHeight="1" x14ac:dyDescent="0.2">
      <c r="B6">
        <v>2</v>
      </c>
      <c r="C6" s="12">
        <v>21600</v>
      </c>
      <c r="D6" s="2">
        <f t="shared" ref="D6:D8" si="0">C6*14</f>
        <v>302400</v>
      </c>
      <c r="E6" s="2">
        <f t="shared" ref="E6:E8" si="1">C6*9+35000</f>
        <v>229400</v>
      </c>
      <c r="F6" s="2">
        <f>D6-E6</f>
        <v>73000</v>
      </c>
      <c r="G6" s="2">
        <f>G5+Tabla2[[#This Row],[Flujos de caja (C-P)]]</f>
        <v>129250</v>
      </c>
      <c r="I6" s="16" t="s">
        <v>44</v>
      </c>
      <c r="J6" s="17"/>
      <c r="K6" s="17"/>
      <c r="L6" s="17"/>
      <c r="M6" s="17"/>
      <c r="N6" s="18"/>
    </row>
    <row r="7" spans="2:14" ht="27" customHeight="1" x14ac:dyDescent="0.2">
      <c r="B7">
        <v>3</v>
      </c>
      <c r="C7" s="12">
        <v>28900</v>
      </c>
      <c r="D7" s="2">
        <f t="shared" si="0"/>
        <v>404600</v>
      </c>
      <c r="E7" s="2">
        <f t="shared" si="1"/>
        <v>295100</v>
      </c>
      <c r="F7" s="2">
        <f>D7-E7</f>
        <v>109500</v>
      </c>
      <c r="G7" s="2">
        <f>G6+Tabla2[[#This Row],[Flujos de caja (C-P)]]</f>
        <v>238750</v>
      </c>
      <c r="I7" s="25" t="s">
        <v>45</v>
      </c>
      <c r="J7" s="26"/>
      <c r="K7" s="26"/>
      <c r="L7" s="26"/>
      <c r="M7" s="26"/>
      <c r="N7" s="27"/>
    </row>
    <row r="8" spans="2:14" ht="27" customHeight="1" thickBot="1" x14ac:dyDescent="0.25">
      <c r="B8">
        <v>4</v>
      </c>
      <c r="C8" s="12">
        <v>30700</v>
      </c>
      <c r="D8" s="2">
        <f t="shared" si="0"/>
        <v>429800</v>
      </c>
      <c r="E8" s="2">
        <f t="shared" si="1"/>
        <v>311300</v>
      </c>
      <c r="F8" s="2">
        <f>D8-E8</f>
        <v>118500</v>
      </c>
      <c r="G8" s="2">
        <f>G7+Tabla2[[#This Row],[Flujos de caja (C-P)]]</f>
        <v>357250</v>
      </c>
      <c r="I8" s="28"/>
      <c r="J8" s="29"/>
      <c r="K8" s="29"/>
      <c r="L8" s="29"/>
      <c r="M8" s="29"/>
      <c r="N8" s="30"/>
    </row>
    <row r="9" spans="2:14" x14ac:dyDescent="0.2">
      <c r="C9" s="2"/>
      <c r="D9" s="2"/>
      <c r="E9" s="2"/>
      <c r="F9" s="2"/>
      <c r="G9" s="2"/>
    </row>
    <row r="11" spans="2:14" ht="17" thickBot="1" x14ac:dyDescent="0.25"/>
    <row r="12" spans="2:14" x14ac:dyDescent="0.2">
      <c r="D12" s="16" t="s">
        <v>42</v>
      </c>
      <c r="E12" s="17"/>
      <c r="F12" s="18"/>
      <c r="H12" s="16" t="s">
        <v>43</v>
      </c>
      <c r="I12" s="17"/>
      <c r="J12" s="18"/>
    </row>
    <row r="13" spans="2:14" ht="17" thickBot="1" x14ac:dyDescent="0.25">
      <c r="D13" s="19">
        <f>F4+F5/(1.05)^1+F6/(1.05)^2+F7/(1.05)^3+F8/(1.05)^4</f>
        <v>171865.04080090084</v>
      </c>
      <c r="E13" s="20"/>
      <c r="F13" s="21"/>
      <c r="H13" s="22">
        <f>IRR(Tabla2[Flujos de caja (C-P)])</f>
        <v>0.43349612015192363</v>
      </c>
      <c r="I13" s="23"/>
      <c r="J13" s="24"/>
    </row>
  </sheetData>
  <mergeCells count="7">
    <mergeCell ref="B1:M1"/>
    <mergeCell ref="D12:F12"/>
    <mergeCell ref="D13:F13"/>
    <mergeCell ref="H12:J12"/>
    <mergeCell ref="H13:J13"/>
    <mergeCell ref="I7:N8"/>
    <mergeCell ref="I6:N6"/>
  </mergeCells>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Balance</vt:lpstr>
      <vt:lpstr>Flujos de Caja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2020-06-13T09:52:30Z</dcterms:created>
  <dcterms:modified xsi:type="dcterms:W3CDTF">2020-06-13T14:58:19Z</dcterms:modified>
</cp:coreProperties>
</file>