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Sheet" sheetId="1" r:id="rId4"/>
  </sheets>
  <definedNames/>
  <calcPr/>
</workbook>
</file>

<file path=xl/sharedStrings.xml><?xml version="1.0" encoding="utf-8"?>
<sst xmlns="http://schemas.openxmlformats.org/spreadsheetml/2006/main" count="70" uniqueCount="33">
  <si>
    <t>product_id</t>
  </si>
  <si>
    <t>unit</t>
  </si>
  <si>
    <t>en-name</t>
  </si>
  <si>
    <t>cn-name</t>
  </si>
  <si>
    <t>kr-name</t>
  </si>
  <si>
    <t>jp-name</t>
  </si>
  <si>
    <t>pc</t>
  </si>
  <si>
    <t>APPLE IPHONE 16 PRO MAX 256GB WHITE TITANIUM CRICKET WIRELESS NEW SEALED #4207</t>
  </si>
  <si>
    <t>Apple iphone 16 pro max 512gb unlocked Brand New Sealed</t>
  </si>
  <si>
    <t>Brand New, Sealed Apple iPhone 3GS (8GB) - Rare Collectible! released in Korea</t>
  </si>
  <si>
    <t>APPLE IPHONE 16 PRO MAX 256GB BLACK AT&amp;T And CRICKET NEW SEALED 1 YR WARRANTY</t>
  </si>
  <si>
    <t>Apple iPhone 16 128GB Schwarz, Neu! Versiegelt!</t>
  </si>
  <si>
    <t>Apple Gift Card</t>
  </si>
  <si>
    <t>iPhone 16 Pro Black Titanium 256GB</t>
  </si>
  <si>
    <t>iphone 16 128gb unlocked new</t>
  </si>
  <si>
    <t>Apple iPhone 16 128GB 5G (0312721) White Unlocked Brand New Sealed Warranty</t>
  </si>
  <si>
    <t>iphone 16 pro max 512gb black titanium</t>
  </si>
  <si>
    <t>*BRAND NEW SEAL* Apple iPhone 15 Pro 256GB Blue Titanium eSIM FACTORY Unlocked</t>
  </si>
  <si>
    <t>Apple iPhone 16 Pro Max - 256GB - Black Titanium (Liberty Mobile) Factory Sealed</t>
  </si>
  <si>
    <t>iPhone 16 Pro 256gb Natural Titanium. Brand New in Box.  Verizon</t>
  </si>
  <si>
    <t>Apple iPhone 15 ProMax 512GB UNLOCKED White Titanium Dual SIM Japan version NEW</t>
  </si>
  <si>
    <t>iPhone 16 Pro Max  256G</t>
  </si>
  <si>
    <t>NEW(BoxOpen) Apple iPhone 16 Pro Max 256GB, White (Boost Mobile) [0591]</t>
  </si>
  <si>
    <t>Apple Alowwed-- iPhone 16 Pro Max 256 Gt -puhelin luonnontitaani (MYWY3QN/A)</t>
  </si>
  <si>
    <t>Apple iPhone 14 - 15,5 cm (6.1'') - 2532 x 1170 Pixel - 256 GB - 12 MP - iOS 16</t>
  </si>
  <si>
    <t>Sealed Apple iPhone 16 Pro Max 512gb Natural Titanium (Unlocked) Next Day Post</t>
  </si>
  <si>
    <t>NEW - SEALED - Apple iPhone 16 PRO MAX Natural Titanium 256GB</t>
  </si>
  <si>
    <t>*BRAND NEW SEAL* Apple iPhone 15 Pro 128GB Black Titanium eSIM FACTORY Unlocked</t>
  </si>
  <si>
    <t>**NEW iPhone 16 Pro Desert Titanium 128GB  Verizon til April</t>
  </si>
  <si>
    <t>Apple Alowwed-- iPhone 16 Pro 256 Gt -puhelin arotitaani MYNK3 (MYNK3QN/A)</t>
  </si>
  <si>
    <t>Apple iPhone 16 Pro Max 512GB (1312686) Black Titanium New Sealed Warranty</t>
  </si>
  <si>
    <t>iPhone 16 Pro Max (black titanium) - 256gb</t>
  </si>
  <si>
    <t>Apple iPhone 16 Pro Max 512gb Black Titanium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</si>
</sst>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6" width="15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8201.0</v>
      </c>
      <c r="B2" s="1" t="s">
        <v>6</v>
      </c>
      <c r="C2" s="1" t="s">
        <v>7</v>
      </c>
      <c r="D2" s="1" t="str">
        <f>IFERROR(__xludf.DUMMYFUNCTION("CONCATENATE(GOOGLETRANSLATE(C2, ""en"", ""zh-cn""))
"),"苹果 IPHONE 16 PRO MAX 256GB 白色钛金属板球无线全新未拆封 #4207")</f>
        <v>苹果 IPHONE 16 PRO MAX 256GB 白色钛金属板球无线全新未拆封 #4207</v>
      </c>
      <c r="E2" s="1" t="str">
        <f>IFERROR(__xludf.DUMMYFUNCTION("CONCATENATE(GOOGLETRANSLATE(C2, ""en"", ""ko""))"),"애플 아이폰 16 프로 맥스 256GB 화이트 티타늄 크리켓 무선 새 제품 미개봉 #4207")</f>
        <v>애플 아이폰 16 프로 맥스 256GB 화이트 티타늄 크리켓 무선 새 제품 미개봉 #4207</v>
      </c>
      <c r="F2" s="1" t="str">
        <f>IFERROR(__xludf.DUMMYFUNCTION("CONCATENATE(GOOGLETRANSLATE(C2, ""en"", ""ja""))"),"APPLE iPhone 16 PRO MAX 256GB ホワイト チタン クリケット ワイヤレス 新品シール付き #4207")</f>
        <v>APPLE iPhone 16 PRO MAX 256GB ホワイト チタン クリケット ワイヤレス 新品シール付き #4207</v>
      </c>
    </row>
    <row r="3">
      <c r="A3" s="1">
        <v>8208.0</v>
      </c>
      <c r="B3" s="1" t="s">
        <v>6</v>
      </c>
      <c r="C3" s="1" t="s">
        <v>8</v>
      </c>
      <c r="D3" s="1" t="str">
        <f>IFERROR(__xludf.DUMMYFUNCTION("CONCATENATE(GOOGLETRANSLATE(C3, ""en"", ""zh-cn""))
"),"Apple iPhone 16 Pro Max 512GB 解锁全新未拆封")</f>
        <v>Apple iPhone 16 Pro Max 512GB 解锁全新未拆封</v>
      </c>
      <c r="E3" s="1" t="str">
        <f>IFERROR(__xludf.DUMMYFUNCTION("CONCATENATE(GOOGLETRANSLATE(C3, ""en"", ""ko""))"),"애플 아이폰 16 프로 맥스 512GB 공기계 미개봉 새상품")</f>
        <v>애플 아이폰 16 프로 맥스 512GB 공기계 미개봉 새상품</v>
      </c>
      <c r="F3" s="1" t="str">
        <f>IFERROR(__xludf.DUMMYFUNCTION("CONCATENATE(GOOGLETRANSLATE(C3, ""en"", ""ja""))"),"Apple iPhone 16 Pro Max 512GB ロック解除済み 新品未開封")</f>
        <v>Apple iPhone 16 Pro Max 512GB ロック解除済み 新品未開封</v>
      </c>
    </row>
    <row r="4">
      <c r="A4" s="1">
        <v>8197.0</v>
      </c>
      <c r="B4" s="1" t="s">
        <v>6</v>
      </c>
      <c r="C4" s="1" t="s">
        <v>9</v>
      </c>
      <c r="D4" s="1" t="str">
        <f>IFERROR(__xludf.DUMMYFUNCTION("CONCATENATE(GOOGLETRANSLATE(C4, ""en"", ""zh-cn""))
"),"全新密封 Apple iPhone 3GS (8GB) - 稀有收藏品！在韩国上映")</f>
        <v>全新密封 Apple iPhone 3GS (8GB) - 稀有收藏品！在韩国上映</v>
      </c>
      <c r="E4" s="1" t="str">
        <f>IFERROR(__xludf.DUMMYFUNCTION("CONCATENATE(GOOGLETRANSLATE(C4, ""en"", ""ko""))"),"새 제품, 미개봉 Apple iPhone 3GS(8GB) - 희귀한 수집품! 한국에서 발매")</f>
        <v>새 제품, 미개봉 Apple iPhone 3GS(8GB) - 희귀한 수집품! 한국에서 발매</v>
      </c>
      <c r="F4" s="1" t="str">
        <f>IFERROR(__xludf.DUMMYFUNCTION("CONCATENATE(GOOGLETRANSLATE(C4, ""en"", ""ja""))"),"新品、密封された Apple iPhone 3GS (8GB) - レアな収集品です。韓国で発売された")</f>
        <v>新品、密封された Apple iPhone 3GS (8GB) - レアな収集品です。韓国で発売された</v>
      </c>
    </row>
    <row r="5">
      <c r="A5" s="1">
        <v>8202.0</v>
      </c>
      <c r="B5" s="1" t="s">
        <v>6</v>
      </c>
      <c r="C5" s="1" t="s">
        <v>10</v>
      </c>
      <c r="D5" s="1" t="str">
        <f>IFERROR(__xludf.DUMMYFUNCTION("CONCATENATE(GOOGLETRANSLATE(C5, ""en"", ""zh-cn""))
"),"苹果 IPHONE 16 PRO MAX 256GB 黑色 AT&amp;T 和板球全新密封 1 年保修")</f>
        <v>苹果 IPHONE 16 PRO MAX 256GB 黑色 AT&amp;T 和板球全新密封 1 年保修</v>
      </c>
      <c r="E5" s="1" t="str">
        <f>IFERROR(__xludf.DUMMYFUNCTION("CONCATENATE(GOOGLETRANSLATE(C5, ""en"", ""ko""))"),"애플 아이폰 16 프로 맥스 256GB 블랙 AT&amp;T 및 CRICKET 미개봉 새 제품 1년 보증")</f>
        <v>애플 아이폰 16 프로 맥스 256GB 블랙 AT&amp;T 및 CRICKET 미개봉 새 제품 1년 보증</v>
      </c>
      <c r="F5" s="1" t="str">
        <f>IFERROR(__xludf.DUMMYFUNCTION("CONCATENATE(GOOGLETRANSLATE(C5, ""en"", ""ja""))"),"APPLE iPhone 16 PRO MAX 256GB ブラック AT&amp;T および CRICKET 新品密封 1 年保証")</f>
        <v>APPLE iPhone 16 PRO MAX 256GB ブラック AT&amp;T および CRICKET 新品密封 1 年保証</v>
      </c>
    </row>
    <row r="6">
      <c r="A6" s="1">
        <v>8217.0</v>
      </c>
      <c r="B6" s="1" t="s">
        <v>6</v>
      </c>
      <c r="C6" s="1" t="s">
        <v>11</v>
      </c>
      <c r="D6" s="1" t="str">
        <f>IFERROR(__xludf.DUMMYFUNCTION("CONCATENATE(GOOGLETRANSLATE(C6, ""en"", ""zh-cn""))
"),"苹果 iPhone 16 128GB 黑色，新！维西格特！")</f>
        <v>苹果 iPhone 16 128GB 黑色，新！维西格特！</v>
      </c>
      <c r="E6" s="1" t="str">
        <f>IFERROR(__xludf.DUMMYFUNCTION("CONCATENATE(GOOGLETRANSLATE(C6, ""en"", ""ko""))"),"애플 아이폰 16 128GB 슈바르츠, Neu! Versiegelt!")</f>
        <v>애플 아이폰 16 128GB 슈바르츠, Neu! Versiegelt!</v>
      </c>
      <c r="F6" s="1" t="str">
        <f>IFERROR(__xludf.DUMMYFUNCTION("CONCATENATE(GOOGLETRANSLATE(C6, ""en"", ""ja""))"),"Apple iPhone 16 128GB シュヴァルツ、ノイ！ヴェルジーゲルト！")</f>
        <v>Apple iPhone 16 128GB シュヴァルツ、ノイ！ヴェルジーゲルト！</v>
      </c>
    </row>
    <row r="7">
      <c r="A7" s="1">
        <v>8145.0</v>
      </c>
      <c r="B7" s="1" t="s">
        <v>6</v>
      </c>
      <c r="C7" s="1" t="s">
        <v>12</v>
      </c>
      <c r="D7" s="1" t="str">
        <f>IFERROR(__xludf.DUMMYFUNCTION("CONCATENATE(GOOGLETRANSLATE(C7, ""en"", ""zh-cn""))
"),"苹果礼品卡")</f>
        <v>苹果礼品卡</v>
      </c>
      <c r="E7" s="1" t="str">
        <f>IFERROR(__xludf.DUMMYFUNCTION("CONCATENATE(GOOGLETRANSLATE(C7, ""en"", ""ko""))"),"애플 기프트 카드")</f>
        <v>애플 기프트 카드</v>
      </c>
      <c r="F7" s="1" t="str">
        <f>IFERROR(__xludf.DUMMYFUNCTION("CONCATENATE(GOOGLETRANSLATE(C7, ""en"", ""ja""))"),"アップルギフトカード")</f>
        <v>アップルギフトカード</v>
      </c>
    </row>
    <row r="8">
      <c r="A8" s="1">
        <v>8198.0</v>
      </c>
      <c r="B8" s="1" t="s">
        <v>6</v>
      </c>
      <c r="C8" s="1" t="s">
        <v>13</v>
      </c>
      <c r="D8" s="1" t="str">
        <f>IFERROR(__xludf.DUMMYFUNCTION("CONCATENATE(GOOGLETRANSLATE(C8, ""en"", ""zh-cn""))
"),"iPhone 16 Pro 黑色钛金 256GB")</f>
        <v>iPhone 16 Pro 黑色钛金 256GB</v>
      </c>
      <c r="E8" s="1" t="str">
        <f>IFERROR(__xludf.DUMMYFUNCTION("CONCATENATE(GOOGLETRANSLATE(C8, ""en"", ""ko""))"),"iPhone 16 Pro 블랙 티타늄 256GB")</f>
        <v>iPhone 16 Pro 블랙 티타늄 256GB</v>
      </c>
      <c r="F8" s="1" t="str">
        <f>IFERROR(__xludf.DUMMYFUNCTION("CONCATENATE(GOOGLETRANSLATE(C8, ""en"", ""ja""))"),"iPhone 16 Pro ブラックチタン 256GB")</f>
        <v>iPhone 16 Pro ブラックチタン 256GB</v>
      </c>
    </row>
    <row r="9">
      <c r="A9" s="1">
        <v>8213.0</v>
      </c>
      <c r="B9" s="1" t="s">
        <v>6</v>
      </c>
      <c r="C9" s="1" t="s">
        <v>14</v>
      </c>
      <c r="D9" s="1" t="str">
        <f>IFERROR(__xludf.DUMMYFUNCTION("CONCATENATE(GOOGLETRANSLATE(C9, ""en"", ""zh-cn""))
"),"iPhone 16 128GB 解锁全新")</f>
        <v>iPhone 16 128GB 解锁全新</v>
      </c>
      <c r="E9" s="1" t="str">
        <f>IFERROR(__xludf.DUMMYFUNCTION("CONCATENATE(GOOGLETRANSLATE(C9, ""en"", ""ko""))"),"아이폰 16 128GB 공기계 새 제품")</f>
        <v>아이폰 16 128GB 공기계 새 제품</v>
      </c>
      <c r="F9" s="1" t="str">
        <f>IFERROR(__xludf.DUMMYFUNCTION("CONCATENATE(GOOGLETRANSLATE(C9, ""en"", ""ja""))"),"iPhone 16 128GB ロック解除済み 新品")</f>
        <v>iPhone 16 128GB ロック解除済み 新品</v>
      </c>
    </row>
    <row r="10">
      <c r="A10" s="1">
        <v>8209.0</v>
      </c>
      <c r="B10" s="1" t="s">
        <v>6</v>
      </c>
      <c r="C10" s="1" t="s">
        <v>15</v>
      </c>
      <c r="D10" s="1" t="str">
        <f>IFERROR(__xludf.DUMMYFUNCTION("CONCATENATE(GOOGLETRANSLATE(C10, ""en"", ""zh-cn""))
"),"Apple iPhone 16 128GB 5G (0312721) 白色无锁全新密封保修")</f>
        <v>Apple iPhone 16 128GB 5G (0312721) 白色无锁全新密封保修</v>
      </c>
      <c r="E10" s="1" t="str">
        <f>IFERROR(__xludf.DUMMYFUNCTION("CONCATENATE(GOOGLETRANSLATE(C10, ""en"", ""ko""))"),"애플 아이폰 16 128GB 5G(0312721) 화이트 공기계 미개봉 신품 보증")</f>
        <v>애플 아이폰 16 128GB 5G(0312721) 화이트 공기계 미개봉 신품 보증</v>
      </c>
      <c r="F10" s="1" t="str">
        <f>IFERROR(__xludf.DUMMYFUNCTION("CONCATENATE(GOOGLETRANSLATE(C10, ""en"", ""ja""))"),"Apple iPhone 16 128GB 5G (0312721) ホワイト ロック解除済み 新品 密封保証")</f>
        <v>Apple iPhone 16 128GB 5G (0312721) ホワイト ロック解除済み 新品 密封保証</v>
      </c>
    </row>
    <row r="11">
      <c r="A11" s="1">
        <v>8199.0</v>
      </c>
      <c r="B11" s="1" t="s">
        <v>6</v>
      </c>
      <c r="C11" s="1" t="s">
        <v>16</v>
      </c>
      <c r="D11" s="1" t="str">
        <f>IFERROR(__xludf.DUMMYFUNCTION("CONCATENATE(GOOGLETRANSLATE(C11, ""en"", ""zh-cn""))
"),"iPhone 16 Pro Max 512GB 黑钛")</f>
        <v>iPhone 16 Pro Max 512GB 黑钛</v>
      </c>
      <c r="E11" s="1" t="str">
        <f>IFERROR(__xludf.DUMMYFUNCTION("CONCATENATE(GOOGLETRANSLATE(C11, ""en"", ""ko""))"),"아이폰 16 프로 맥스 512GB 블랙 티타늄")</f>
        <v>아이폰 16 프로 맥스 512GB 블랙 티타늄</v>
      </c>
      <c r="F11" s="1" t="str">
        <f>IFERROR(__xludf.DUMMYFUNCTION("CONCATENATE(GOOGLETRANSLATE(C11, ""en"", ""ja""))"),"iPhone 16 Pro Max 512GB ブラックチタン")</f>
        <v>iPhone 16 Pro Max 512GB ブラックチタン</v>
      </c>
    </row>
    <row r="12">
      <c r="A12" s="1">
        <v>8212.0</v>
      </c>
      <c r="B12" s="1" t="s">
        <v>6</v>
      </c>
      <c r="C12" s="1" t="s">
        <v>17</v>
      </c>
      <c r="D12" s="1" t="str">
        <f>IFERROR(__xludf.DUMMYFUNCTION("CONCATENATE(GOOGLETRANSLATE(C12, ""en"", ""zh-cn""))
"),"*全新密封* Apple iPhone 15 Pro 256GB 蓝色钛金 eSIM 工厂解锁")</f>
        <v>*全新密封* Apple iPhone 15 Pro 256GB 蓝色钛金 eSIM 工厂解锁</v>
      </c>
      <c r="E12" s="1" t="str">
        <f>IFERROR(__xludf.DUMMYFUNCTION("CONCATENATE(GOOGLETRANSLATE(C12, ""en"", ""ko""))"),"*신상품 씰* 애플 아이폰 15 프로 256GB 블루 티타늄 eSIM 공장 언락됨")</f>
        <v>*신상품 씰* 애플 아이폰 15 프로 256GB 블루 티타늄 eSIM 공장 언락됨</v>
      </c>
      <c r="F12" s="1" t="str">
        <f>IFERROR(__xludf.DUMMYFUNCTION("CONCATENATE(GOOGLETRANSLATE(C12, ""en"", ""ja""))"),"*新品シール* Apple iPhone 15 Pro 256GB ブルーチタン eSIM 工場ロック解除済み")</f>
        <v>*新品シール* Apple iPhone 15 Pro 256GB ブルーチタン eSIM 工場ロック解除済み</v>
      </c>
    </row>
    <row r="13">
      <c r="A13" s="1">
        <v>8228.0</v>
      </c>
      <c r="B13" s="1" t="s">
        <v>6</v>
      </c>
      <c r="C13" s="1" t="s">
        <v>12</v>
      </c>
      <c r="D13" s="1" t="str">
        <f>IFERROR(__xludf.DUMMYFUNCTION("CONCATENATE(GOOGLETRANSLATE(C13, ""en"", ""zh-cn""))
"),"苹果礼品卡")</f>
        <v>苹果礼品卡</v>
      </c>
      <c r="E13" s="1" t="str">
        <f>IFERROR(__xludf.DUMMYFUNCTION("CONCATENATE(GOOGLETRANSLATE(C13, ""en"", ""ko""))"),"애플 기프트 카드")</f>
        <v>애플 기프트 카드</v>
      </c>
      <c r="F13" s="1" t="str">
        <f>IFERROR(__xludf.DUMMYFUNCTION("CONCATENATE(GOOGLETRANSLATE(C13, ""en"", ""ja""))"),"アップルギフトカード")</f>
        <v>アップルギフトカード</v>
      </c>
    </row>
    <row r="14">
      <c r="A14" s="1">
        <v>8215.0</v>
      </c>
      <c r="B14" s="1" t="s">
        <v>6</v>
      </c>
      <c r="C14" s="1" t="s">
        <v>18</v>
      </c>
      <c r="D14" s="1" t="str">
        <f>IFERROR(__xludf.DUMMYFUNCTION("CONCATENATE(GOOGLETRANSLATE(C14, ""en"", ""zh-cn""))
"),"Apple iPhone 16 Pro Max - 256GB - 黑色钛金（Liberty Mobile）工厂密封")</f>
        <v>Apple iPhone 16 Pro Max - 256GB - 黑色钛金（Liberty Mobile）工厂密封</v>
      </c>
      <c r="E14" s="1" t="str">
        <f>IFERROR(__xludf.DUMMYFUNCTION("CONCATENATE(GOOGLETRANSLATE(C14, ""en"", ""ko""))"),"애플 아이폰 16 프로 맥스 - 256GB - 블랙 티타늄(리버티 모바일) 공장 밀봉")</f>
        <v>애플 아이폰 16 프로 맥스 - 256GB - 블랙 티타늄(리버티 모바일) 공장 밀봉</v>
      </c>
      <c r="F14" s="1" t="str">
        <f>IFERROR(__xludf.DUMMYFUNCTION("CONCATENATE(GOOGLETRANSLATE(C14, ""en"", ""ja""))"),"Apple iPhone 16 Pro Max - 256GB - ブラック チタン (リバティ モバイル) 工場密封済み")</f>
        <v>Apple iPhone 16 Pro Max - 256GB - ブラック チタン (リバティ モバイル) 工場密封済み</v>
      </c>
    </row>
    <row r="15">
      <c r="A15" s="1">
        <v>8146.0</v>
      </c>
      <c r="B15" s="1" t="s">
        <v>6</v>
      </c>
      <c r="C15" s="1" t="s">
        <v>12</v>
      </c>
      <c r="D15" s="1" t="str">
        <f>IFERROR(__xludf.DUMMYFUNCTION("CONCATENATE(GOOGLETRANSLATE(C15, ""en"", ""zh-cn""))
"),"苹果礼品卡")</f>
        <v>苹果礼品卡</v>
      </c>
      <c r="E15" s="1" t="str">
        <f>IFERROR(__xludf.DUMMYFUNCTION("CONCATENATE(GOOGLETRANSLATE(C15, ""en"", ""ko""))"),"애플 기프트 카드")</f>
        <v>애플 기프트 카드</v>
      </c>
      <c r="F15" s="1" t="str">
        <f>IFERROR(__xludf.DUMMYFUNCTION("CONCATENATE(GOOGLETRANSLATE(C15, ""en"", ""ja""))"),"アップルギフトカード")</f>
        <v>アップルギフトカード</v>
      </c>
    </row>
    <row r="16">
      <c r="A16" s="1">
        <v>8203.0</v>
      </c>
      <c r="B16" s="1" t="s">
        <v>6</v>
      </c>
      <c r="C16" s="1" t="s">
        <v>19</v>
      </c>
      <c r="D16" s="1" t="str">
        <f>IFERROR(__xludf.DUMMYFUNCTION("CONCATENATE(GOOGLETRANSLATE(C16, ""en"", ""zh-cn""))
"),"iPhone 16 Pro 256GB 天然钛金属。全新带盒。  威瑞森公司")</f>
        <v>iPhone 16 Pro 256GB 天然钛金属。全新带盒。  威瑞森公司</v>
      </c>
      <c r="E16" s="1" t="str">
        <f>IFERROR(__xludf.DUMMYFUNCTION("CONCATENATE(GOOGLETRANSLATE(C16, ""en"", ""ko""))"),"iPhone 16 Pro 256GB 천연 티타늄. 상자에 담긴 새 제품.  버라이존")</f>
        <v>iPhone 16 Pro 256GB 천연 티타늄. 상자에 담긴 새 제품.  버라이존</v>
      </c>
      <c r="F16" s="1" t="str">
        <f>IFERROR(__xludf.DUMMYFUNCTION("CONCATENATE(GOOGLETRANSLATE(C16, ""en"", ""ja""))"),"iPhone 16 Pro 256GB ナチュラルチタン。新品箱入り。  ベライゾン")</f>
        <v>iPhone 16 Pro 256GB ナチュラルチタン。新品箱入り。  ベライゾン</v>
      </c>
    </row>
    <row r="17">
      <c r="A17" s="1">
        <v>8207.0</v>
      </c>
      <c r="B17" s="1" t="s">
        <v>6</v>
      </c>
      <c r="C17" s="1" t="s">
        <v>20</v>
      </c>
      <c r="D17" s="1" t="str">
        <f>IFERROR(__xludf.DUMMYFUNCTION("CONCATENATE(GOOGLETRANSLATE(C17, ""en"", ""zh-cn""))
"),"Apple iPhone 15 ProMax 512GB 无锁版白色钛金双 SIM 卡日本版全新")</f>
        <v>Apple iPhone 15 ProMax 512GB 无锁版白色钛金双 SIM 卡日本版全新</v>
      </c>
      <c r="E17" s="1" t="str">
        <f>IFERROR(__xludf.DUMMYFUNCTION("CONCATENATE(GOOGLETRANSLATE(C17, ""en"", ""ko""))"),"애플 아이폰 15 프로맥스 512GB 공기계 화이트 티타늄 듀얼 SIM 일본 버전 새 제품")</f>
        <v>애플 아이폰 15 프로맥스 512GB 공기계 화이트 티타늄 듀얼 SIM 일본 버전 새 제품</v>
      </c>
      <c r="F17" s="1" t="str">
        <f>IFERROR(__xludf.DUMMYFUNCTION("CONCATENATE(GOOGLETRANSLATE(C17, ""en"", ""ja""))"),"Apple iPhone 15 ProMax 512GB UNLOCKED ホワイト チタン デュアル SIM 日本版 新品")</f>
        <v>Apple iPhone 15 ProMax 512GB UNLOCKED ホワイト チタン デュアル SIM 日本版 新品</v>
      </c>
    </row>
    <row r="18">
      <c r="A18" s="1">
        <v>8147.0</v>
      </c>
      <c r="B18" s="1" t="s">
        <v>6</v>
      </c>
      <c r="C18" s="1" t="s">
        <v>12</v>
      </c>
      <c r="D18" s="1" t="str">
        <f>IFERROR(__xludf.DUMMYFUNCTION("CONCATENATE(GOOGLETRANSLATE(C18, ""en"", ""zh-cn""))
"),"苹果礼品卡")</f>
        <v>苹果礼品卡</v>
      </c>
      <c r="E18" s="1" t="str">
        <f>IFERROR(__xludf.DUMMYFUNCTION("CONCATENATE(GOOGLETRANSLATE(C18, ""en"", ""ko""))"),"애플 기프트 카드")</f>
        <v>애플 기프트 카드</v>
      </c>
      <c r="F18" s="1" t="str">
        <f>IFERROR(__xludf.DUMMYFUNCTION("CONCATENATE(GOOGLETRANSLATE(C18, ""en"", ""ja""))"),"アップルギフトカード")</f>
        <v>アップルギフトカード</v>
      </c>
    </row>
    <row r="19">
      <c r="A19" s="1">
        <v>8206.0</v>
      </c>
      <c r="B19" s="1" t="s">
        <v>6</v>
      </c>
      <c r="C19" s="1" t="s">
        <v>21</v>
      </c>
      <c r="D19" s="1" t="str">
        <f>IFERROR(__xludf.DUMMYFUNCTION("CONCATENATE(GOOGLETRANSLATE(C19, ""en"", ""zh-cn""))
"),"iPhone 16 Pro Max 256G")</f>
        <v>iPhone 16 Pro Max 256G</v>
      </c>
      <c r="E19" s="1" t="str">
        <f>IFERROR(__xludf.DUMMYFUNCTION("CONCATENATE(GOOGLETRANSLATE(C19, ""en"", ""ko""))"),"아이폰 16 프로 맥스 256G")</f>
        <v>아이폰 16 프로 맥스 256G</v>
      </c>
      <c r="F19" s="1" t="str">
        <f>IFERROR(__xludf.DUMMYFUNCTION("CONCATENATE(GOOGLETRANSLATE(C19, ""en"", ""ja""))"),"iPhone 16 Pro Max 256G")</f>
        <v>iPhone 16 Pro Max 256G</v>
      </c>
    </row>
    <row r="20">
      <c r="A20" s="1">
        <v>8227.0</v>
      </c>
      <c r="B20" s="1" t="s">
        <v>6</v>
      </c>
      <c r="C20" s="1" t="s">
        <v>12</v>
      </c>
      <c r="D20" s="1" t="str">
        <f>IFERROR(__xludf.DUMMYFUNCTION("CONCATENATE(GOOGLETRANSLATE(C20, ""en"", ""zh-cn""))
"),"苹果礼品卡")</f>
        <v>苹果礼品卡</v>
      </c>
      <c r="E20" s="1" t="str">
        <f>IFERROR(__xludf.DUMMYFUNCTION("CONCATENATE(GOOGLETRANSLATE(C20, ""en"", ""ko""))"),"애플 기프트 카드")</f>
        <v>애플 기프트 카드</v>
      </c>
      <c r="F20" s="1" t="str">
        <f>IFERROR(__xludf.DUMMYFUNCTION("CONCATENATE(GOOGLETRANSLATE(C20, ""en"", ""ja""))"),"アップルギフトカード")</f>
        <v>アップルギフトカード</v>
      </c>
    </row>
    <row r="21" ht="15.75" customHeight="1">
      <c r="A21" s="1">
        <v>8216.0</v>
      </c>
      <c r="B21" s="1" t="s">
        <v>6</v>
      </c>
      <c r="C21" s="1" t="s">
        <v>22</v>
      </c>
      <c r="D21" s="1" t="str">
        <f>IFERROR(__xludf.DUMMYFUNCTION("CONCATENATE(GOOGLETRANSLATE(C21, ""en"", ""zh-cn""))
"),"全新（开箱）Apple iPhone 16 Pro Max 256GB，白色（Boost Mobile）[0591]")</f>
        <v>全新（开箱）Apple iPhone 16 Pro Max 256GB，白色（Boost Mobile）[0591]</v>
      </c>
      <c r="E21" s="1" t="str">
        <f>IFERROR(__xludf.DUMMYFUNCTION("CONCATENATE(GOOGLETRANSLATE(C21, ""en"", ""ko""))"),"새상품(박스오픈) Apple iPhone 16 Pro Max 256GB, 화이트(Boost Mobile) [0591]")</f>
        <v>새상품(박스오픈) Apple iPhone 16 Pro Max 256GB, 화이트(Boost Mobile) [0591]</v>
      </c>
      <c r="F21" s="1" t="str">
        <f>IFERROR(__xludf.DUMMYFUNCTION("CONCATENATE(GOOGLETRANSLATE(C21, ""en"", ""ja""))"),"新品(箱開き) Apple iPhone 16 Pro Max 256GB、ホワイト (ブーストモバイル) [0591]")</f>
        <v>新品(箱開き) Apple iPhone 16 Pro Max 256GB、ホワイト (ブーストモバイル) [0591]</v>
      </c>
    </row>
    <row r="22" ht="15.75" customHeight="1">
      <c r="A22" s="1">
        <v>8219.0</v>
      </c>
      <c r="B22" s="1" t="s">
        <v>6</v>
      </c>
      <c r="C22" s="1" t="s">
        <v>23</v>
      </c>
      <c r="D22" s="1" t="str">
        <f>IFERROR(__xludf.DUMMYFUNCTION("CONCATENATE(GOOGLETRANSLATE(C22, ""en"", ""zh-cn""))
"),"Apple 允许 - iPhone 16 Pro Max 256 GT -puhelin luonnontitaani (MYWY3QN/A)")</f>
        <v>Apple 允许 - iPhone 16 Pro Max 256 GT -puhelin luonnontitaani (MYWY3QN/A)</v>
      </c>
      <c r="E22" s="1" t="str">
        <f>IFERROR(__xludf.DUMMYFUNCTION("CONCATENATE(GOOGLETRANSLATE(C22, ""en"", ""ko""))"),"Apple 허용 - iPhone 16 Pro Max 256 Gt -puhelin luonnontitaani (MYWY3QN/A)")</f>
        <v>Apple 허용 - iPhone 16 Pro Max 256 Gt -puhelin luonnontitaani (MYWY3QN/A)</v>
      </c>
      <c r="F22" s="1" t="str">
        <f>IFERROR(__xludf.DUMMYFUNCTION("CONCATENATE(GOOGLETRANSLATE(C22, ""en"", ""ja""))"),"Apple が許可されました -- iPhone 16 Pro Max 256 Gt -puhelin luonnontitaani (MYWY3QN/A)")</f>
        <v>Apple が許可されました -- iPhone 16 Pro Max 256 Gt -puhelin luonnontitaani (MYWY3QN/A)</v>
      </c>
    </row>
    <row r="23" ht="15.75" customHeight="1">
      <c r="A23" s="1">
        <v>8220.0</v>
      </c>
      <c r="B23" s="1" t="s">
        <v>6</v>
      </c>
      <c r="C23" s="1" t="s">
        <v>24</v>
      </c>
      <c r="D23" s="1" t="str">
        <f>IFERROR(__xludf.DUMMYFUNCTION("CONCATENATE(GOOGLETRANSLATE(C23, ""en"", ""zh-cn""))
"),"苹果 iPhone 14 - 15.5 厘米（6.1 英寸） - 2532 x 1170 像素 - 256 GB - 12 MP - iOS 16")</f>
        <v>苹果 iPhone 14 - 15.5 厘米（6.1 英寸） - 2532 x 1170 像素 - 256 GB - 12 MP - iOS 16</v>
      </c>
      <c r="E23" s="1" t="str">
        <f>IFERROR(__xludf.DUMMYFUNCTION("CONCATENATE(GOOGLETRANSLATE(C23, ""en"", ""ko""))"),"Apple iPhone 14 - 15.5cm(6.1'') - 2532 x 1170 픽셀 - 256GB - 12MP - iOS 16")</f>
        <v>Apple iPhone 14 - 15.5cm(6.1'') - 2532 x 1170 픽셀 - 256GB - 12MP - iOS 16</v>
      </c>
      <c r="F23" s="1" t="str">
        <f>IFERROR(__xludf.DUMMYFUNCTION("CONCATENATE(GOOGLETRANSLATE(C23, ""en"", ""ja""))"),"Apple iPhone 14 - 15.5 cm (6.1 インチ) - 2532 x 1170 ピクセル - 256 GB - 12 MP - iOS 16")</f>
        <v>Apple iPhone 14 - 15.5 cm (6.1 インチ) - 2532 x 1170 ピクセル - 256 GB - 12 MP - iOS 16</v>
      </c>
    </row>
    <row r="24" ht="15.75" customHeight="1">
      <c r="A24" s="1">
        <v>8223.0</v>
      </c>
      <c r="B24" s="1" t="s">
        <v>6</v>
      </c>
      <c r="C24" s="1" t="s">
        <v>23</v>
      </c>
      <c r="D24" s="1" t="str">
        <f>IFERROR(__xludf.DUMMYFUNCTION("CONCATENATE(GOOGLETRANSLATE(C24, ""en"", ""zh-cn""))
"),"Apple 允许 - iPhone 16 Pro Max 256 GT -puhelin luonnontitaani (MYWY3QN/A)")</f>
        <v>Apple 允许 - iPhone 16 Pro Max 256 GT -puhelin luonnontitaani (MYWY3QN/A)</v>
      </c>
      <c r="E24" s="1" t="str">
        <f>IFERROR(__xludf.DUMMYFUNCTION("CONCATENATE(GOOGLETRANSLATE(C24, ""en"", ""ko""))"),"Apple 허용 - iPhone 16 Pro Max 256 Gt -puhelin luonnontitaani (MYWY3QN/A)")</f>
        <v>Apple 허용 - iPhone 16 Pro Max 256 Gt -puhelin luonnontitaani (MYWY3QN/A)</v>
      </c>
      <c r="F24" s="1" t="str">
        <f>IFERROR(__xludf.DUMMYFUNCTION("CONCATENATE(GOOGLETRANSLATE(C24, ""en"", ""ja""))"),"Apple が許可されました -- iPhone 16 Pro Max 256 Gt -puhelin luonnontitaani (MYWY3QN/A)")</f>
        <v>Apple が許可されました -- iPhone 16 Pro Max 256 Gt -puhelin luonnontitaani (MYWY3QN/A)</v>
      </c>
    </row>
    <row r="25" ht="15.75" customHeight="1">
      <c r="A25" s="1">
        <v>8196.0</v>
      </c>
      <c r="B25" s="1" t="s">
        <v>6</v>
      </c>
      <c r="C25" s="1" t="s">
        <v>25</v>
      </c>
      <c r="D25" s="1" t="str">
        <f>IFERROR(__xludf.DUMMYFUNCTION("CONCATENATE(GOOGLETRANSLATE(C25, ""en"", ""zh-cn""))
"),"密封苹果 iPhone 16 Pro Max 512gb 天然钛金属（已解锁）次日寄出")</f>
        <v>密封苹果 iPhone 16 Pro Max 512gb 天然钛金属（已解锁）次日寄出</v>
      </c>
      <c r="E25" s="1" t="str">
        <f>IFERROR(__xludf.DUMMYFUNCTION("CONCATENATE(GOOGLETRANSLATE(C25, ""en"", ""ko""))"),"미개봉 애플 아이폰 16 프로 맥스 512GB 천연 티타늄(언락) 익일 게시")</f>
        <v>미개봉 애플 아이폰 16 프로 맥스 512GB 천연 티타늄(언락) 익일 게시</v>
      </c>
      <c r="F25" s="1" t="str">
        <f>IFERROR(__xludf.DUMMYFUNCTION("CONCATENATE(GOOGLETRANSLATE(C25, ""en"", ""ja""))"),"密封された Apple iPhone 16 Pro Max 512GB ナチュラル チタン (ロック解除) 翌日ポスト")</f>
        <v>密封された Apple iPhone 16 Pro Max 512GB ナチュラル チタン (ロック解除) 翌日ポスト</v>
      </c>
    </row>
    <row r="26" ht="15.75" customHeight="1">
      <c r="A26" s="1">
        <v>8204.0</v>
      </c>
      <c r="B26" s="1" t="s">
        <v>6</v>
      </c>
      <c r="C26" s="1" t="s">
        <v>26</v>
      </c>
      <c r="D26" s="1" t="str">
        <f>IFERROR(__xludf.DUMMYFUNCTION("CONCATENATE(GOOGLETRANSLATE(C26, ""en"", ""zh-cn""))
"),"全新 - 密封 - Apple iPhone 16 PRO MAX 天然钛金属 256GB")</f>
        <v>全新 - 密封 - Apple iPhone 16 PRO MAX 天然钛金属 256GB</v>
      </c>
      <c r="E26" s="1" t="str">
        <f>IFERROR(__xludf.DUMMYFUNCTION("CONCATENATE(GOOGLETRANSLATE(C26, ""en"", ""ko""))"),"신품 - 밀봉됨 - 애플 아이폰 16 PRO MAX 천연 티타늄 256GB")</f>
        <v>신품 - 밀봉됨 - 애플 아이폰 16 PRO MAX 천연 티타늄 256GB</v>
      </c>
      <c r="F26" s="1" t="str">
        <f>IFERROR(__xludf.DUMMYFUNCTION("CONCATENATE(GOOGLETRANSLATE(C26, ""en"", ""ja""))"),"新品 - 密封済み - Apple iPhone 16 PRO MAX ナチュラル チタン 256GB")</f>
        <v>新品 - 密封済み - Apple iPhone 16 PRO MAX ナチュラル チタン 256GB</v>
      </c>
    </row>
    <row r="27" ht="15.75" customHeight="1">
      <c r="A27" s="1">
        <v>8214.0</v>
      </c>
      <c r="B27" s="1" t="s">
        <v>6</v>
      </c>
      <c r="C27" s="1" t="s">
        <v>27</v>
      </c>
      <c r="D27" s="1" t="str">
        <f>IFERROR(__xludf.DUMMYFUNCTION("CONCATENATE(GOOGLETRANSLATE(C27, ""en"", ""zh-cn""))
"),"*全新密封* Apple iPhone 15 Pro 128GB 黑色钛金 eSIM 工厂解锁")</f>
        <v>*全新密封* Apple iPhone 15 Pro 128GB 黑色钛金 eSIM 工厂解锁</v>
      </c>
      <c r="E27" s="1" t="str">
        <f>IFERROR(__xludf.DUMMYFUNCTION("CONCATENATE(GOOGLETRANSLATE(C27, ""en"", ""ko""))"),"*신상품 씰* 애플 아이폰 15 프로 128GB 블랙 티타늄 eSIM 공장 언락")</f>
        <v>*신상품 씰* 애플 아이폰 15 프로 128GB 블랙 티타늄 eSIM 공장 언락</v>
      </c>
      <c r="F27" s="1" t="str">
        <f>IFERROR(__xludf.DUMMYFUNCTION("CONCATENATE(GOOGLETRANSLATE(C27, ""en"", ""ja""))"),"*新品シール* Apple iPhone 15 Pro 128GB ブラック チタン eSIM 工場ロック解除済み")</f>
        <v>*新品シール* Apple iPhone 15 Pro 128GB ブラック チタン eSIM 工場ロック解除済み</v>
      </c>
    </row>
    <row r="28" ht="15.75" customHeight="1">
      <c r="A28" s="1">
        <v>8200.0</v>
      </c>
      <c r="B28" s="1" t="s">
        <v>6</v>
      </c>
      <c r="C28" s="1" t="s">
        <v>28</v>
      </c>
      <c r="D28" s="1" t="str">
        <f>IFERROR(__xludf.DUMMYFUNCTION("CONCATENATE(GOOGLETRANSLATE(C28, ""en"", ""zh-cn""))
"),"**新款 iPhone 16 Pro Desert Titanium 128GB Verizon 截止日期为 4 月")</f>
        <v>**新款 iPhone 16 Pro Desert Titanium 128GB Verizon 截止日期为 4 月</v>
      </c>
      <c r="E28" s="1" t="str">
        <f>IFERROR(__xludf.DUMMYFUNCTION("CONCATENATE(GOOGLETRANSLATE(C28, ""en"", ""ko""))"),"**4월까지 새 상품 iPhone 16 Pro Desert Titanium 128GB Verizon")</f>
        <v>**4월까지 새 상품 iPhone 16 Pro Desert Titanium 128GB Verizon</v>
      </c>
      <c r="F28" s="1" t="str">
        <f>IFERROR(__xludf.DUMMYFUNCTION("CONCATENATE(GOOGLETRANSLATE(C28, ""en"", ""ja""))"),"**新しい iPhone 16 Pro デザート チタニウム 128GB Verizon は 4 月まで")</f>
        <v>**新しい iPhone 16 Pro デザート チタニウム 128GB Verizon は 4 月まで</v>
      </c>
    </row>
    <row r="29" ht="15.75" customHeight="1">
      <c r="A29" s="1">
        <v>8218.0</v>
      </c>
      <c r="B29" s="1" t="s">
        <v>6</v>
      </c>
      <c r="C29" s="1" t="s">
        <v>29</v>
      </c>
      <c r="D29" s="1" t="str">
        <f>IFERROR(__xludf.DUMMYFUNCTION("CONCATENATE(GOOGLETRANSLATE(C29, ""en"", ""zh-cn""))
"),"Apple 允许 - iPhone 16 Pro 256 GT -puhelin arotitaani MYNK3 (MYNK3QN/A)")</f>
        <v>Apple 允许 - iPhone 16 Pro 256 GT -puhelin arotitaani MYNK3 (MYNK3QN/A)</v>
      </c>
      <c r="E29" s="1" t="str">
        <f>IFERROR(__xludf.DUMMYFUNCTION("CONCATENATE(GOOGLETRANSLATE(C29, ""en"", ""ko""))"),"Apple 허용 - iPhone 16 Pro 256 Gt -puhelin arotitaani MYNK3 (MYNK3QN/A)")</f>
        <v>Apple 허용 - iPhone 16 Pro 256 Gt -puhelin arotitaani MYNK3 (MYNK3QN/A)</v>
      </c>
      <c r="F29" s="1" t="str">
        <f>IFERROR(__xludf.DUMMYFUNCTION("CONCATENATE(GOOGLETRANSLATE(C29, ""en"", ""ja""))"),"Apple Alowwed -- iPhone 16 Pro 256 Gt -puhelin arotitaani MYNK3 (MYNK3QN/A)")</f>
        <v>Apple Alowwed -- iPhone 16 Pro 256 Gt -puhelin arotitaani MYNK3 (MYNK3QN/A)</v>
      </c>
    </row>
    <row r="30" ht="15.75" customHeight="1">
      <c r="A30" s="1">
        <v>8221.0</v>
      </c>
      <c r="B30" s="1" t="s">
        <v>6</v>
      </c>
      <c r="C30" s="1" t="s">
        <v>24</v>
      </c>
      <c r="D30" s="1" t="str">
        <f>IFERROR(__xludf.DUMMYFUNCTION("CONCATENATE(GOOGLETRANSLATE(C30, ""en"", ""zh-cn""))
"),"苹果 iPhone 14 - 15.5 厘米（6.1 英寸） - 2532 x 1170 像素 - 256 GB - 12 MP - iOS 16")</f>
        <v>苹果 iPhone 14 - 15.5 厘米（6.1 英寸） - 2532 x 1170 像素 - 256 GB - 12 MP - iOS 16</v>
      </c>
      <c r="E30" s="1" t="str">
        <f>IFERROR(__xludf.DUMMYFUNCTION("CONCATENATE(GOOGLETRANSLATE(C30, ""en"", ""ko""))"),"Apple iPhone 14 - 15.5cm(6.1'') - 2532 x 1170 픽셀 - 256GB - 12MP - iOS 16")</f>
        <v>Apple iPhone 14 - 15.5cm(6.1'') - 2532 x 1170 픽셀 - 256GB - 12MP - iOS 16</v>
      </c>
      <c r="F30" s="1" t="str">
        <f>IFERROR(__xludf.DUMMYFUNCTION("CONCATENATE(GOOGLETRANSLATE(C30, ""en"", ""ja""))"),"Apple iPhone 14 - 15.5 cm (6.1 インチ) - 2532 x 1170 ピクセル - 256 GB - 12 MP - iOS 16")</f>
        <v>Apple iPhone 14 - 15.5 cm (6.1 インチ) - 2532 x 1170 ピクセル - 256 GB - 12 MP - iOS 16</v>
      </c>
    </row>
    <row r="31" ht="15.75" customHeight="1">
      <c r="A31" s="1">
        <v>8225.0</v>
      </c>
      <c r="B31" s="1" t="s">
        <v>6</v>
      </c>
      <c r="C31" s="1" t="s">
        <v>30</v>
      </c>
      <c r="D31" s="1" t="str">
        <f>IFERROR(__xludf.DUMMYFUNCTION("CONCATENATE(GOOGLETRANSLATE(C31, ""en"", ""zh-cn""))
"),"Apple iPhone 16 Pro Max 512GB (1312686) 黑色钛金属全新密封保修")</f>
        <v>Apple iPhone 16 Pro Max 512GB (1312686) 黑色钛金属全新密封保修</v>
      </c>
      <c r="E31" s="1" t="str">
        <f>IFERROR(__xludf.DUMMYFUNCTION("CONCATENATE(GOOGLETRANSLATE(C31, ""en"", ""ko""))"),"애플 아이폰 16 프로 맥스 512GB(1312686) 블랙 티타늄 새 제품 미개봉 보증")</f>
        <v>애플 아이폰 16 프로 맥스 512GB(1312686) 블랙 티타늄 새 제품 미개봉 보증</v>
      </c>
      <c r="F31" s="1" t="str">
        <f>IFERROR(__xludf.DUMMYFUNCTION("CONCATENATE(GOOGLETRANSLATE(C31, ""en"", ""ja""))"),"Apple iPhone 16 Pro Max 512GB (1312686) ブラック チタン 新品密封保証")</f>
        <v>Apple iPhone 16 Pro Max 512GB (1312686) ブラック チタン 新品密封保証</v>
      </c>
    </row>
    <row r="32" ht="15.75" customHeight="1">
      <c r="A32" s="1">
        <v>8205.0</v>
      </c>
      <c r="B32" s="1" t="s">
        <v>6</v>
      </c>
      <c r="C32" s="1" t="s">
        <v>31</v>
      </c>
      <c r="D32" s="1" t="str">
        <f>IFERROR(__xludf.DUMMYFUNCTION("CONCATENATE(GOOGLETRANSLATE(C32, ""en"", ""zh-cn""))
"),"iPhone 16 Pro Max（黑钛）- 256GB")</f>
        <v>iPhone 16 Pro Max（黑钛）- 256GB</v>
      </c>
      <c r="E32" s="1" t="str">
        <f>IFERROR(__xludf.DUMMYFUNCTION("CONCATENATE(GOOGLETRANSLATE(C32, ""en"", ""ko""))"),"iPhone 16 Pro Max (블랙 티타늄) - 256GB")</f>
        <v>iPhone 16 Pro Max (블랙 티타늄) - 256GB</v>
      </c>
      <c r="F32" s="1" t="str">
        <f>IFERROR(__xludf.DUMMYFUNCTION("CONCATENATE(GOOGLETRANSLATE(C32, ""en"", ""ja""))"),"iPhone 16 Pro Max (ブラックチタン) - 256GB")</f>
        <v>iPhone 16 Pro Max (ブラックチタン) - 256GB</v>
      </c>
    </row>
    <row r="33" ht="15.75" customHeight="1">
      <c r="A33" s="1">
        <v>8210.0</v>
      </c>
      <c r="B33" s="1" t="s">
        <v>6</v>
      </c>
      <c r="C33" s="1" t="s">
        <v>32</v>
      </c>
      <c r="D33" s="1" t="str">
        <f>IFERROR(__xludf.DUMMYFUNCTION("CONCATENATE(GOOGLETRANSLATE(C33, ""en"", ""zh-cn""))
"),"苹果 iPhone 16 Pro Max 512GB 黑色钛金属")</f>
        <v>苹果 iPhone 16 Pro Max 512GB 黑色钛金属</v>
      </c>
      <c r="E33" s="1" t="str">
        <f>IFERROR(__xludf.DUMMYFUNCTION("CONCATENATE(GOOGLETRANSLATE(C33, ""en"", ""ko""))"),"애플 아이폰 16 프로 맥스 512GB 블랙 티타늄")</f>
        <v>애플 아이폰 16 프로 맥스 512GB 블랙 티타늄</v>
      </c>
      <c r="F33" s="1" t="str">
        <f>IFERROR(__xludf.DUMMYFUNCTION("CONCATENATE(GOOGLETRANSLATE(C33, ""en"", ""ja""))"),"Apple iPhone 16 Pro Max 512GB ブラック チタン")</f>
        <v>Apple iPhone 16 Pro Max 512GB ブラック チタン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