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AE2A62AB-6DA7-460E-9328-CB167AB9A181}" xr6:coauthVersionLast="40" xr6:coauthVersionMax="40" xr10:uidLastSave="{00000000-0000-0000-0000-000000000000}"/>
  <bookViews>
    <workbookView xWindow="0" yWindow="90" windowWidth="19200" windowHeight="11640" activeTab="2" xr2:uid="{00000000-000D-0000-FFFF-FFFF00000000}"/>
  </bookViews>
  <sheets>
    <sheet name="(F)damage" sheetId="4" r:id="rId1"/>
    <sheet name="(F)damage_buff" sheetId="5" r:id="rId2"/>
    <sheet name="damageparm" sheetId="8" r:id="rId3"/>
    <sheet name="_伤害计算" sheetId="6" r:id="rId4"/>
  </sheets>
  <calcPr calcId="181029"/>
</workbook>
</file>

<file path=xl/calcChain.xml><?xml version="1.0" encoding="utf-8"?>
<calcChain xmlns="http://schemas.openxmlformats.org/spreadsheetml/2006/main">
  <c r="H24" i="5" l="1"/>
  <c r="F53" i="5" s="1"/>
  <c r="H17" i="5" l="1"/>
  <c r="H21" i="4" l="1"/>
  <c r="H20" i="5" l="1"/>
  <c r="F41" i="5" s="1"/>
  <c r="H21" i="5"/>
  <c r="F44" i="5" s="1"/>
  <c r="H19" i="5"/>
  <c r="H22" i="5"/>
  <c r="F47" i="5" s="1"/>
  <c r="H30" i="5" l="1"/>
  <c r="H29" i="5"/>
  <c r="F68" i="5"/>
  <c r="H15" i="5"/>
  <c r="H26" i="5"/>
  <c r="F59" i="5" s="1"/>
  <c r="H25" i="5"/>
  <c r="H28" i="5"/>
  <c r="F65" i="5" s="1"/>
  <c r="H7" i="4"/>
  <c r="F4" i="4" s="1"/>
  <c r="H23" i="5"/>
  <c r="F50" i="5" s="1"/>
  <c r="H27" i="5"/>
  <c r="F62" i="5"/>
  <c r="H10" i="5"/>
  <c r="H9" i="4"/>
  <c r="F14" i="4" s="1"/>
  <c r="H18" i="5"/>
  <c r="F35" i="5" s="1"/>
  <c r="H22" i="4"/>
  <c r="F84" i="4" s="1"/>
  <c r="H24" i="4"/>
  <c r="H17" i="4"/>
  <c r="H23" i="4"/>
  <c r="F3" i="4"/>
  <c r="H25" i="4"/>
  <c r="F94" i="4" s="1"/>
  <c r="H14" i="4"/>
  <c r="H7" i="5"/>
  <c r="F2" i="5" s="1"/>
  <c r="H20" i="4"/>
  <c r="H19" i="4"/>
  <c r="H18" i="4"/>
  <c r="H16" i="4"/>
  <c r="H15" i="4"/>
  <c r="H13" i="4"/>
  <c r="H12" i="4"/>
  <c r="F29" i="4" s="1"/>
  <c r="H11" i="4"/>
  <c r="F24" i="4" s="1"/>
  <c r="H10" i="4"/>
  <c r="H8" i="4"/>
  <c r="F39" i="4"/>
  <c r="F34" i="4"/>
  <c r="F33" i="4"/>
  <c r="F32" i="4"/>
  <c r="F19" i="4"/>
  <c r="F23" i="4"/>
  <c r="F9" i="4"/>
  <c r="F93" i="4"/>
  <c r="F88" i="4"/>
  <c r="F68" i="4"/>
  <c r="F63" i="4"/>
  <c r="F58" i="4"/>
  <c r="F53" i="4"/>
  <c r="F48" i="4"/>
  <c r="F43" i="4"/>
  <c r="F38" i="4"/>
  <c r="F28" i="4"/>
  <c r="F18" i="4"/>
  <c r="F13" i="4"/>
  <c r="F8" i="4"/>
  <c r="F56" i="5"/>
  <c r="E13" i="6"/>
  <c r="C13" i="6" s="1"/>
  <c r="E11" i="6"/>
  <c r="C11" i="6" s="1"/>
  <c r="E9" i="6"/>
  <c r="E7" i="6"/>
  <c r="D7" i="6"/>
  <c r="C7" i="6" s="1"/>
  <c r="D13" i="6"/>
  <c r="D9" i="6"/>
  <c r="C9" i="6"/>
  <c r="F38" i="5"/>
  <c r="F62" i="4"/>
  <c r="F57" i="4"/>
  <c r="F52" i="4"/>
  <c r="F47" i="4"/>
  <c r="F7" i="4"/>
  <c r="F27" i="4"/>
  <c r="F37" i="4"/>
  <c r="F89" i="4"/>
  <c r="F92" i="4"/>
  <c r="F87" i="4"/>
  <c r="F2" i="4"/>
  <c r="H16" i="5"/>
  <c r="F29" i="5" s="1"/>
  <c r="H13" i="5"/>
  <c r="H14" i="5"/>
  <c r="F23" i="5" s="1"/>
  <c r="F69" i="4"/>
  <c r="H9" i="5"/>
  <c r="F8" i="5" s="1"/>
  <c r="H8" i="5"/>
  <c r="F5" i="5" s="1"/>
  <c r="H12" i="5"/>
  <c r="F17" i="5" s="1"/>
  <c r="H11" i="5"/>
  <c r="F20" i="5" s="1"/>
  <c r="F32" i="5"/>
  <c r="F26" i="5"/>
  <c r="F14" i="5"/>
  <c r="F11" i="5"/>
  <c r="F64" i="4"/>
  <c r="F44" i="4"/>
  <c r="F59" i="4"/>
  <c r="F54" i="4"/>
  <c r="F74" i="4"/>
  <c r="F49" i="4"/>
  <c r="F79" i="4"/>
</calcChain>
</file>

<file path=xl/sharedStrings.xml><?xml version="1.0" encoding="utf-8"?>
<sst xmlns="http://schemas.openxmlformats.org/spreadsheetml/2006/main" count="457" uniqueCount="332">
  <si>
    <r>
      <rPr>
        <sz val="11"/>
        <color rgb="FF006100"/>
        <rFont val="宋体"/>
        <family val="3"/>
        <charset val="134"/>
      </rPr>
      <t>d</t>
    </r>
    <r>
      <rPr>
        <sz val="11"/>
        <color rgb="FF006100"/>
        <rFont val="宋体"/>
        <family val="3"/>
        <charset val="134"/>
      </rPr>
      <t>level</t>
    </r>
  </si>
  <si>
    <t>防御者等级</t>
  </si>
  <si>
    <r>
      <rPr>
        <sz val="11"/>
        <color rgb="FF006100"/>
        <rFont val="宋体"/>
        <family val="3"/>
        <charset val="134"/>
      </rPr>
      <t>t</t>
    </r>
    <r>
      <rPr>
        <sz val="11"/>
        <color rgb="FF006100"/>
        <rFont val="宋体"/>
        <family val="3"/>
        <charset val="134"/>
      </rPr>
      <t>ough</t>
    </r>
  </si>
  <si>
    <t>韧性率</t>
  </si>
  <si>
    <r>
      <rPr>
        <sz val="11"/>
        <color rgb="FF006100"/>
        <rFont val="宋体"/>
        <family val="3"/>
        <charset val="134"/>
      </rPr>
      <t>d</t>
    </r>
    <r>
      <rPr>
        <sz val="11"/>
        <color rgb="FF006100"/>
        <rFont val="宋体"/>
        <family val="3"/>
        <charset val="134"/>
      </rPr>
      <t>odge</t>
    </r>
  </si>
  <si>
    <t>闪避率</t>
  </si>
  <si>
    <r>
      <rPr>
        <sz val="11"/>
        <color rgb="FF006100"/>
        <rFont val="宋体"/>
        <family val="3"/>
        <charset val="134"/>
      </rPr>
      <t>a</t>
    </r>
    <r>
      <rPr>
        <sz val="11"/>
        <color rgb="FF006100"/>
        <rFont val="宋体"/>
        <family val="3"/>
        <charset val="134"/>
      </rPr>
      <t>level</t>
    </r>
  </si>
  <si>
    <t>攻击者等级</t>
  </si>
  <si>
    <t>crit</t>
  </si>
  <si>
    <t>暴击率</t>
  </si>
  <si>
    <t>正常伤害结果</t>
  </si>
  <si>
    <t>hit</t>
  </si>
  <si>
    <t>命中率</t>
  </si>
  <si>
    <t>暴击概率</t>
  </si>
  <si>
    <t>命中概率</t>
  </si>
  <si>
    <t>物攻</t>
    <phoneticPr fontId="1" type="noConversion"/>
  </si>
  <si>
    <t>特攻</t>
    <phoneticPr fontId="1" type="noConversion"/>
  </si>
  <si>
    <t>mattack</t>
    <phoneticPr fontId="1" type="noConversion"/>
  </si>
  <si>
    <t>pattack</t>
    <phoneticPr fontId="1" type="noConversion"/>
  </si>
  <si>
    <t>攻修</t>
    <phoneticPr fontId="1" type="noConversion"/>
  </si>
  <si>
    <t>aplevel</t>
    <phoneticPr fontId="1" type="noConversion"/>
  </si>
  <si>
    <t>物防</t>
    <phoneticPr fontId="1" type="noConversion"/>
  </si>
  <si>
    <t>特防</t>
    <phoneticPr fontId="1" type="noConversion"/>
  </si>
  <si>
    <t>mdefence</t>
    <phoneticPr fontId="1" type="noConversion"/>
  </si>
  <si>
    <t>物防修</t>
    <phoneticPr fontId="1" type="noConversion"/>
  </si>
  <si>
    <t>特防修</t>
    <phoneticPr fontId="1" type="noConversion"/>
  </si>
  <si>
    <t>dpplevel</t>
    <phoneticPr fontId="1" type="noConversion"/>
  </si>
  <si>
    <t>dmplevel</t>
    <phoneticPr fontId="1" type="noConversion"/>
  </si>
  <si>
    <t>param1</t>
    <phoneticPr fontId="1" type="noConversion"/>
  </si>
  <si>
    <t>param2</t>
  </si>
  <si>
    <t>param3</t>
  </si>
  <si>
    <t>param4</t>
  </si>
  <si>
    <t>param5</t>
  </si>
  <si>
    <t>行为树参数</t>
    <phoneticPr fontId="1" type="noConversion"/>
  </si>
  <si>
    <t>攻击方参数</t>
    <phoneticPr fontId="1" type="noConversion"/>
  </si>
  <si>
    <t>防御方参数</t>
    <phoneticPr fontId="1" type="noConversion"/>
  </si>
  <si>
    <r>
      <t>evolve</t>
    </r>
    <r>
      <rPr>
        <sz val="11"/>
        <color theme="1"/>
        <rFont val="宋体"/>
        <family val="3"/>
        <charset val="134"/>
        <scheme val="minor"/>
      </rPr>
      <t>Radio</t>
    </r>
    <phoneticPr fontId="7" type="noConversion"/>
  </si>
  <si>
    <t>gradeRadio</t>
    <phoneticPr fontId="7" type="noConversion"/>
  </si>
  <si>
    <t>进化技能系数</t>
    <phoneticPr fontId="7" type="noConversion"/>
  </si>
  <si>
    <t>评级技能系数</t>
    <phoneticPr fontId="7" type="noConversion"/>
  </si>
  <si>
    <t>按照这里的结果，先计算是否命中，然后计算是否暴击，伤害值再加成属性克制和暴击加成
这样才是最终的结果</t>
    <phoneticPr fontId="1" type="noConversion"/>
  </si>
  <si>
    <t>剩余血量比例</t>
    <phoneticPr fontId="1" type="noConversion"/>
  </si>
  <si>
    <t>最大血量</t>
    <phoneticPr fontId="1" type="noConversion"/>
  </si>
  <si>
    <t>ahpPrecent</t>
    <phoneticPr fontId="1" type="noConversion"/>
  </si>
  <si>
    <t>amaxHP</t>
    <phoneticPr fontId="1" type="noConversion"/>
  </si>
  <si>
    <t>dhpPrecent</t>
    <phoneticPr fontId="1" type="noConversion"/>
  </si>
  <si>
    <t>dmaxHP</t>
    <phoneticPr fontId="1" type="noConversion"/>
  </si>
  <si>
    <t>pdefence</t>
    <phoneticPr fontId="1" type="noConversion"/>
  </si>
  <si>
    <t>param6</t>
    <phoneticPr fontId="1" type="noConversion"/>
  </si>
  <si>
    <t>param7</t>
    <phoneticPr fontId="1" type="noConversion"/>
  </si>
  <si>
    <t>额外参数1（公式序号）</t>
    <phoneticPr fontId="1" type="noConversion"/>
  </si>
  <si>
    <t>额外参数2（攻击力系数）</t>
    <phoneticPr fontId="1" type="noConversion"/>
  </si>
  <si>
    <t>param8</t>
    <phoneticPr fontId="1" type="noConversion"/>
  </si>
  <si>
    <t>critratio10</t>
  </si>
  <si>
    <t>damage10</t>
  </si>
  <si>
    <t>hitratio11</t>
  </si>
  <si>
    <t>critratio11</t>
  </si>
  <si>
    <t>damage11</t>
  </si>
  <si>
    <t>hitratio12</t>
  </si>
  <si>
    <t>critratio12</t>
  </si>
  <si>
    <t>damage12</t>
  </si>
  <si>
    <t>hitratio20</t>
  </si>
  <si>
    <t>critratio20</t>
  </si>
  <si>
    <t>damage20</t>
  </si>
  <si>
    <t>hitratio30</t>
  </si>
  <si>
    <t>critratio30</t>
  </si>
  <si>
    <t>damage30</t>
  </si>
  <si>
    <t>hitratio31</t>
  </si>
  <si>
    <t>critratio31</t>
  </si>
  <si>
    <t>damage31</t>
  </si>
  <si>
    <t>hitratio32</t>
  </si>
  <si>
    <t>critratio32</t>
  </si>
  <si>
    <t>damage32</t>
  </si>
  <si>
    <t>hitratio40</t>
  </si>
  <si>
    <t>critratio40</t>
  </si>
  <si>
    <t>damage40</t>
  </si>
  <si>
    <t>hitratio41</t>
  </si>
  <si>
    <t>critratio41</t>
  </si>
  <si>
    <t>damage41</t>
  </si>
  <si>
    <t>hitratio42</t>
  </si>
  <si>
    <t>critratio42</t>
  </si>
  <si>
    <t>damage42</t>
  </si>
  <si>
    <t>damage50</t>
  </si>
  <si>
    <t>damage60</t>
  </si>
  <si>
    <t>方式10</t>
    <phoneticPr fontId="1" type="noConversion"/>
  </si>
  <si>
    <t>方式11</t>
    <phoneticPr fontId="1" type="noConversion"/>
  </si>
  <si>
    <t>方式12</t>
    <phoneticPr fontId="1" type="noConversion"/>
  </si>
  <si>
    <t>方式20</t>
    <phoneticPr fontId="1" type="noConversion"/>
  </si>
  <si>
    <t>方式30</t>
    <phoneticPr fontId="1" type="noConversion"/>
  </si>
  <si>
    <t>方式31</t>
    <phoneticPr fontId="1" type="noConversion"/>
  </si>
  <si>
    <t>方式32</t>
    <phoneticPr fontId="1" type="noConversion"/>
  </si>
  <si>
    <t>方式40</t>
    <phoneticPr fontId="1" type="noConversion"/>
  </si>
  <si>
    <t>方式41</t>
    <phoneticPr fontId="1" type="noConversion"/>
  </si>
  <si>
    <t>方式42</t>
    <phoneticPr fontId="1" type="noConversion"/>
  </si>
  <si>
    <t>方式50</t>
    <phoneticPr fontId="1" type="noConversion"/>
  </si>
  <si>
    <t>方式60</t>
    <phoneticPr fontId="1" type="noConversion"/>
  </si>
  <si>
    <t>计算结果</t>
    <phoneticPr fontId="1" type="noConversion"/>
  </si>
  <si>
    <t>额外参数9（BUFF-ID1）</t>
  </si>
  <si>
    <t>额外参数10（BUFF-ID2）</t>
  </si>
  <si>
    <t>param9</t>
  </si>
  <si>
    <t>param10</t>
  </si>
  <si>
    <t>额外参数7（BUFF添加概率）</t>
  </si>
  <si>
    <t>额外参数8（1-BUFF添加概率）</t>
  </si>
  <si>
    <t>方式1：</t>
    <phoneticPr fontId="1" type="noConversion"/>
  </si>
  <si>
    <t>方式2：</t>
    <phoneticPr fontId="1" type="noConversion"/>
  </si>
  <si>
    <t>额外参数2（攻击力系数）</t>
  </si>
  <si>
    <t>额外参数1（公式序号）</t>
  </si>
  <si>
    <t>额外参数3（技能初始值）</t>
  </si>
  <si>
    <t>额外参数4（技能等级系数）</t>
  </si>
  <si>
    <t>额外参数6（目标个数）</t>
  </si>
  <si>
    <t>方式70：</t>
    <phoneticPr fontId="1" type="noConversion"/>
  </si>
  <si>
    <t>damage1</t>
    <phoneticPr fontId="1" type="noConversion"/>
  </si>
  <si>
    <t>方式1：减防御</t>
    <phoneticPr fontId="1" type="noConversion"/>
  </si>
  <si>
    <t>额外参数5（群秒衰减系数）</t>
  </si>
  <si>
    <t>计算附加DOT伤害/单体特攻</t>
    <phoneticPr fontId="1" type="noConversion"/>
  </si>
  <si>
    <t>减防御</t>
    <phoneticPr fontId="1" type="noConversion"/>
  </si>
  <si>
    <t>方式2</t>
    <phoneticPr fontId="1" type="noConversion"/>
  </si>
  <si>
    <t>damage2</t>
    <phoneticPr fontId="1" type="noConversion"/>
  </si>
  <si>
    <t>减速度</t>
    <phoneticPr fontId="1" type="noConversion"/>
  </si>
  <si>
    <t>方式3：</t>
    <phoneticPr fontId="1" type="noConversion"/>
  </si>
  <si>
    <t>方式3</t>
    <phoneticPr fontId="1" type="noConversion"/>
  </si>
  <si>
    <t>damage3</t>
    <phoneticPr fontId="1" type="noConversion"/>
  </si>
  <si>
    <t>方式4：</t>
    <phoneticPr fontId="1" type="noConversion"/>
  </si>
  <si>
    <t>加攻击</t>
    <phoneticPr fontId="1" type="noConversion"/>
  </si>
  <si>
    <t>damage4</t>
    <phoneticPr fontId="1" type="noConversion"/>
  </si>
  <si>
    <t>方式4</t>
    <phoneticPr fontId="1" type="noConversion"/>
  </si>
  <si>
    <t>方式5：</t>
    <phoneticPr fontId="1" type="noConversion"/>
  </si>
  <si>
    <t>加防御</t>
    <phoneticPr fontId="1" type="noConversion"/>
  </si>
  <si>
    <t>方式5</t>
    <phoneticPr fontId="1" type="noConversion"/>
  </si>
  <si>
    <t>damage5</t>
    <phoneticPr fontId="1" type="noConversion"/>
  </si>
  <si>
    <t>方式6：</t>
    <phoneticPr fontId="1" type="noConversion"/>
  </si>
  <si>
    <t>减攻击</t>
    <phoneticPr fontId="1" type="noConversion"/>
  </si>
  <si>
    <t>方式6</t>
    <phoneticPr fontId="1" type="noConversion"/>
  </si>
  <si>
    <t>damage6</t>
    <phoneticPr fontId="1" type="noConversion"/>
  </si>
  <si>
    <t>方式70</t>
    <phoneticPr fontId="1" type="noConversion"/>
  </si>
  <si>
    <t>hitratio70</t>
    <phoneticPr fontId="1" type="noConversion"/>
  </si>
  <si>
    <t>critratio70</t>
    <phoneticPr fontId="1" type="noConversion"/>
  </si>
  <si>
    <t>damage70</t>
    <phoneticPr fontId="1" type="noConversion"/>
  </si>
  <si>
    <t>方式13：</t>
    <phoneticPr fontId="1" type="noConversion"/>
  </si>
  <si>
    <t>方式13</t>
    <phoneticPr fontId="1" type="noConversion"/>
  </si>
  <si>
    <t>hitratio13</t>
    <phoneticPr fontId="1" type="noConversion"/>
  </si>
  <si>
    <t>critratio13</t>
    <phoneticPr fontId="1" type="noConversion"/>
  </si>
  <si>
    <t>damage13</t>
    <phoneticPr fontId="1" type="noConversion"/>
  </si>
  <si>
    <t>方式7：</t>
    <phoneticPr fontId="1" type="noConversion"/>
  </si>
  <si>
    <t>加暴击</t>
    <phoneticPr fontId="1" type="noConversion"/>
  </si>
  <si>
    <t>方式7</t>
    <phoneticPr fontId="1" type="noConversion"/>
  </si>
  <si>
    <t>damage7</t>
    <phoneticPr fontId="1" type="noConversion"/>
  </si>
  <si>
    <t>单体物攻（出奇一击,暗影拳-除飞翔、暗影潜袭状态以外，必定命中）</t>
    <phoneticPr fontId="1" type="noConversion"/>
  </si>
  <si>
    <t>加速度</t>
    <phoneticPr fontId="1" type="noConversion"/>
  </si>
  <si>
    <t>方式11：</t>
    <phoneticPr fontId="1" type="noConversion"/>
  </si>
  <si>
    <t>单体物攻（劈开、直冲钻、神鸟猛击-技能使用的时候提高暴击率50%）</t>
  </si>
  <si>
    <t>方式43：</t>
    <phoneticPr fontId="1" type="noConversion"/>
  </si>
  <si>
    <t>群体特攻（魅惑之声-除了飞翔状态以及暗影潜行状态，必定命中。）</t>
    <phoneticPr fontId="1" type="noConversion"/>
  </si>
  <si>
    <t>hitratio43</t>
    <phoneticPr fontId="1" type="noConversion"/>
  </si>
  <si>
    <t>critratio43</t>
    <phoneticPr fontId="1" type="noConversion"/>
  </si>
  <si>
    <t>damage43</t>
    <phoneticPr fontId="1" type="noConversion"/>
  </si>
  <si>
    <t>方式43</t>
    <phoneticPr fontId="1" type="noConversion"/>
  </si>
  <si>
    <t>hitratio10</t>
    <phoneticPr fontId="1" type="noConversion"/>
  </si>
  <si>
    <t>方式100：</t>
    <phoneticPr fontId="1" type="noConversion"/>
  </si>
  <si>
    <t>计算自身速度增加百分（宝物-先制之爪）</t>
    <phoneticPr fontId="1" type="noConversion"/>
  </si>
  <si>
    <t>方式100</t>
    <phoneticPr fontId="1" type="noConversion"/>
  </si>
  <si>
    <t>damage100</t>
    <phoneticPr fontId="1" type="noConversion"/>
  </si>
  <si>
    <t>速度</t>
  </si>
  <si>
    <t>速度</t>
    <phoneticPr fontId="1" type="noConversion"/>
  </si>
  <si>
    <t>aspeed</t>
  </si>
  <si>
    <t>aspeed</t>
    <phoneticPr fontId="1" type="noConversion"/>
  </si>
  <si>
    <t>dspeed</t>
  </si>
  <si>
    <t>dspeed</t>
    <phoneticPr fontId="1" type="noConversion"/>
  </si>
  <si>
    <t>攻击方参数</t>
  </si>
  <si>
    <t>物攻</t>
  </si>
  <si>
    <t>pattack</t>
  </si>
  <si>
    <t>特攻</t>
  </si>
  <si>
    <t>mattack</t>
  </si>
  <si>
    <t>攻修</t>
  </si>
  <si>
    <t>aplevel</t>
  </si>
  <si>
    <t>alevel</t>
  </si>
  <si>
    <t>进化技能系数</t>
  </si>
  <si>
    <t>evolveRadio</t>
  </si>
  <si>
    <t>评级技能系数</t>
  </si>
  <si>
    <t>gradeRadio</t>
  </si>
  <si>
    <t>剩余血量比例</t>
  </si>
  <si>
    <t>ahpPrecent</t>
  </si>
  <si>
    <t>最大血量</t>
  </si>
  <si>
    <t>amaxHP</t>
  </si>
  <si>
    <t>防御方参数</t>
  </si>
  <si>
    <t>物防</t>
  </si>
  <si>
    <t>pdefence</t>
  </si>
  <si>
    <t>特防</t>
  </si>
  <si>
    <t>mdefence</t>
  </si>
  <si>
    <t>物防修</t>
  </si>
  <si>
    <t>dpplevel</t>
  </si>
  <si>
    <t>特防修</t>
  </si>
  <si>
    <t>dmplevel</t>
  </si>
  <si>
    <t>dodge</t>
  </si>
  <si>
    <t>tough</t>
  </si>
  <si>
    <t>dlevel</t>
  </si>
  <si>
    <t>dhpPrecent</t>
  </si>
  <si>
    <t>dmaxHP</t>
  </si>
  <si>
    <t>方式101：</t>
    <phoneticPr fontId="1" type="noConversion"/>
  </si>
  <si>
    <t>方式102：</t>
    <phoneticPr fontId="1" type="noConversion"/>
  </si>
  <si>
    <t>计算自身速度减少百分（宝物-饱腹熏香）</t>
    <phoneticPr fontId="1" type="noConversion"/>
  </si>
  <si>
    <t>方式10：</t>
    <phoneticPr fontId="1" type="noConversion"/>
  </si>
  <si>
    <t>单体物攻</t>
  </si>
  <si>
    <t>方式12：</t>
    <phoneticPr fontId="1" type="noConversion"/>
  </si>
  <si>
    <t>单体物攻（圣剑-无视闪避以及防御）</t>
  </si>
  <si>
    <t>方式80：</t>
    <phoneticPr fontId="1" type="noConversion"/>
  </si>
  <si>
    <t>单体混合（徽章技能计算）</t>
    <phoneticPr fontId="1" type="noConversion"/>
  </si>
  <si>
    <t>方式90：</t>
    <phoneticPr fontId="1" type="noConversion"/>
  </si>
  <si>
    <t>群体混合（徽章技能计算）</t>
    <phoneticPr fontId="1" type="noConversion"/>
  </si>
  <si>
    <t>方式20：</t>
    <phoneticPr fontId="1" type="noConversion"/>
  </si>
  <si>
    <t>方式30：</t>
    <phoneticPr fontId="1" type="noConversion"/>
  </si>
  <si>
    <t>单体特攻</t>
  </si>
  <si>
    <t>方式31：</t>
    <phoneticPr fontId="1" type="noConversion"/>
  </si>
  <si>
    <t>方式32：</t>
    <phoneticPr fontId="1" type="noConversion"/>
  </si>
  <si>
    <t>单体特攻（气旋攻击、亚空裂斩-技能使用的时候提高暴击率50%）</t>
  </si>
  <si>
    <t>方式40：</t>
    <phoneticPr fontId="1" type="noConversion"/>
  </si>
  <si>
    <t>群体特攻</t>
  </si>
  <si>
    <t>方式41：</t>
    <phoneticPr fontId="1" type="noConversion"/>
  </si>
  <si>
    <t>方式42：</t>
    <phoneticPr fontId="1" type="noConversion"/>
  </si>
  <si>
    <t>群体特攻（精神击破-使用目标的防御代替目标的特防进行伤害计算。）</t>
  </si>
  <si>
    <t>方式50：</t>
    <phoneticPr fontId="1" type="noConversion"/>
  </si>
  <si>
    <t>单体治疗</t>
  </si>
  <si>
    <t>方式60：</t>
    <phoneticPr fontId="1" type="noConversion"/>
  </si>
  <si>
    <t>群体治疗</t>
  </si>
  <si>
    <t>方式80</t>
    <phoneticPr fontId="1" type="noConversion"/>
  </si>
  <si>
    <t>hitratio80</t>
    <phoneticPr fontId="1" type="noConversion"/>
  </si>
  <si>
    <t>critratio80</t>
    <phoneticPr fontId="1" type="noConversion"/>
  </si>
  <si>
    <t>damage80</t>
    <phoneticPr fontId="1" type="noConversion"/>
  </si>
  <si>
    <t>方式90</t>
    <phoneticPr fontId="1" type="noConversion"/>
  </si>
  <si>
    <t>hitratio90</t>
    <phoneticPr fontId="1" type="noConversion"/>
  </si>
  <si>
    <t>critratio90</t>
    <phoneticPr fontId="1" type="noConversion"/>
  </si>
  <si>
    <t>damage90</t>
    <phoneticPr fontId="1" type="noConversion"/>
  </si>
  <si>
    <t>aslevel</t>
    <phoneticPr fontId="1" type="noConversion"/>
  </si>
  <si>
    <t>Buff等级</t>
    <phoneticPr fontId="1" type="noConversion"/>
  </si>
  <si>
    <t>方式101</t>
    <phoneticPr fontId="1" type="noConversion"/>
  </si>
  <si>
    <t>damage101</t>
    <phoneticPr fontId="1" type="noConversion"/>
  </si>
  <si>
    <t>方式102</t>
    <phoneticPr fontId="1" type="noConversion"/>
  </si>
  <si>
    <t>damage102</t>
    <phoneticPr fontId="1" type="noConversion"/>
  </si>
  <si>
    <t>方式70</t>
    <phoneticPr fontId="1" type="noConversion"/>
  </si>
  <si>
    <t>damage70</t>
    <phoneticPr fontId="1" type="noConversion"/>
  </si>
  <si>
    <t>max攻击</t>
    <phoneticPr fontId="7" type="noConversion"/>
  </si>
  <si>
    <t>初始值</t>
    <phoneticPr fontId="7" type="noConversion"/>
  </si>
  <si>
    <t>最高系数积</t>
    <phoneticPr fontId="7" type="noConversion"/>
  </si>
  <si>
    <t>技能成长</t>
    <phoneticPr fontId="7" type="noConversion"/>
  </si>
  <si>
    <t>技能等级</t>
    <phoneticPr fontId="7" type="noConversion"/>
  </si>
  <si>
    <t>max生命值</t>
    <phoneticPr fontId="7" type="noConversion"/>
  </si>
  <si>
    <t>max防御</t>
    <phoneticPr fontId="7" type="noConversion"/>
  </si>
  <si>
    <t>max速度</t>
    <phoneticPr fontId="7" type="noConversion"/>
  </si>
  <si>
    <t>BUFF数值的计算</t>
    <phoneticPr fontId="1" type="noConversion"/>
  </si>
  <si>
    <t>最高系数积</t>
    <phoneticPr fontId="1" type="noConversion"/>
  </si>
  <si>
    <t>按照阿尔宙斯的最大基础属性为参考（计算装备则乘以2）</t>
    <phoneticPr fontId="1" type="noConversion"/>
  </si>
  <si>
    <t>技能成长则是对应需要乘的对应属性数值</t>
    <phoneticPr fontId="1" type="noConversion"/>
  </si>
  <si>
    <t>技能参数</t>
    <phoneticPr fontId="7" type="noConversion"/>
  </si>
  <si>
    <t>方式1001：</t>
    <phoneticPr fontId="1" type="noConversion"/>
  </si>
  <si>
    <t>方式1001</t>
    <phoneticPr fontId="1" type="noConversion"/>
  </si>
  <si>
    <t>damage1001</t>
    <phoneticPr fontId="1" type="noConversion"/>
  </si>
  <si>
    <t>方式1002</t>
    <phoneticPr fontId="1" type="noConversion"/>
  </si>
  <si>
    <t>damage1002</t>
    <phoneticPr fontId="1" type="noConversion"/>
  </si>
  <si>
    <t>徽章增加自身百分比属性（一级属性通用，但是二级属性在技能树内要配置值）</t>
    <phoneticPr fontId="1" type="noConversion"/>
  </si>
  <si>
    <t>方式1002：</t>
    <phoneticPr fontId="1" type="noConversion"/>
  </si>
  <si>
    <t>徽章羽翼守护增加护盾值</t>
  </si>
  <si>
    <t>方式2001：</t>
    <phoneticPr fontId="1" type="noConversion"/>
  </si>
  <si>
    <t>方式2001</t>
    <phoneticPr fontId="1" type="noConversion"/>
  </si>
  <si>
    <t>damage2001</t>
    <phoneticPr fontId="1" type="noConversion"/>
  </si>
  <si>
    <t>int</t>
  </si>
  <si>
    <t>id</t>
    <phoneticPr fontId="1" type="noConversion"/>
  </si>
  <si>
    <t>角色技能参数</t>
    <phoneticPr fontId="1" type="noConversion"/>
  </si>
  <si>
    <t>精灵技能参数</t>
    <phoneticPr fontId="1" type="noConversion"/>
  </si>
  <si>
    <t>等级</t>
    <phoneticPr fontId="1" type="noConversion"/>
  </si>
  <si>
    <t>roleparm</t>
    <phoneticPr fontId="1" type="noConversion"/>
  </si>
  <si>
    <t>petparm</t>
    <phoneticPr fontId="1" type="noConversion"/>
  </si>
  <si>
    <t>攻击技能等级系数</t>
    <phoneticPr fontId="1" type="noConversion"/>
  </si>
  <si>
    <t>额外参数3（绝对衰减系数）</t>
    <phoneticPr fontId="1" type="noConversion"/>
  </si>
  <si>
    <t>额外参数10</t>
    <phoneticPr fontId="1" type="noConversion"/>
  </si>
  <si>
    <t>额外参数9</t>
    <phoneticPr fontId="1" type="noConversion"/>
  </si>
  <si>
    <t>额外参数8</t>
    <phoneticPr fontId="1" type="noConversion"/>
  </si>
  <si>
    <t>额外参数4（目标个数）</t>
    <phoneticPr fontId="1" type="noConversion"/>
  </si>
  <si>
    <t>额外参数7</t>
    <phoneticPr fontId="1" type="noConversion"/>
  </si>
  <si>
    <t>额外参数5（BUFF添加概率）</t>
    <phoneticPr fontId="1" type="noConversion"/>
  </si>
  <si>
    <t>额外参数6（BUFFid）</t>
    <phoneticPr fontId="1" type="noConversion"/>
  </si>
  <si>
    <t>方式14：</t>
  </si>
  <si>
    <t>单体特攻（波导弹-除了飞翔状态下的敌人以外，100%命中）</t>
    <phoneticPr fontId="1" type="noConversion"/>
  </si>
  <si>
    <t>单体物攻（波导弹-除了飞翔状态下的敌人以外，100%命中）</t>
    <phoneticPr fontId="1" type="noConversion"/>
  </si>
  <si>
    <t>方式14</t>
    <phoneticPr fontId="1" type="noConversion"/>
  </si>
  <si>
    <t>hitratio14</t>
    <phoneticPr fontId="1" type="noConversion"/>
  </si>
  <si>
    <t>critratio14</t>
    <phoneticPr fontId="1" type="noConversion"/>
  </si>
  <si>
    <t>damage14</t>
    <phoneticPr fontId="1" type="noConversion"/>
  </si>
  <si>
    <t>方式21：</t>
    <phoneticPr fontId="1" type="noConversion"/>
  </si>
  <si>
    <t>群攻物攻</t>
    <phoneticPr fontId="1" type="noConversion"/>
  </si>
  <si>
    <t>群体特攻(旋风刀、大声咆哮-技能使用的时候提高暴击率50%)</t>
    <phoneticPr fontId="1" type="noConversion"/>
  </si>
  <si>
    <t>群攻物攻(旋风刀、大声咆哮-技能使用的时候提高暴击率50%)</t>
    <phoneticPr fontId="1" type="noConversion"/>
  </si>
  <si>
    <t>方式21</t>
    <phoneticPr fontId="1" type="noConversion"/>
  </si>
  <si>
    <t>hitratio21</t>
    <phoneticPr fontId="1" type="noConversion"/>
  </si>
  <si>
    <t>critratio21</t>
    <phoneticPr fontId="1" type="noConversion"/>
  </si>
  <si>
    <t>damage21</t>
    <phoneticPr fontId="1" type="noConversion"/>
  </si>
  <si>
    <t>方式1010：</t>
    <phoneticPr fontId="1" type="noConversion"/>
  </si>
  <si>
    <t>方式1020：</t>
    <phoneticPr fontId="1" type="noConversion"/>
  </si>
  <si>
    <t>方式1010</t>
    <phoneticPr fontId="1" type="noConversion"/>
  </si>
  <si>
    <t>hitratio1010</t>
    <phoneticPr fontId="1" type="noConversion"/>
  </si>
  <si>
    <t>critratio1010</t>
    <phoneticPr fontId="1" type="noConversion"/>
  </si>
  <si>
    <t>方式1020</t>
    <phoneticPr fontId="1" type="noConversion"/>
  </si>
  <si>
    <t>hitratio1020</t>
    <phoneticPr fontId="1" type="noConversion"/>
  </si>
  <si>
    <t>critratio1020</t>
    <phoneticPr fontId="1" type="noConversion"/>
  </si>
  <si>
    <t>damage1010</t>
    <phoneticPr fontId="1" type="noConversion"/>
  </si>
  <si>
    <t>damage1020</t>
    <phoneticPr fontId="1" type="noConversion"/>
  </si>
  <si>
    <t>被动技能计算自身百分比属性（算技能等级）</t>
    <phoneticPr fontId="1" type="noConversion"/>
  </si>
  <si>
    <t>方式2002：</t>
    <phoneticPr fontId="1" type="noConversion"/>
  </si>
  <si>
    <t>被动技能计算自身百分比属性（不计算技能等级）</t>
    <phoneticPr fontId="1" type="noConversion"/>
  </si>
  <si>
    <t>damage2002</t>
    <phoneticPr fontId="1" type="noConversion"/>
  </si>
  <si>
    <t>方式2002</t>
    <phoneticPr fontId="1" type="noConversion"/>
  </si>
  <si>
    <t>方式3003：</t>
    <phoneticPr fontId="1" type="noConversion"/>
  </si>
  <si>
    <t>愈合（计算恢复自身百分比血量）</t>
    <phoneticPr fontId="1" type="noConversion"/>
  </si>
  <si>
    <t>方式3003</t>
    <phoneticPr fontId="1" type="noConversion"/>
  </si>
  <si>
    <t>damage3003</t>
    <phoneticPr fontId="1" type="noConversion"/>
  </si>
  <si>
    <t>每回合恢复自身HP百分比（宝物-吃剩的东西，黑色污泥）</t>
    <phoneticPr fontId="1" type="noConversion"/>
  </si>
  <si>
    <t>徽章计算附加DOT伤害/HOT治疗</t>
    <phoneticPr fontId="1" type="noConversion"/>
  </si>
  <si>
    <t>方式4001：</t>
    <phoneticPr fontId="1" type="noConversion"/>
  </si>
  <si>
    <t>方式4001</t>
    <phoneticPr fontId="1" type="noConversion"/>
  </si>
  <si>
    <t>damage4001</t>
    <phoneticPr fontId="1" type="noConversion"/>
  </si>
  <si>
    <t>方式4002：</t>
    <phoneticPr fontId="1" type="noConversion"/>
  </si>
  <si>
    <t>徽章-圣灵守护（(增加自身5%+(等级*0.001)%血量)）</t>
    <phoneticPr fontId="1" type="noConversion"/>
  </si>
  <si>
    <t>方式4002</t>
    <phoneticPr fontId="1" type="noConversion"/>
  </si>
  <si>
    <t>damage4002</t>
    <phoneticPr fontId="1" type="noConversion"/>
  </si>
  <si>
    <t>徽章-初始值+等级成长[致死一击]</t>
    <phoneticPr fontId="1" type="noConversion"/>
  </si>
  <si>
    <t>方式90：</t>
    <phoneticPr fontId="1" type="noConversion"/>
  </si>
  <si>
    <t>单体物攻-闪光技能附加</t>
    <phoneticPr fontId="1" type="noConversion"/>
  </si>
  <si>
    <t>单体特攻-闪光技能附加</t>
    <phoneticPr fontId="1" type="noConversion"/>
  </si>
  <si>
    <t>方式1003：</t>
    <phoneticPr fontId="1" type="noConversion"/>
  </si>
  <si>
    <t>自然之恩：增加队友吸血率</t>
    <phoneticPr fontId="1" type="noConversion"/>
  </si>
  <si>
    <t>方式1003</t>
    <phoneticPr fontId="1" type="noConversion"/>
  </si>
  <si>
    <t>damage1003</t>
    <phoneticPr fontId="1" type="noConversion"/>
  </si>
  <si>
    <t>double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</si>
</sst>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5" fillId="0" borderId="0"/>
    <xf numFmtId="0" fontId="6" fillId="0" borderId="0" applyNumberFormat="0" applyFill="0" applyBorder="0" applyAlignment="0" applyProtection="0"/>
    <xf numFmtId="9" fontId="10" fillId="0" borderId="0" applyFon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2" xfId="1" applyBorder="1" applyAlignment="1">
      <alignment horizontal="left" vertical="center"/>
    </xf>
    <xf numFmtId="0" fontId="2" fillId="0" borderId="3" xfId="1" applyBorder="1">
      <alignment vertical="center"/>
    </xf>
    <xf numFmtId="0" fontId="2" fillId="0" borderId="4" xfId="1" applyBorder="1" applyAlignment="1">
      <alignment horizontal="left" vertical="center"/>
    </xf>
    <xf numFmtId="0" fontId="3" fillId="0" borderId="0" xfId="1" applyFont="1" applyBorder="1" applyAlignment="1">
      <alignment horizontal="left" vertical="center"/>
    </xf>
    <xf numFmtId="0" fontId="2" fillId="0" borderId="5" xfId="1" applyBorder="1">
      <alignment vertical="center"/>
    </xf>
    <xf numFmtId="0" fontId="2" fillId="0" borderId="0" xfId="1" applyBorder="1" applyAlignment="1">
      <alignment horizontal="left" vertical="center"/>
    </xf>
    <xf numFmtId="0" fontId="2" fillId="0" borderId="8" xfId="1" applyBorder="1">
      <alignment vertical="center"/>
    </xf>
    <xf numFmtId="0" fontId="2" fillId="0" borderId="0" xfId="1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0" borderId="7" xfId="1" applyBorder="1">
      <alignment vertical="center"/>
    </xf>
    <xf numFmtId="0" fontId="4" fillId="0" borderId="4" xfId="0" applyFont="1" applyBorder="1" applyAlignment="1">
      <alignment horizontal="left" vertical="center"/>
    </xf>
    <xf numFmtId="0" fontId="2" fillId="0" borderId="1" xfId="1" applyBorder="1">
      <alignment vertical="center"/>
    </xf>
    <xf numFmtId="0" fontId="2" fillId="0" borderId="2" xfId="1" applyBorder="1">
      <alignment vertical="center"/>
    </xf>
    <xf numFmtId="0" fontId="2" fillId="0" borderId="4" xfId="1" applyBorder="1">
      <alignment vertical="center"/>
    </xf>
    <xf numFmtId="0" fontId="2" fillId="0" borderId="6" xfId="1" applyBorder="1">
      <alignment vertical="center"/>
    </xf>
    <xf numFmtId="0" fontId="2" fillId="2" borderId="0" xfId="1" applyFill="1" applyBorder="1" applyAlignment="1">
      <alignment horizontal="left" vertical="center"/>
    </xf>
    <xf numFmtId="0" fontId="2" fillId="2" borderId="0" xfId="1" applyFill="1" applyBorder="1">
      <alignment vertical="center"/>
    </xf>
    <xf numFmtId="0" fontId="8" fillId="2" borderId="0" xfId="1" applyFont="1" applyFill="1" applyBorder="1" applyAlignment="1">
      <alignment horizontal="left" vertical="center"/>
    </xf>
    <xf numFmtId="0" fontId="8" fillId="2" borderId="0" xfId="1" applyFont="1" applyFill="1" applyBorder="1">
      <alignment vertical="center"/>
    </xf>
    <xf numFmtId="0" fontId="9" fillId="0" borderId="0" xfId="1" applyFont="1">
      <alignment vertical="center"/>
    </xf>
    <xf numFmtId="0" fontId="4" fillId="0" borderId="0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2" fillId="0" borderId="6" xfId="1" applyBorder="1" applyAlignment="1">
      <alignment horizontal="left" vertical="center"/>
    </xf>
    <xf numFmtId="0" fontId="2" fillId="0" borderId="7" xfId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1" applyFont="1">
      <alignment vertical="center"/>
    </xf>
    <xf numFmtId="9" fontId="2" fillId="0" borderId="0" xfId="5" applyFont="1" applyBorder="1">
      <alignment vertical="center"/>
    </xf>
    <xf numFmtId="0" fontId="8" fillId="0" borderId="0" xfId="1" applyFont="1">
      <alignment vertical="center"/>
    </xf>
    <xf numFmtId="0" fontId="2" fillId="0" borderId="1" xfId="1" applyBorder="1" applyAlignment="1">
      <alignment horizontal="left" vertical="center" wrapText="1"/>
    </xf>
    <xf numFmtId="0" fontId="2" fillId="0" borderId="2" xfId="1" applyBorder="1" applyAlignment="1">
      <alignment horizontal="left" vertical="center" wrapText="1"/>
    </xf>
    <xf numFmtId="0" fontId="2" fillId="0" borderId="3" xfId="1" applyBorder="1" applyAlignment="1">
      <alignment horizontal="left" vertical="center" wrapText="1"/>
    </xf>
    <xf numFmtId="0" fontId="2" fillId="0" borderId="4" xfId="1" applyBorder="1" applyAlignment="1">
      <alignment horizontal="left" vertical="center" wrapText="1"/>
    </xf>
    <xf numFmtId="0" fontId="2" fillId="0" borderId="0" xfId="1" applyBorder="1" applyAlignment="1">
      <alignment horizontal="left" vertical="center" wrapText="1"/>
    </xf>
    <xf numFmtId="0" fontId="2" fillId="0" borderId="5" xfId="1" applyBorder="1" applyAlignment="1">
      <alignment horizontal="left" vertical="center" wrapText="1"/>
    </xf>
    <xf numFmtId="0" fontId="2" fillId="0" borderId="6" xfId="1" applyBorder="1" applyAlignment="1">
      <alignment horizontal="left" vertical="center" wrapText="1"/>
    </xf>
    <xf numFmtId="0" fontId="2" fillId="0" borderId="7" xfId="1" applyBorder="1" applyAlignment="1">
      <alignment horizontal="left" vertical="center" wrapText="1"/>
    </xf>
    <xf numFmtId="0" fontId="2" fillId="0" borderId="8" xfId="1" applyBorder="1" applyAlignment="1">
      <alignment horizontal="left" vertical="center" wrapText="1"/>
    </xf>
  </cellXfs>
  <cellStyles count="6">
    <cellStyle name="百分比" xfId="5" builtinId="5"/>
    <cellStyle name="常规" xfId="0" builtinId="0"/>
    <cellStyle name="常规 2" xfId="1" xr:uid="{00000000-0005-0000-0000-000002000000}"/>
    <cellStyle name="常规 3" xfId="2" xr:uid="{00000000-0005-0000-0000-000003000000}"/>
    <cellStyle name="常规 4" xfId="3" xr:uid="{00000000-0005-0000-0000-000004000000}"/>
    <cellStyle name="超链接 2" xfId="4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"/>
  <sheetViews>
    <sheetView workbookViewId="0">
      <selection activeCell="H22" sqref="H22"/>
    </sheetView>
  </sheetViews>
  <sheetFormatPr defaultColWidth="9" defaultRowHeight="13.5" x14ac:dyDescent="0.15"/>
  <cols>
    <col min="1" max="1" width="26.125" style="2" customWidth="1"/>
    <col min="2" max="2" width="12.75" style="2" bestFit="1" customWidth="1"/>
    <col min="3" max="3" width="7.5" style="1" customWidth="1"/>
    <col min="4" max="4" width="15.125" style="1" bestFit="1" customWidth="1"/>
    <col min="5" max="5" width="11.875" style="1" customWidth="1"/>
    <col min="6" max="6" width="7.5" style="1" bestFit="1" customWidth="1"/>
    <col min="7" max="7" width="8" style="17" customWidth="1"/>
    <col min="8" max="8" width="13" style="1" customWidth="1"/>
    <col min="9" max="9" width="9" style="1"/>
    <col min="10" max="10" width="13" style="1" customWidth="1"/>
    <col min="11" max="16384" width="9" style="1"/>
  </cols>
  <sheetData>
    <row r="1" spans="1:10" x14ac:dyDescent="0.15">
      <c r="A1" s="19" t="s">
        <v>33</v>
      </c>
      <c r="B1" s="19"/>
      <c r="C1" s="20"/>
      <c r="D1" s="16" t="s">
        <v>84</v>
      </c>
      <c r="E1" s="16"/>
      <c r="F1" s="16"/>
      <c r="H1" s="33" t="s">
        <v>40</v>
      </c>
      <c r="I1" s="34"/>
      <c r="J1" s="35"/>
    </row>
    <row r="2" spans="1:10" x14ac:dyDescent="0.15">
      <c r="A2" s="19" t="s">
        <v>50</v>
      </c>
      <c r="B2" s="19" t="s">
        <v>28</v>
      </c>
      <c r="C2" s="20">
        <v>90</v>
      </c>
      <c r="D2" s="11" t="s">
        <v>14</v>
      </c>
      <c r="E2" s="11" t="s">
        <v>157</v>
      </c>
      <c r="F2" s="31">
        <f>$C$17-$C$32</f>
        <v>1</v>
      </c>
      <c r="H2" s="36"/>
      <c r="I2" s="37"/>
      <c r="J2" s="38"/>
    </row>
    <row r="3" spans="1:10" x14ac:dyDescent="0.15">
      <c r="A3" s="21" t="s">
        <v>51</v>
      </c>
      <c r="B3" s="21" t="s">
        <v>29</v>
      </c>
      <c r="C3" s="22">
        <v>0.84</v>
      </c>
      <c r="D3" s="11" t="s">
        <v>13</v>
      </c>
      <c r="E3" s="11" t="s">
        <v>53</v>
      </c>
      <c r="F3" s="31">
        <f>$C$18-$C$33</f>
        <v>0.05</v>
      </c>
      <c r="H3" s="36"/>
      <c r="I3" s="37"/>
      <c r="J3" s="38"/>
    </row>
    <row r="4" spans="1:10" x14ac:dyDescent="0.15">
      <c r="A4" s="21" t="s">
        <v>272</v>
      </c>
      <c r="B4" s="21" t="s">
        <v>30</v>
      </c>
      <c r="C4" s="22">
        <v>0.36</v>
      </c>
      <c r="D4" s="13" t="s">
        <v>10</v>
      </c>
      <c r="E4" s="13" t="s">
        <v>54</v>
      </c>
      <c r="F4" s="13">
        <f>$H$7</f>
        <v>228.56086956521739</v>
      </c>
      <c r="H4" s="39"/>
      <c r="I4" s="40"/>
      <c r="J4" s="41"/>
    </row>
    <row r="5" spans="1:10" x14ac:dyDescent="0.15">
      <c r="A5" s="21" t="s">
        <v>276</v>
      </c>
      <c r="B5" s="21" t="s">
        <v>31</v>
      </c>
      <c r="C5" s="22">
        <v>2.0499999999999998</v>
      </c>
    </row>
    <row r="6" spans="1:10" x14ac:dyDescent="0.15">
      <c r="A6" s="21" t="s">
        <v>278</v>
      </c>
      <c r="B6" s="21" t="s">
        <v>32</v>
      </c>
      <c r="C6" s="22">
        <v>0</v>
      </c>
      <c r="D6" s="16" t="s">
        <v>85</v>
      </c>
      <c r="E6" s="16"/>
      <c r="F6" s="16"/>
    </row>
    <row r="7" spans="1:10" x14ac:dyDescent="0.15">
      <c r="A7" s="19" t="s">
        <v>279</v>
      </c>
      <c r="B7" s="19" t="s">
        <v>48</v>
      </c>
      <c r="C7" s="20">
        <v>0</v>
      </c>
      <c r="D7" s="11" t="s">
        <v>14</v>
      </c>
      <c r="E7" s="11" t="s">
        <v>55</v>
      </c>
      <c r="F7" s="31">
        <f>$C$17-$C$32</f>
        <v>1</v>
      </c>
      <c r="H7" s="1">
        <f>($C$14*$C$3+$C$25*$C$21*$C$4)*$C$14/($C$14+2*$C$28)</f>
        <v>228.56086956521739</v>
      </c>
      <c r="I7" s="32" t="s">
        <v>201</v>
      </c>
      <c r="J7" s="32" t="s">
        <v>202</v>
      </c>
    </row>
    <row r="8" spans="1:10" x14ac:dyDescent="0.15">
      <c r="A8" s="19" t="s">
        <v>277</v>
      </c>
      <c r="B8" s="19" t="s">
        <v>49</v>
      </c>
      <c r="C8" s="20">
        <v>0</v>
      </c>
      <c r="D8" s="11" t="s">
        <v>13</v>
      </c>
      <c r="E8" s="11" t="s">
        <v>56</v>
      </c>
      <c r="F8" s="31">
        <f>$C$18-$C$33+0.5</f>
        <v>0.55000000000000004</v>
      </c>
      <c r="H8" s="1">
        <f>($C$14*$C$3+$C$25*$C$21*$C$4)*$C$14/($C$14+2*$C$28)</f>
        <v>228.56086956521739</v>
      </c>
      <c r="I8" s="1" t="s">
        <v>149</v>
      </c>
      <c r="J8" s="1" t="s">
        <v>150</v>
      </c>
    </row>
    <row r="9" spans="1:10" x14ac:dyDescent="0.15">
      <c r="A9" s="19" t="s">
        <v>275</v>
      </c>
      <c r="B9" s="19" t="s">
        <v>52</v>
      </c>
      <c r="C9" s="20">
        <v>0</v>
      </c>
      <c r="D9" s="13" t="s">
        <v>10</v>
      </c>
      <c r="E9" s="13" t="s">
        <v>57</v>
      </c>
      <c r="F9" s="13">
        <f>$H$8</f>
        <v>228.56086956521739</v>
      </c>
      <c r="H9" s="1">
        <f>$C$14*$C$3+$C$25*$C$21*$C$4</f>
        <v>233.64</v>
      </c>
      <c r="I9" s="1" t="s">
        <v>203</v>
      </c>
      <c r="J9" s="1" t="s">
        <v>204</v>
      </c>
    </row>
    <row r="10" spans="1:10" x14ac:dyDescent="0.15">
      <c r="A10" s="19" t="s">
        <v>274</v>
      </c>
      <c r="B10" s="19" t="s">
        <v>99</v>
      </c>
      <c r="C10" s="20">
        <v>0</v>
      </c>
      <c r="H10" s="1">
        <f>($C$14*$C$3+$C$25*$C$21*$C$4)*$C$14/($C$14+2*$C$28)</f>
        <v>228.56086956521739</v>
      </c>
      <c r="I10" s="1" t="s">
        <v>138</v>
      </c>
      <c r="J10" s="1" t="s">
        <v>147</v>
      </c>
    </row>
    <row r="11" spans="1:10" x14ac:dyDescent="0.15">
      <c r="A11" s="19" t="s">
        <v>273</v>
      </c>
      <c r="B11" s="19" t="s">
        <v>100</v>
      </c>
      <c r="C11" s="20">
        <v>0</v>
      </c>
      <c r="D11" s="16" t="s">
        <v>86</v>
      </c>
      <c r="E11" s="16"/>
      <c r="F11" s="16"/>
      <c r="H11" s="1">
        <f>($C$14*$C$3+$C$25*$C$21*$C$4)*$C$14/($C$14+2*$C$28)</f>
        <v>228.56086956521739</v>
      </c>
      <c r="I11" s="1" t="s">
        <v>280</v>
      </c>
      <c r="J11" s="1" t="s">
        <v>282</v>
      </c>
    </row>
    <row r="12" spans="1:10" x14ac:dyDescent="0.15">
      <c r="D12" s="11" t="s">
        <v>14</v>
      </c>
      <c r="E12" s="11" t="s">
        <v>58</v>
      </c>
      <c r="F12" s="31">
        <v>1</v>
      </c>
      <c r="H12" s="1">
        <f>(0.3+0.6/$C$5)*($C$14*$C$3+$C$25*$C$21*$C$4)*$C$14/($C$14+2*$C$28)</f>
        <v>135.46412513255569</v>
      </c>
      <c r="I12" s="32" t="s">
        <v>209</v>
      </c>
      <c r="J12" s="32" t="s">
        <v>288</v>
      </c>
    </row>
    <row r="13" spans="1:10" x14ac:dyDescent="0.15">
      <c r="A13" s="3" t="s">
        <v>168</v>
      </c>
      <c r="B13" s="4"/>
      <c r="C13" s="5"/>
      <c r="D13" s="11" t="s">
        <v>13</v>
      </c>
      <c r="E13" s="11" t="s">
        <v>59</v>
      </c>
      <c r="F13" s="31">
        <f>$C$18-$C$33</f>
        <v>0.05</v>
      </c>
      <c r="H13" s="1">
        <f>(0.3+0.6/$C$5)*($C$14*$C$3+$C$25*$C$21*$C$4)*$C$14/($C$14+2*$C$28)</f>
        <v>135.46412513255569</v>
      </c>
      <c r="I13" s="1" t="s">
        <v>287</v>
      </c>
      <c r="J13" s="1" t="s">
        <v>290</v>
      </c>
    </row>
    <row r="14" spans="1:10" x14ac:dyDescent="0.15">
      <c r="A14" s="6" t="s">
        <v>169</v>
      </c>
      <c r="B14" s="7" t="s">
        <v>170</v>
      </c>
      <c r="C14" s="8">
        <v>270</v>
      </c>
      <c r="D14" s="13" t="s">
        <v>10</v>
      </c>
      <c r="E14" s="13" t="s">
        <v>60</v>
      </c>
      <c r="F14" s="13">
        <f>$H$9</f>
        <v>233.64</v>
      </c>
      <c r="H14" s="1">
        <f>($C$15*$C$3+$C$25*$C$21*$C$4)*$C$15/($C$15+2*$C$29)</f>
        <v>228.56086956521739</v>
      </c>
      <c r="I14" s="32" t="s">
        <v>210</v>
      </c>
      <c r="J14" s="32" t="s">
        <v>211</v>
      </c>
    </row>
    <row r="15" spans="1:10" x14ac:dyDescent="0.15">
      <c r="A15" s="6" t="s">
        <v>171</v>
      </c>
      <c r="B15" s="9" t="s">
        <v>172</v>
      </c>
      <c r="C15" s="8">
        <v>270</v>
      </c>
      <c r="H15" s="1">
        <f>($C$15*$C$3+$C$25*$C$21*$C$4)*$C$15/($C$15+2*$C$29)</f>
        <v>228.56086956521739</v>
      </c>
      <c r="I15" s="1" t="s">
        <v>212</v>
      </c>
      <c r="J15" s="1" t="s">
        <v>281</v>
      </c>
    </row>
    <row r="16" spans="1:10" x14ac:dyDescent="0.15">
      <c r="A16" s="6" t="s">
        <v>173</v>
      </c>
      <c r="B16" s="9" t="s">
        <v>174</v>
      </c>
      <c r="C16" s="8">
        <v>0</v>
      </c>
      <c r="D16" s="16" t="s">
        <v>139</v>
      </c>
      <c r="E16" s="16"/>
      <c r="F16" s="16"/>
      <c r="H16" s="1">
        <f>($C$15*$C$3+$C$25*$C$21*$C$4)*$C$15/($C$15+2*$C$29)</f>
        <v>228.56086956521739</v>
      </c>
      <c r="I16" s="1" t="s">
        <v>213</v>
      </c>
      <c r="J16" s="1" t="s">
        <v>214</v>
      </c>
    </row>
    <row r="17" spans="1:10" x14ac:dyDescent="0.15">
      <c r="A17" s="6" t="s">
        <v>12</v>
      </c>
      <c r="B17" s="9" t="s">
        <v>11</v>
      </c>
      <c r="C17" s="8">
        <v>1</v>
      </c>
      <c r="D17" s="11" t="s">
        <v>14</v>
      </c>
      <c r="E17" s="11" t="s">
        <v>140</v>
      </c>
      <c r="F17" s="31">
        <v>1</v>
      </c>
      <c r="H17" s="1">
        <f>(0.3+0.6/$C$5)*($C$15*$C$3+$C$25*$C$21*$C$4)*$C$15/($C$15+2*$C$29)</f>
        <v>135.46412513255569</v>
      </c>
      <c r="I17" s="32" t="s">
        <v>215</v>
      </c>
      <c r="J17" s="32" t="s">
        <v>216</v>
      </c>
    </row>
    <row r="18" spans="1:10" x14ac:dyDescent="0.15">
      <c r="A18" s="6" t="s">
        <v>9</v>
      </c>
      <c r="B18" s="9" t="s">
        <v>8</v>
      </c>
      <c r="C18" s="8">
        <v>0.05</v>
      </c>
      <c r="D18" s="11" t="s">
        <v>13</v>
      </c>
      <c r="E18" s="11" t="s">
        <v>141</v>
      </c>
      <c r="F18" s="31">
        <f>$C$18-$C$33</f>
        <v>0.05</v>
      </c>
      <c r="H18" s="1">
        <f>(0.3+0.6/$C$5)*($C$15*C$3+$C$25*$C$21*$C$4)*$C$15/($C$15+2*$C$29)</f>
        <v>135.46412513255569</v>
      </c>
      <c r="I18" s="1" t="s">
        <v>217</v>
      </c>
      <c r="J18" s="1" t="s">
        <v>289</v>
      </c>
    </row>
    <row r="19" spans="1:10" x14ac:dyDescent="0.15">
      <c r="A19" s="6" t="s">
        <v>7</v>
      </c>
      <c r="B19" s="9" t="s">
        <v>175</v>
      </c>
      <c r="C19" s="8">
        <v>4</v>
      </c>
      <c r="D19" s="13" t="s">
        <v>10</v>
      </c>
      <c r="E19" s="13" t="s">
        <v>142</v>
      </c>
      <c r="F19" s="13">
        <f>$H$10</f>
        <v>228.56086956521739</v>
      </c>
      <c r="H19" s="1">
        <f>(0.3+0.6/$C$5)*($C$15*C$3+$C$25*$C$21*$C$4)*$C$15/($C$15+2*$C$29)</f>
        <v>135.46412513255569</v>
      </c>
      <c r="I19" s="1" t="s">
        <v>218</v>
      </c>
      <c r="J19" s="1" t="s">
        <v>219</v>
      </c>
    </row>
    <row r="20" spans="1:10" x14ac:dyDescent="0.15">
      <c r="A20" s="14" t="s">
        <v>176</v>
      </c>
      <c r="B20" s="12" t="s">
        <v>177</v>
      </c>
      <c r="C20" s="8">
        <v>1</v>
      </c>
      <c r="H20" s="1">
        <f>(0.3+0.6/$C$5)*($C$15*C$3+$C$25*$C$21*$C$4)*$C$15/($C$15+2*$C$29)</f>
        <v>135.46412513255569</v>
      </c>
      <c r="I20" s="1" t="s">
        <v>151</v>
      </c>
      <c r="J20" s="1" t="s">
        <v>152</v>
      </c>
    </row>
    <row r="21" spans="1:10" x14ac:dyDescent="0.15">
      <c r="A21" s="14" t="s">
        <v>178</v>
      </c>
      <c r="B21" s="12" t="s">
        <v>179</v>
      </c>
      <c r="C21" s="8">
        <v>1</v>
      </c>
      <c r="D21" s="16" t="s">
        <v>283</v>
      </c>
      <c r="E21" s="16"/>
      <c r="F21" s="16"/>
      <c r="H21" s="1">
        <f>$C$15*$C$3+$C$25*$C$21*$C$4</f>
        <v>233.64</v>
      </c>
      <c r="I21" s="1" t="s">
        <v>295</v>
      </c>
      <c r="J21" s="1" t="s">
        <v>221</v>
      </c>
    </row>
    <row r="22" spans="1:10" x14ac:dyDescent="0.15">
      <c r="A22" s="14" t="s">
        <v>180</v>
      </c>
      <c r="B22" s="12" t="s">
        <v>181</v>
      </c>
      <c r="C22" s="8">
        <v>1</v>
      </c>
      <c r="D22" s="11" t="s">
        <v>14</v>
      </c>
      <c r="E22" s="11" t="s">
        <v>284</v>
      </c>
      <c r="F22" s="31">
        <v>1</v>
      </c>
      <c r="H22" s="1">
        <f>(0.3+0.6/$C$5)*($C$15*$C$3+$C$25*$C$21*$C$4)</f>
        <v>138.47443902439025</v>
      </c>
      <c r="I22" s="1" t="s">
        <v>296</v>
      </c>
      <c r="J22" s="1" t="s">
        <v>223</v>
      </c>
    </row>
    <row r="23" spans="1:10" x14ac:dyDescent="0.15">
      <c r="A23" s="25" t="s">
        <v>182</v>
      </c>
      <c r="B23" s="24" t="s">
        <v>183</v>
      </c>
      <c r="C23" s="8">
        <v>795</v>
      </c>
      <c r="D23" s="11" t="s">
        <v>13</v>
      </c>
      <c r="E23" s="11" t="s">
        <v>285</v>
      </c>
      <c r="F23" s="31">
        <f>$C$18-$C$33</f>
        <v>0.05</v>
      </c>
      <c r="H23" s="1">
        <f>($C$15*$C$3+$C$25*$C$21*$C$4)*$C$15/($C$15+2*$C$29)*0.6</f>
        <v>137.13652173913042</v>
      </c>
      <c r="I23" s="1" t="s">
        <v>110</v>
      </c>
      <c r="J23" s="1" t="s">
        <v>114</v>
      </c>
    </row>
    <row r="24" spans="1:10" x14ac:dyDescent="0.15">
      <c r="A24" s="6" t="s">
        <v>162</v>
      </c>
      <c r="B24" s="9" t="s">
        <v>164</v>
      </c>
      <c r="C24" s="8">
        <v>100</v>
      </c>
      <c r="D24" s="13" t="s">
        <v>10</v>
      </c>
      <c r="E24" s="13" t="s">
        <v>286</v>
      </c>
      <c r="F24" s="13">
        <f>$H$11</f>
        <v>228.56086956521739</v>
      </c>
      <c r="H24" s="1">
        <f>(($C$14*$C$3+$C$25*$C$21*$C$4)*$C$14/($C$14+2*$C$28)+($C$15*$C$3+$C$25*$C$21*$C$4)*$C$15/($C$15+2*$C$29))*0.5</f>
        <v>228.56086956521739</v>
      </c>
      <c r="I24" s="1" t="s">
        <v>205</v>
      </c>
      <c r="J24" s="1" t="s">
        <v>206</v>
      </c>
    </row>
    <row r="25" spans="1:10" x14ac:dyDescent="0.15">
      <c r="A25" s="26" t="s">
        <v>271</v>
      </c>
      <c r="B25" s="27" t="s">
        <v>232</v>
      </c>
      <c r="C25" s="10">
        <v>19</v>
      </c>
      <c r="H25" s="1">
        <f>(($C$14*$C$3+$C$25*$C$21*$C$4)*$C$14/($C$14+2*$C$28)+($C$15*$C$3+$C$25*$C$21*$C$4)*$C$15/($C$15+2*$C$29))*0.5*(0.3+0.6/$C$5)</f>
        <v>135.46412513255569</v>
      </c>
      <c r="I25" s="1" t="s">
        <v>207</v>
      </c>
      <c r="J25" s="1" t="s">
        <v>208</v>
      </c>
    </row>
    <row r="26" spans="1:10" x14ac:dyDescent="0.15">
      <c r="D26" s="16" t="s">
        <v>87</v>
      </c>
      <c r="E26" s="16"/>
      <c r="F26" s="16"/>
    </row>
    <row r="27" spans="1:10" x14ac:dyDescent="0.15">
      <c r="A27" s="3" t="s">
        <v>184</v>
      </c>
      <c r="B27" s="4"/>
      <c r="C27" s="5"/>
      <c r="D27" s="11" t="s">
        <v>14</v>
      </c>
      <c r="E27" s="11" t="s">
        <v>61</v>
      </c>
      <c r="F27" s="31">
        <f>$C$17-$C$32</f>
        <v>1</v>
      </c>
    </row>
    <row r="28" spans="1:10" x14ac:dyDescent="0.15">
      <c r="A28" s="6" t="s">
        <v>185</v>
      </c>
      <c r="B28" s="7" t="s">
        <v>186</v>
      </c>
      <c r="C28" s="8">
        <v>3</v>
      </c>
      <c r="D28" s="11" t="s">
        <v>13</v>
      </c>
      <c r="E28" s="11" t="s">
        <v>62</v>
      </c>
      <c r="F28" s="31">
        <f>$C$18-$C$33</f>
        <v>0.05</v>
      </c>
    </row>
    <row r="29" spans="1:10" x14ac:dyDescent="0.15">
      <c r="A29" s="6" t="s">
        <v>187</v>
      </c>
      <c r="B29" s="9" t="s">
        <v>188</v>
      </c>
      <c r="C29" s="8">
        <v>3</v>
      </c>
      <c r="D29" s="13" t="s">
        <v>10</v>
      </c>
      <c r="E29" s="13" t="s">
        <v>63</v>
      </c>
      <c r="F29" s="13">
        <f>$H$12</f>
        <v>135.46412513255569</v>
      </c>
    </row>
    <row r="30" spans="1:10" x14ac:dyDescent="0.15">
      <c r="A30" s="6" t="s">
        <v>189</v>
      </c>
      <c r="B30" s="9" t="s">
        <v>190</v>
      </c>
      <c r="C30" s="8">
        <v>0</v>
      </c>
    </row>
    <row r="31" spans="1:10" x14ac:dyDescent="0.15">
      <c r="A31" s="6" t="s">
        <v>191</v>
      </c>
      <c r="B31" s="9" t="s">
        <v>192</v>
      </c>
      <c r="C31" s="8">
        <v>0</v>
      </c>
      <c r="D31" s="16" t="s">
        <v>291</v>
      </c>
      <c r="E31" s="16"/>
      <c r="F31" s="16"/>
    </row>
    <row r="32" spans="1:10" x14ac:dyDescent="0.15">
      <c r="A32" s="6" t="s">
        <v>5</v>
      </c>
      <c r="B32" s="9" t="s">
        <v>193</v>
      </c>
      <c r="C32" s="8">
        <v>0</v>
      </c>
      <c r="D32" s="11" t="s">
        <v>14</v>
      </c>
      <c r="E32" s="11" t="s">
        <v>292</v>
      </c>
      <c r="F32" s="31">
        <f>$C$17-$C$32</f>
        <v>1</v>
      </c>
    </row>
    <row r="33" spans="1:6" x14ac:dyDescent="0.15">
      <c r="A33" s="6" t="s">
        <v>3</v>
      </c>
      <c r="B33" s="9" t="s">
        <v>194</v>
      </c>
      <c r="C33" s="8">
        <v>0</v>
      </c>
      <c r="D33" s="11" t="s">
        <v>13</v>
      </c>
      <c r="E33" s="11" t="s">
        <v>293</v>
      </c>
      <c r="F33" s="31">
        <f>$C$18-$C$33+0.5</f>
        <v>0.55000000000000004</v>
      </c>
    </row>
    <row r="34" spans="1:6" x14ac:dyDescent="0.15">
      <c r="A34" s="6" t="s">
        <v>1</v>
      </c>
      <c r="B34" s="9" t="s">
        <v>195</v>
      </c>
      <c r="C34" s="8">
        <v>1</v>
      </c>
      <c r="D34" s="13" t="s">
        <v>10</v>
      </c>
      <c r="E34" s="13" t="s">
        <v>294</v>
      </c>
      <c r="F34" s="13">
        <f>$H$13</f>
        <v>135.46412513255569</v>
      </c>
    </row>
    <row r="35" spans="1:6" x14ac:dyDescent="0.15">
      <c r="A35" s="14" t="s">
        <v>180</v>
      </c>
      <c r="B35" s="12" t="s">
        <v>196</v>
      </c>
      <c r="C35" s="8">
        <v>1</v>
      </c>
    </row>
    <row r="36" spans="1:6" x14ac:dyDescent="0.15">
      <c r="A36" s="25" t="s">
        <v>182</v>
      </c>
      <c r="B36" s="24" t="s">
        <v>197</v>
      </c>
      <c r="C36" s="8">
        <v>278103</v>
      </c>
      <c r="D36" s="16" t="s">
        <v>88</v>
      </c>
      <c r="E36" s="16"/>
      <c r="F36" s="16"/>
    </row>
    <row r="37" spans="1:6" x14ac:dyDescent="0.15">
      <c r="A37" s="26" t="s">
        <v>162</v>
      </c>
      <c r="B37" s="27" t="s">
        <v>166</v>
      </c>
      <c r="C37" s="10">
        <v>100</v>
      </c>
      <c r="D37" s="11" t="s">
        <v>14</v>
      </c>
      <c r="E37" s="11" t="s">
        <v>64</v>
      </c>
      <c r="F37" s="31">
        <f>$C$17-$C$32</f>
        <v>1</v>
      </c>
    </row>
    <row r="38" spans="1:6" x14ac:dyDescent="0.15">
      <c r="D38" s="11" t="s">
        <v>13</v>
      </c>
      <c r="E38" s="11" t="s">
        <v>65</v>
      </c>
      <c r="F38" s="31">
        <f>$C$18-$C$33</f>
        <v>0.05</v>
      </c>
    </row>
    <row r="39" spans="1:6" x14ac:dyDescent="0.15">
      <c r="D39" s="13" t="s">
        <v>10</v>
      </c>
      <c r="E39" s="13" t="s">
        <v>66</v>
      </c>
      <c r="F39" s="13">
        <f>$H$14</f>
        <v>228.56086956521739</v>
      </c>
    </row>
    <row r="41" spans="1:6" x14ac:dyDescent="0.15">
      <c r="D41" s="16" t="s">
        <v>89</v>
      </c>
      <c r="E41" s="16"/>
      <c r="F41" s="16"/>
    </row>
    <row r="42" spans="1:6" x14ac:dyDescent="0.15">
      <c r="D42" s="11" t="s">
        <v>14</v>
      </c>
      <c r="E42" s="11" t="s">
        <v>67</v>
      </c>
      <c r="F42" s="31">
        <v>1</v>
      </c>
    </row>
    <row r="43" spans="1:6" x14ac:dyDescent="0.15">
      <c r="D43" s="11" t="s">
        <v>13</v>
      </c>
      <c r="E43" s="11" t="s">
        <v>68</v>
      </c>
      <c r="F43" s="31">
        <f>$C$18-$C$33</f>
        <v>0.05</v>
      </c>
    </row>
    <row r="44" spans="1:6" x14ac:dyDescent="0.15">
      <c r="D44" s="13" t="s">
        <v>10</v>
      </c>
      <c r="E44" s="13" t="s">
        <v>69</v>
      </c>
      <c r="F44" s="13">
        <f>$H$15</f>
        <v>228.56086956521739</v>
      </c>
    </row>
    <row r="46" spans="1:6" x14ac:dyDescent="0.15">
      <c r="D46" s="16" t="s">
        <v>90</v>
      </c>
      <c r="E46" s="16"/>
      <c r="F46" s="16"/>
    </row>
    <row r="47" spans="1:6" x14ac:dyDescent="0.15">
      <c r="D47" s="17" t="s">
        <v>14</v>
      </c>
      <c r="E47" s="11" t="s">
        <v>70</v>
      </c>
      <c r="F47" s="31">
        <f>$C$17-$C$32</f>
        <v>1</v>
      </c>
    </row>
    <row r="48" spans="1:6" x14ac:dyDescent="0.15">
      <c r="D48" s="17" t="s">
        <v>13</v>
      </c>
      <c r="E48" s="11" t="s">
        <v>71</v>
      </c>
      <c r="F48" s="31">
        <f>$C$18-$C$33+0.5</f>
        <v>0.55000000000000004</v>
      </c>
    </row>
    <row r="49" spans="4:6" x14ac:dyDescent="0.15">
      <c r="D49" s="18" t="s">
        <v>10</v>
      </c>
      <c r="E49" s="13" t="s">
        <v>72</v>
      </c>
      <c r="F49" s="13">
        <f>$H$14</f>
        <v>228.56086956521739</v>
      </c>
    </row>
    <row r="51" spans="4:6" x14ac:dyDescent="0.15">
      <c r="D51" s="15" t="s">
        <v>91</v>
      </c>
      <c r="E51" s="16"/>
      <c r="F51" s="16"/>
    </row>
    <row r="52" spans="4:6" x14ac:dyDescent="0.15">
      <c r="D52" s="17" t="s">
        <v>14</v>
      </c>
      <c r="E52" s="11" t="s">
        <v>73</v>
      </c>
      <c r="F52" s="31">
        <f>$C$17-$C$32</f>
        <v>1</v>
      </c>
    </row>
    <row r="53" spans="4:6" x14ac:dyDescent="0.15">
      <c r="D53" s="17" t="s">
        <v>13</v>
      </c>
      <c r="E53" s="11" t="s">
        <v>74</v>
      </c>
      <c r="F53" s="31">
        <f>$C$18-$C$33</f>
        <v>0.05</v>
      </c>
    </row>
    <row r="54" spans="4:6" x14ac:dyDescent="0.15">
      <c r="D54" s="18" t="s">
        <v>10</v>
      </c>
      <c r="E54" s="13" t="s">
        <v>75</v>
      </c>
      <c r="F54" s="13">
        <f>$H$17</f>
        <v>135.46412513255569</v>
      </c>
    </row>
    <row r="56" spans="4:6" x14ac:dyDescent="0.15">
      <c r="D56" s="15" t="s">
        <v>92</v>
      </c>
      <c r="E56" s="16"/>
      <c r="F56" s="16"/>
    </row>
    <row r="57" spans="4:6" x14ac:dyDescent="0.15">
      <c r="D57" s="17" t="s">
        <v>14</v>
      </c>
      <c r="E57" s="11" t="s">
        <v>76</v>
      </c>
      <c r="F57" s="31">
        <f>$C$17-$C$32</f>
        <v>1</v>
      </c>
    </row>
    <row r="58" spans="4:6" x14ac:dyDescent="0.15">
      <c r="D58" s="17" t="s">
        <v>13</v>
      </c>
      <c r="E58" s="11" t="s">
        <v>77</v>
      </c>
      <c r="F58" s="31">
        <f>$C$18-$C$33+0.5</f>
        <v>0.55000000000000004</v>
      </c>
    </row>
    <row r="59" spans="4:6" x14ac:dyDescent="0.15">
      <c r="D59" s="18" t="s">
        <v>10</v>
      </c>
      <c r="E59" s="13" t="s">
        <v>78</v>
      </c>
      <c r="F59" s="13">
        <f>$H$18</f>
        <v>135.46412513255569</v>
      </c>
    </row>
    <row r="61" spans="4:6" x14ac:dyDescent="0.15">
      <c r="D61" s="15" t="s">
        <v>93</v>
      </c>
      <c r="E61" s="16"/>
      <c r="F61" s="16"/>
    </row>
    <row r="62" spans="4:6" x14ac:dyDescent="0.15">
      <c r="D62" s="17" t="s">
        <v>14</v>
      </c>
      <c r="E62" s="11" t="s">
        <v>79</v>
      </c>
      <c r="F62" s="31">
        <f>$C$17-$C$32</f>
        <v>1</v>
      </c>
    </row>
    <row r="63" spans="4:6" x14ac:dyDescent="0.15">
      <c r="D63" s="17" t="s">
        <v>13</v>
      </c>
      <c r="E63" s="11" t="s">
        <v>80</v>
      </c>
      <c r="F63" s="31">
        <f>$C$18-$C$33</f>
        <v>0.05</v>
      </c>
    </row>
    <row r="64" spans="4:6" x14ac:dyDescent="0.15">
      <c r="D64" s="18" t="s">
        <v>10</v>
      </c>
      <c r="E64" s="13" t="s">
        <v>81</v>
      </c>
      <c r="F64" s="13">
        <f>$H$19</f>
        <v>135.46412513255569</v>
      </c>
    </row>
    <row r="66" spans="4:6" x14ac:dyDescent="0.15">
      <c r="D66" s="15" t="s">
        <v>156</v>
      </c>
      <c r="E66" s="16"/>
      <c r="F66" s="16"/>
    </row>
    <row r="67" spans="4:6" x14ac:dyDescent="0.15">
      <c r="D67" s="17" t="s">
        <v>14</v>
      </c>
      <c r="E67" s="11" t="s">
        <v>153</v>
      </c>
      <c r="F67" s="31">
        <v>1</v>
      </c>
    </row>
    <row r="68" spans="4:6" x14ac:dyDescent="0.15">
      <c r="D68" s="17" t="s">
        <v>13</v>
      </c>
      <c r="E68" s="11" t="s">
        <v>154</v>
      </c>
      <c r="F68" s="31">
        <f>$C$18-$C$33</f>
        <v>0.05</v>
      </c>
    </row>
    <row r="69" spans="4:6" x14ac:dyDescent="0.15">
      <c r="D69" s="18" t="s">
        <v>10</v>
      </c>
      <c r="E69" s="13" t="s">
        <v>155</v>
      </c>
      <c r="F69" s="13">
        <f>$H$20</f>
        <v>135.46412513255569</v>
      </c>
    </row>
    <row r="71" spans="4:6" x14ac:dyDescent="0.15">
      <c r="D71" s="15" t="s">
        <v>297</v>
      </c>
      <c r="E71" s="16"/>
      <c r="F71" s="16"/>
    </row>
    <row r="72" spans="4:6" x14ac:dyDescent="0.15">
      <c r="D72" s="17" t="s">
        <v>14</v>
      </c>
      <c r="E72" s="11" t="s">
        <v>298</v>
      </c>
      <c r="F72" s="31">
        <v>1</v>
      </c>
    </row>
    <row r="73" spans="4:6" x14ac:dyDescent="0.15">
      <c r="D73" s="17" t="s">
        <v>13</v>
      </c>
      <c r="E73" s="11" t="s">
        <v>299</v>
      </c>
      <c r="F73" s="31">
        <v>0</v>
      </c>
    </row>
    <row r="74" spans="4:6" x14ac:dyDescent="0.15">
      <c r="D74" s="18" t="s">
        <v>10</v>
      </c>
      <c r="E74" s="13" t="s">
        <v>303</v>
      </c>
      <c r="F74" s="13">
        <f>$H$21</f>
        <v>233.64</v>
      </c>
    </row>
    <row r="76" spans="4:6" x14ac:dyDescent="0.15">
      <c r="D76" s="15" t="s">
        <v>300</v>
      </c>
      <c r="E76" s="16"/>
      <c r="F76" s="16"/>
    </row>
    <row r="77" spans="4:6" x14ac:dyDescent="0.15">
      <c r="D77" s="17" t="s">
        <v>14</v>
      </c>
      <c r="E77" s="11" t="s">
        <v>301</v>
      </c>
      <c r="F77" s="31">
        <v>1</v>
      </c>
    </row>
    <row r="78" spans="4:6" x14ac:dyDescent="0.15">
      <c r="D78" s="17" t="s">
        <v>13</v>
      </c>
      <c r="E78" s="11" t="s">
        <v>302</v>
      </c>
      <c r="F78" s="31">
        <v>0</v>
      </c>
    </row>
    <row r="79" spans="4:6" x14ac:dyDescent="0.15">
      <c r="D79" s="18" t="s">
        <v>10</v>
      </c>
      <c r="E79" s="13" t="s">
        <v>304</v>
      </c>
      <c r="F79" s="13">
        <f>$H$22</f>
        <v>138.47443902439025</v>
      </c>
    </row>
    <row r="81" spans="4:6" x14ac:dyDescent="0.15">
      <c r="D81" s="15" t="s">
        <v>134</v>
      </c>
      <c r="E81" s="16"/>
      <c r="F81" s="16"/>
    </row>
    <row r="82" spans="4:6" x14ac:dyDescent="0.15">
      <c r="D82" s="17" t="s">
        <v>14</v>
      </c>
      <c r="E82" s="11" t="s">
        <v>135</v>
      </c>
      <c r="F82" s="31">
        <v>1</v>
      </c>
    </row>
    <row r="83" spans="4:6" x14ac:dyDescent="0.15">
      <c r="D83" s="17" t="s">
        <v>13</v>
      </c>
      <c r="E83" s="11" t="s">
        <v>136</v>
      </c>
      <c r="F83" s="31">
        <v>0</v>
      </c>
    </row>
    <row r="84" spans="4:6" x14ac:dyDescent="0.15">
      <c r="D84" s="18" t="s">
        <v>10</v>
      </c>
      <c r="E84" s="13" t="s">
        <v>137</v>
      </c>
      <c r="F84" s="13">
        <f>$H$22</f>
        <v>138.47443902439025</v>
      </c>
    </row>
    <row r="86" spans="4:6" x14ac:dyDescent="0.15">
      <c r="D86" s="15" t="s">
        <v>224</v>
      </c>
      <c r="E86" s="16"/>
      <c r="F86" s="16"/>
    </row>
    <row r="87" spans="4:6" x14ac:dyDescent="0.15">
      <c r="D87" s="17" t="s">
        <v>14</v>
      </c>
      <c r="E87" s="11" t="s">
        <v>225</v>
      </c>
      <c r="F87" s="31">
        <f>$C$17-$C$32</f>
        <v>1</v>
      </c>
    </row>
    <row r="88" spans="4:6" x14ac:dyDescent="0.15">
      <c r="D88" s="17" t="s">
        <v>13</v>
      </c>
      <c r="E88" s="11" t="s">
        <v>226</v>
      </c>
      <c r="F88" s="31">
        <f>$C$18-$C$33</f>
        <v>0.05</v>
      </c>
    </row>
    <row r="89" spans="4:6" x14ac:dyDescent="0.15">
      <c r="D89" s="18" t="s">
        <v>10</v>
      </c>
      <c r="E89" s="13" t="s">
        <v>227</v>
      </c>
      <c r="F89" s="13">
        <f>$H$24</f>
        <v>228.56086956521739</v>
      </c>
    </row>
    <row r="91" spans="4:6" x14ac:dyDescent="0.15">
      <c r="D91" s="15" t="s">
        <v>228</v>
      </c>
      <c r="E91" s="16"/>
      <c r="F91" s="16"/>
    </row>
    <row r="92" spans="4:6" x14ac:dyDescent="0.15">
      <c r="D92" s="17" t="s">
        <v>14</v>
      </c>
      <c r="E92" s="11" t="s">
        <v>229</v>
      </c>
      <c r="F92" s="31">
        <f>$C$17-$C$32</f>
        <v>1</v>
      </c>
    </row>
    <row r="93" spans="4:6" x14ac:dyDescent="0.15">
      <c r="D93" s="17" t="s">
        <v>13</v>
      </c>
      <c r="E93" s="11" t="s">
        <v>230</v>
      </c>
      <c r="F93" s="31">
        <f>$C$18-$C$33</f>
        <v>0.05</v>
      </c>
    </row>
    <row r="94" spans="4:6" x14ac:dyDescent="0.15">
      <c r="D94" s="18" t="s">
        <v>10</v>
      </c>
      <c r="E94" s="13" t="s">
        <v>231</v>
      </c>
      <c r="F94" s="13">
        <f>$H$25</f>
        <v>135.46412513255569</v>
      </c>
    </row>
  </sheetData>
  <mergeCells count="1">
    <mergeCell ref="H1:J4"/>
  </mergeCells>
  <phoneticPr fontId="1" type="noConversion"/>
  <pageMargins left="0.69930555555555596" right="0.69930555555555596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8"/>
  <sheetViews>
    <sheetView topLeftCell="A22" workbookViewId="0">
      <selection activeCell="K40" sqref="K40"/>
    </sheetView>
  </sheetViews>
  <sheetFormatPr defaultColWidth="9" defaultRowHeight="13.5" x14ac:dyDescent="0.15"/>
  <cols>
    <col min="1" max="1" width="23.625" style="2" customWidth="1"/>
    <col min="2" max="2" width="12.75" style="2" bestFit="1" customWidth="1"/>
    <col min="3" max="3" width="7.5" style="1" customWidth="1"/>
    <col min="4" max="4" width="15.125" style="1" bestFit="1" customWidth="1"/>
    <col min="5" max="5" width="11.875" style="1" customWidth="1"/>
    <col min="6" max="6" width="7.5" style="1" bestFit="1" customWidth="1"/>
    <col min="7" max="7" width="8" style="17" customWidth="1"/>
    <col min="8" max="8" width="13" style="1" customWidth="1"/>
    <col min="9" max="9" width="9.5" style="1" customWidth="1"/>
    <col min="10" max="10" width="13" style="1" customWidth="1"/>
    <col min="11" max="16384" width="9" style="1"/>
  </cols>
  <sheetData>
    <row r="1" spans="1:10" x14ac:dyDescent="0.15">
      <c r="A1" s="19" t="s">
        <v>33</v>
      </c>
      <c r="B1" s="19"/>
      <c r="C1" s="20"/>
      <c r="D1" s="16" t="s">
        <v>112</v>
      </c>
      <c r="E1" s="16"/>
      <c r="F1" s="16"/>
      <c r="H1" s="33" t="s">
        <v>40</v>
      </c>
      <c r="I1" s="34"/>
      <c r="J1" s="35"/>
    </row>
    <row r="2" spans="1:10" x14ac:dyDescent="0.15">
      <c r="A2" s="19" t="s">
        <v>106</v>
      </c>
      <c r="B2" s="19" t="s">
        <v>28</v>
      </c>
      <c r="C2" s="20">
        <v>1</v>
      </c>
      <c r="D2" s="13" t="s">
        <v>96</v>
      </c>
      <c r="E2" s="13" t="s">
        <v>111</v>
      </c>
      <c r="F2" s="13">
        <f>$H$7</f>
        <v>238.29</v>
      </c>
      <c r="H2" s="36"/>
      <c r="I2" s="37"/>
      <c r="J2" s="38"/>
    </row>
    <row r="3" spans="1:10" x14ac:dyDescent="0.15">
      <c r="A3" s="21" t="s">
        <v>105</v>
      </c>
      <c r="B3" s="21" t="s">
        <v>29</v>
      </c>
      <c r="C3" s="22">
        <v>1.5E-3</v>
      </c>
      <c r="D3" s="11"/>
      <c r="E3" s="11"/>
      <c r="F3" s="11"/>
      <c r="H3" s="36"/>
      <c r="I3" s="37"/>
      <c r="J3" s="38"/>
    </row>
    <row r="4" spans="1:10" x14ac:dyDescent="0.15">
      <c r="A4" s="21" t="s">
        <v>107</v>
      </c>
      <c r="B4" s="21" t="s">
        <v>30</v>
      </c>
      <c r="C4" s="22">
        <v>0.03</v>
      </c>
      <c r="D4" s="16" t="s">
        <v>116</v>
      </c>
      <c r="E4" s="16"/>
      <c r="F4" s="16"/>
      <c r="H4" s="39"/>
      <c r="I4" s="40"/>
      <c r="J4" s="41"/>
    </row>
    <row r="5" spans="1:10" x14ac:dyDescent="0.15">
      <c r="A5" s="21" t="s">
        <v>108</v>
      </c>
      <c r="B5" s="21" t="s">
        <v>31</v>
      </c>
      <c r="C5" s="22">
        <v>12.54</v>
      </c>
      <c r="D5" s="13" t="s">
        <v>96</v>
      </c>
      <c r="E5" s="13" t="s">
        <v>117</v>
      </c>
      <c r="F5" s="13">
        <f>$H$8</f>
        <v>-238.29</v>
      </c>
    </row>
    <row r="6" spans="1:10" x14ac:dyDescent="0.15">
      <c r="A6" s="21" t="s">
        <v>113</v>
      </c>
      <c r="B6" s="21" t="s">
        <v>32</v>
      </c>
      <c r="C6" s="22">
        <v>3</v>
      </c>
    </row>
    <row r="7" spans="1:10" x14ac:dyDescent="0.15">
      <c r="A7" s="19" t="s">
        <v>109</v>
      </c>
      <c r="B7" s="19" t="s">
        <v>48</v>
      </c>
      <c r="C7" s="20">
        <v>1</v>
      </c>
      <c r="D7" s="16" t="s">
        <v>120</v>
      </c>
      <c r="E7" s="16"/>
      <c r="F7" s="16"/>
      <c r="H7" s="23">
        <f>($C$4+$C$5*($C$25-1))*$C$20*$C$21</f>
        <v>238.29</v>
      </c>
      <c r="I7" s="23" t="s">
        <v>103</v>
      </c>
      <c r="J7" s="23" t="s">
        <v>148</v>
      </c>
    </row>
    <row r="8" spans="1:10" x14ac:dyDescent="0.15">
      <c r="A8" s="19" t="s">
        <v>101</v>
      </c>
      <c r="B8" s="19" t="s">
        <v>49</v>
      </c>
      <c r="C8" s="20">
        <v>0</v>
      </c>
      <c r="D8" s="13" t="s">
        <v>96</v>
      </c>
      <c r="E8" s="13" t="s">
        <v>121</v>
      </c>
      <c r="F8" s="13">
        <f>$H$9</f>
        <v>-238.29</v>
      </c>
      <c r="H8" s="1">
        <f>0-(($C$4+$C$5*($C$25-1))*$C$20*$C$21)</f>
        <v>-238.29</v>
      </c>
      <c r="I8" s="1" t="s">
        <v>104</v>
      </c>
      <c r="J8" s="1" t="s">
        <v>115</v>
      </c>
    </row>
    <row r="9" spans="1:10" x14ac:dyDescent="0.15">
      <c r="A9" s="19" t="s">
        <v>102</v>
      </c>
      <c r="B9" s="19" t="s">
        <v>52</v>
      </c>
      <c r="C9" s="20">
        <v>0</v>
      </c>
      <c r="H9" s="1">
        <f>0-($C$4+$C$5*($C$25-1))*$C$20*$C$21</f>
        <v>-238.29</v>
      </c>
      <c r="I9" s="1" t="s">
        <v>119</v>
      </c>
      <c r="J9" s="1" t="s">
        <v>118</v>
      </c>
    </row>
    <row r="10" spans="1:10" x14ac:dyDescent="0.15">
      <c r="A10" s="19" t="s">
        <v>97</v>
      </c>
      <c r="B10" s="19" t="s">
        <v>99</v>
      </c>
      <c r="C10" s="20">
        <v>0</v>
      </c>
      <c r="D10" s="16" t="s">
        <v>125</v>
      </c>
      <c r="E10" s="16"/>
      <c r="F10" s="16"/>
      <c r="H10" s="1">
        <f>($C$4+$C$5*($C$25-1))*$C$20*$C$21</f>
        <v>238.29</v>
      </c>
      <c r="I10" s="1" t="s">
        <v>122</v>
      </c>
      <c r="J10" s="1" t="s">
        <v>123</v>
      </c>
    </row>
    <row r="11" spans="1:10" x14ac:dyDescent="0.15">
      <c r="A11" s="19" t="s">
        <v>98</v>
      </c>
      <c r="B11" s="19" t="s">
        <v>100</v>
      </c>
      <c r="C11" s="20">
        <v>0</v>
      </c>
      <c r="D11" s="13" t="s">
        <v>96</v>
      </c>
      <c r="E11" s="13" t="s">
        <v>124</v>
      </c>
      <c r="F11" s="13">
        <f>$H$10</f>
        <v>238.29</v>
      </c>
      <c r="H11" s="1">
        <f>($C$4+$C$5*($C$25-1))*$C$20*$C$21</f>
        <v>238.29</v>
      </c>
      <c r="I11" s="1" t="s">
        <v>126</v>
      </c>
      <c r="J11" s="1" t="s">
        <v>127</v>
      </c>
    </row>
    <row r="12" spans="1:10" x14ac:dyDescent="0.15">
      <c r="D12" s="11"/>
      <c r="E12" s="11"/>
      <c r="F12" s="11"/>
      <c r="H12" s="1">
        <f>0-(($C$4+$C$5*($C$25-1))*$C$20*$C$21)</f>
        <v>-238.29</v>
      </c>
      <c r="I12" s="1" t="s">
        <v>130</v>
      </c>
      <c r="J12" s="1" t="s">
        <v>131</v>
      </c>
    </row>
    <row r="13" spans="1:10" x14ac:dyDescent="0.15">
      <c r="A13" s="3" t="s">
        <v>34</v>
      </c>
      <c r="B13" s="4"/>
      <c r="C13" s="5"/>
      <c r="D13" s="16" t="s">
        <v>128</v>
      </c>
      <c r="E13" s="16"/>
      <c r="F13" s="16"/>
      <c r="H13" s="1">
        <f>($C$4+$C$5*($C$25-1))*$C$20*$C$21</f>
        <v>238.29</v>
      </c>
      <c r="I13" s="1" t="s">
        <v>143</v>
      </c>
      <c r="J13" s="1" t="s">
        <v>144</v>
      </c>
    </row>
    <row r="14" spans="1:10" x14ac:dyDescent="0.15">
      <c r="A14" s="6" t="s">
        <v>15</v>
      </c>
      <c r="B14" s="7" t="s">
        <v>18</v>
      </c>
      <c r="C14" s="8">
        <v>600</v>
      </c>
      <c r="D14" s="13" t="s">
        <v>96</v>
      </c>
      <c r="E14" s="13" t="s">
        <v>129</v>
      </c>
      <c r="F14" s="13">
        <f>$H$11</f>
        <v>238.29</v>
      </c>
      <c r="H14" s="1">
        <f>$C$24*$C$3</f>
        <v>0.15</v>
      </c>
      <c r="I14" s="1" t="s">
        <v>158</v>
      </c>
      <c r="J14" s="1" t="s">
        <v>159</v>
      </c>
    </row>
    <row r="15" spans="1:10" x14ac:dyDescent="0.15">
      <c r="A15" s="6" t="s">
        <v>16</v>
      </c>
      <c r="B15" s="9" t="s">
        <v>17</v>
      </c>
      <c r="C15" s="8">
        <v>580</v>
      </c>
      <c r="H15" s="1">
        <f>$C$23*$C$3</f>
        <v>75</v>
      </c>
      <c r="I15" s="1" t="s">
        <v>198</v>
      </c>
      <c r="J15" s="1" t="s">
        <v>314</v>
      </c>
    </row>
    <row r="16" spans="1:10" x14ac:dyDescent="0.15">
      <c r="A16" s="6" t="s">
        <v>19</v>
      </c>
      <c r="B16" s="9" t="s">
        <v>20</v>
      </c>
      <c r="C16" s="8">
        <v>0</v>
      </c>
      <c r="D16" s="16" t="s">
        <v>132</v>
      </c>
      <c r="E16" s="16"/>
      <c r="F16" s="16"/>
      <c r="H16" s="1">
        <f>0-$C$24*$C$3</f>
        <v>-0.15</v>
      </c>
      <c r="I16" s="1" t="s">
        <v>199</v>
      </c>
      <c r="J16" s="1" t="s">
        <v>200</v>
      </c>
    </row>
    <row r="17" spans="1:10" x14ac:dyDescent="0.15">
      <c r="A17" s="6" t="s">
        <v>12</v>
      </c>
      <c r="B17" s="9" t="s">
        <v>11</v>
      </c>
      <c r="C17" s="8">
        <v>0.1</v>
      </c>
      <c r="D17" s="13" t="s">
        <v>96</v>
      </c>
      <c r="E17" s="13" t="s">
        <v>133</v>
      </c>
      <c r="F17" s="13">
        <f>$H$12</f>
        <v>-238.29</v>
      </c>
      <c r="H17" s="1">
        <f>$C$15*$C$3+$C$25*$C$21*$C$4</f>
        <v>1.47</v>
      </c>
      <c r="I17" s="1" t="s">
        <v>220</v>
      </c>
      <c r="J17" s="1" t="s">
        <v>221</v>
      </c>
    </row>
    <row r="18" spans="1:10" x14ac:dyDescent="0.15">
      <c r="A18" s="6" t="s">
        <v>9</v>
      </c>
      <c r="B18" s="9" t="s">
        <v>8</v>
      </c>
      <c r="C18" s="8">
        <v>0.4</v>
      </c>
      <c r="D18" s="11"/>
      <c r="E18" s="11"/>
      <c r="F18" s="11"/>
      <c r="H18" s="1">
        <f>(0.3+0.6/$C$5)*($C$15*$C$3+$C$25*$C$21*$C$4)</f>
        <v>0.51133492822966498</v>
      </c>
      <c r="I18" s="1" t="s">
        <v>222</v>
      </c>
      <c r="J18" s="1" t="s">
        <v>223</v>
      </c>
    </row>
    <row r="19" spans="1:10" x14ac:dyDescent="0.15">
      <c r="A19" s="6" t="s">
        <v>7</v>
      </c>
      <c r="B19" s="9" t="s">
        <v>6</v>
      </c>
      <c r="C19" s="8">
        <v>20</v>
      </c>
      <c r="D19" s="16" t="s">
        <v>145</v>
      </c>
      <c r="E19" s="16"/>
      <c r="F19" s="16"/>
      <c r="H19" s="1">
        <f>($C$15*$C$3+$C$25*$C$21*$C$4)*$C$15/($C$15+2*$C$29)*0.3</f>
        <v>9.9139534883720931E-2</v>
      </c>
      <c r="I19" s="1" t="s">
        <v>110</v>
      </c>
      <c r="J19" s="1" t="s">
        <v>114</v>
      </c>
    </row>
    <row r="20" spans="1:10" x14ac:dyDescent="0.15">
      <c r="A20" s="14" t="s">
        <v>38</v>
      </c>
      <c r="B20" s="12" t="s">
        <v>36</v>
      </c>
      <c r="C20" s="8">
        <v>1</v>
      </c>
      <c r="D20" s="13" t="s">
        <v>96</v>
      </c>
      <c r="E20" s="13" t="s">
        <v>146</v>
      </c>
      <c r="F20" s="13">
        <f>$H$11</f>
        <v>238.29</v>
      </c>
      <c r="H20" s="1">
        <f>($C$14*$C$3+$C$21*$C$4)*$C$14/($C$14+2*$C$28)</f>
        <v>0.23250000000000001</v>
      </c>
      <c r="I20" s="1" t="s">
        <v>205</v>
      </c>
      <c r="J20" s="1" t="s">
        <v>325</v>
      </c>
    </row>
    <row r="21" spans="1:10" x14ac:dyDescent="0.15">
      <c r="A21" s="14" t="s">
        <v>39</v>
      </c>
      <c r="B21" s="12" t="s">
        <v>37</v>
      </c>
      <c r="C21" s="8">
        <v>1</v>
      </c>
      <c r="H21" s="1">
        <f>($C$15*$C$3+$C$21*$C$4)*$C$15/($C$15+2*$C$29)</f>
        <v>0.20232558139534884</v>
      </c>
      <c r="I21" s="1" t="s">
        <v>324</v>
      </c>
      <c r="J21" s="1" t="s">
        <v>326</v>
      </c>
    </row>
    <row r="22" spans="1:10" x14ac:dyDescent="0.15">
      <c r="A22" s="14" t="s">
        <v>41</v>
      </c>
      <c r="B22" s="12" t="s">
        <v>43</v>
      </c>
      <c r="C22" s="8">
        <v>0.6</v>
      </c>
      <c r="D22" s="16" t="s">
        <v>160</v>
      </c>
      <c r="E22" s="16"/>
      <c r="F22" s="16"/>
      <c r="H22" s="1">
        <f>$C$25*$C$3</f>
        <v>0.03</v>
      </c>
      <c r="I22" s="1" t="s">
        <v>253</v>
      </c>
      <c r="J22" s="1" t="s">
        <v>258</v>
      </c>
    </row>
    <row r="23" spans="1:10" x14ac:dyDescent="0.15">
      <c r="A23" s="25" t="s">
        <v>42</v>
      </c>
      <c r="B23" s="24" t="s">
        <v>44</v>
      </c>
      <c r="C23" s="8">
        <v>50000</v>
      </c>
      <c r="D23" s="13" t="s">
        <v>96</v>
      </c>
      <c r="E23" s="13" t="s">
        <v>161</v>
      </c>
      <c r="F23" s="13">
        <f>$H$14</f>
        <v>0.15</v>
      </c>
      <c r="H23" s="30">
        <f>(($C$25*$C$3)+0.05)*$C$23</f>
        <v>4000</v>
      </c>
      <c r="I23" s="30" t="s">
        <v>259</v>
      </c>
      <c r="J23" s="30" t="s">
        <v>260</v>
      </c>
    </row>
    <row r="24" spans="1:10" x14ac:dyDescent="0.15">
      <c r="A24" s="6" t="s">
        <v>163</v>
      </c>
      <c r="B24" s="9" t="s">
        <v>165</v>
      </c>
      <c r="C24" s="8">
        <v>100</v>
      </c>
      <c r="H24" s="1">
        <f>$C$3+($C$4*$C$25)</f>
        <v>0.60149999999999992</v>
      </c>
      <c r="I24" s="30" t="s">
        <v>327</v>
      </c>
      <c r="J24" s="1" t="s">
        <v>328</v>
      </c>
    </row>
    <row r="25" spans="1:10" x14ac:dyDescent="0.15">
      <c r="A25" s="26" t="s">
        <v>233</v>
      </c>
      <c r="B25" s="27" t="s">
        <v>232</v>
      </c>
      <c r="C25" s="13">
        <v>20</v>
      </c>
      <c r="D25" s="15" t="s">
        <v>234</v>
      </c>
      <c r="E25" s="16"/>
      <c r="F25" s="5"/>
      <c r="H25" s="1">
        <f>$C$3*$C$25</f>
        <v>0.03</v>
      </c>
      <c r="I25" s="30" t="s">
        <v>261</v>
      </c>
      <c r="J25" s="2" t="s">
        <v>305</v>
      </c>
    </row>
    <row r="26" spans="1:10" x14ac:dyDescent="0.15">
      <c r="D26" s="18" t="s">
        <v>96</v>
      </c>
      <c r="E26" s="13" t="s">
        <v>235</v>
      </c>
      <c r="F26" s="10">
        <f>$H$15</f>
        <v>75</v>
      </c>
      <c r="H26" s="1">
        <f>$C$3</f>
        <v>1.5E-3</v>
      </c>
      <c r="I26" s="30" t="s">
        <v>306</v>
      </c>
      <c r="J26" s="2" t="s">
        <v>307</v>
      </c>
    </row>
    <row r="27" spans="1:10" x14ac:dyDescent="0.15">
      <c r="A27" s="3" t="s">
        <v>35</v>
      </c>
      <c r="B27" s="4"/>
      <c r="C27" s="5"/>
      <c r="D27" s="11"/>
      <c r="E27" s="11"/>
      <c r="F27" s="11"/>
      <c r="H27" s="1">
        <f>$C$3*$C$23</f>
        <v>75</v>
      </c>
      <c r="I27" s="30" t="s">
        <v>310</v>
      </c>
      <c r="J27" s="1" t="s">
        <v>311</v>
      </c>
    </row>
    <row r="28" spans="1:10" x14ac:dyDescent="0.15">
      <c r="A28" s="6" t="s">
        <v>21</v>
      </c>
      <c r="B28" s="7" t="s">
        <v>47</v>
      </c>
      <c r="C28" s="8">
        <v>900</v>
      </c>
      <c r="D28" s="16" t="s">
        <v>236</v>
      </c>
      <c r="E28" s="16"/>
      <c r="F28" s="16"/>
      <c r="H28" s="1">
        <f>(($C$15*$C$3+$C$25*$C$4)*0.3+($C$14*$C$3+$C$4*$C$25)*0.3)/2</f>
        <v>0.44550000000000001</v>
      </c>
      <c r="I28" s="1" t="s">
        <v>316</v>
      </c>
      <c r="J28" s="1" t="s">
        <v>315</v>
      </c>
    </row>
    <row r="29" spans="1:10" x14ac:dyDescent="0.15">
      <c r="A29" s="6" t="s">
        <v>22</v>
      </c>
      <c r="B29" s="9" t="s">
        <v>23</v>
      </c>
      <c r="C29" s="8">
        <v>1000</v>
      </c>
      <c r="D29" s="13" t="s">
        <v>96</v>
      </c>
      <c r="E29" s="13" t="s">
        <v>237</v>
      </c>
      <c r="F29" s="13">
        <f>$H$16</f>
        <v>-0.15</v>
      </c>
      <c r="H29" s="1">
        <f>(0.05+$C$3*$C$25)*$C$23</f>
        <v>4000</v>
      </c>
      <c r="I29" s="1" t="s">
        <v>319</v>
      </c>
      <c r="J29" s="1" t="s">
        <v>320</v>
      </c>
    </row>
    <row r="30" spans="1:10" x14ac:dyDescent="0.15">
      <c r="A30" s="6" t="s">
        <v>24</v>
      </c>
      <c r="B30" s="9" t="s">
        <v>26</v>
      </c>
      <c r="C30" s="8">
        <v>0</v>
      </c>
      <c r="H30" s="1">
        <f>$C$4+$C$3*$C$25</f>
        <v>0.06</v>
      </c>
      <c r="I30" s="1" t="s">
        <v>319</v>
      </c>
      <c r="J30" s="1" t="s">
        <v>323</v>
      </c>
    </row>
    <row r="31" spans="1:10" x14ac:dyDescent="0.15">
      <c r="A31" s="6" t="s">
        <v>25</v>
      </c>
      <c r="B31" s="9" t="s">
        <v>27</v>
      </c>
      <c r="C31" s="8">
        <v>0</v>
      </c>
      <c r="D31" s="16" t="s">
        <v>94</v>
      </c>
      <c r="E31" s="16"/>
      <c r="F31" s="16"/>
    </row>
    <row r="32" spans="1:10" x14ac:dyDescent="0.15">
      <c r="A32" s="6" t="s">
        <v>5</v>
      </c>
      <c r="B32" s="9" t="s">
        <v>4</v>
      </c>
      <c r="C32" s="8">
        <v>0.05</v>
      </c>
      <c r="D32" s="13" t="s">
        <v>96</v>
      </c>
      <c r="E32" s="13" t="s">
        <v>82</v>
      </c>
      <c r="F32" s="13">
        <f>$H$17</f>
        <v>1.47</v>
      </c>
    </row>
    <row r="33" spans="1:7" x14ac:dyDescent="0.15">
      <c r="A33" s="6" t="s">
        <v>3</v>
      </c>
      <c r="B33" s="9" t="s">
        <v>2</v>
      </c>
      <c r="C33" s="8">
        <v>0.15</v>
      </c>
      <c r="D33" s="11"/>
      <c r="E33" s="11"/>
      <c r="F33" s="11"/>
    </row>
    <row r="34" spans="1:7" x14ac:dyDescent="0.15">
      <c r="A34" s="6" t="s">
        <v>1</v>
      </c>
      <c r="B34" s="9" t="s">
        <v>0</v>
      </c>
      <c r="C34" s="8">
        <v>50</v>
      </c>
      <c r="D34" s="16" t="s">
        <v>95</v>
      </c>
      <c r="E34" s="16"/>
      <c r="F34" s="16"/>
    </row>
    <row r="35" spans="1:7" x14ac:dyDescent="0.15">
      <c r="A35" s="14" t="s">
        <v>41</v>
      </c>
      <c r="B35" s="12" t="s">
        <v>45</v>
      </c>
      <c r="C35" s="8">
        <v>0.6</v>
      </c>
      <c r="D35" s="13" t="s">
        <v>96</v>
      </c>
      <c r="E35" s="13" t="s">
        <v>83</v>
      </c>
      <c r="F35" s="13">
        <f>$H$18</f>
        <v>0.51133492822966498</v>
      </c>
    </row>
    <row r="36" spans="1:7" x14ac:dyDescent="0.15">
      <c r="A36" s="25" t="s">
        <v>42</v>
      </c>
      <c r="B36" s="24" t="s">
        <v>46</v>
      </c>
      <c r="C36" s="8">
        <v>1000</v>
      </c>
      <c r="G36" s="11"/>
    </row>
    <row r="37" spans="1:7" x14ac:dyDescent="0.15">
      <c r="A37" s="26" t="s">
        <v>163</v>
      </c>
      <c r="B37" s="27" t="s">
        <v>167</v>
      </c>
      <c r="C37" s="13">
        <v>100</v>
      </c>
      <c r="D37" s="15" t="s">
        <v>238</v>
      </c>
      <c r="E37" s="16"/>
      <c r="F37" s="5"/>
      <c r="G37" s="11"/>
    </row>
    <row r="38" spans="1:7" x14ac:dyDescent="0.15">
      <c r="D38" s="18" t="s">
        <v>96</v>
      </c>
      <c r="E38" s="13" t="s">
        <v>239</v>
      </c>
      <c r="F38" s="10">
        <f>$H$19</f>
        <v>9.9139534883720931E-2</v>
      </c>
      <c r="G38" s="11"/>
    </row>
    <row r="39" spans="1:7" x14ac:dyDescent="0.15">
      <c r="D39" s="11"/>
      <c r="E39" s="11"/>
      <c r="F39" s="11"/>
      <c r="G39" s="11"/>
    </row>
    <row r="40" spans="1:7" x14ac:dyDescent="0.15">
      <c r="D40" s="15" t="s">
        <v>224</v>
      </c>
      <c r="E40" s="16"/>
      <c r="F40" s="5"/>
      <c r="G40" s="11"/>
    </row>
    <row r="41" spans="1:7" x14ac:dyDescent="0.15">
      <c r="D41" s="18" t="s">
        <v>96</v>
      </c>
      <c r="E41" s="13" t="s">
        <v>227</v>
      </c>
      <c r="F41" s="10">
        <f>$H$20</f>
        <v>0.23250000000000001</v>
      </c>
      <c r="G41" s="11"/>
    </row>
    <row r="42" spans="1:7" x14ac:dyDescent="0.15">
      <c r="G42" s="11"/>
    </row>
    <row r="43" spans="1:7" x14ac:dyDescent="0.15">
      <c r="D43" s="15" t="s">
        <v>228</v>
      </c>
      <c r="E43" s="16"/>
      <c r="F43" s="5"/>
      <c r="G43" s="11"/>
    </row>
    <row r="44" spans="1:7" x14ac:dyDescent="0.15">
      <c r="D44" s="18" t="s">
        <v>96</v>
      </c>
      <c r="E44" s="13" t="s">
        <v>231</v>
      </c>
      <c r="F44" s="10">
        <f>$H$21</f>
        <v>0.20232558139534884</v>
      </c>
      <c r="G44" s="11"/>
    </row>
    <row r="45" spans="1:7" x14ac:dyDescent="0.15">
      <c r="G45" s="11"/>
    </row>
    <row r="46" spans="1:7" x14ac:dyDescent="0.15">
      <c r="D46" s="15" t="s">
        <v>254</v>
      </c>
      <c r="E46" s="16"/>
      <c r="F46" s="5"/>
      <c r="G46" s="11"/>
    </row>
    <row r="47" spans="1:7" x14ac:dyDescent="0.15">
      <c r="D47" s="18" t="s">
        <v>96</v>
      </c>
      <c r="E47" s="13" t="s">
        <v>255</v>
      </c>
      <c r="F47" s="10">
        <f>$H$22</f>
        <v>0.03</v>
      </c>
      <c r="G47" s="11"/>
    </row>
    <row r="48" spans="1:7" x14ac:dyDescent="0.15">
      <c r="D48" s="11"/>
      <c r="E48" s="11"/>
      <c r="F48" s="11"/>
      <c r="G48" s="11"/>
    </row>
    <row r="49" spans="4:7" x14ac:dyDescent="0.15">
      <c r="D49" s="15" t="s">
        <v>256</v>
      </c>
      <c r="E49" s="16"/>
      <c r="F49" s="5"/>
      <c r="G49" s="11"/>
    </row>
    <row r="50" spans="4:7" x14ac:dyDescent="0.15">
      <c r="D50" s="18" t="s">
        <v>96</v>
      </c>
      <c r="E50" s="13" t="s">
        <v>257</v>
      </c>
      <c r="F50" s="10">
        <f>$H$23</f>
        <v>4000</v>
      </c>
      <c r="G50" s="11"/>
    </row>
    <row r="51" spans="4:7" x14ac:dyDescent="0.15">
      <c r="D51" s="11"/>
      <c r="E51" s="11"/>
      <c r="F51" s="11"/>
      <c r="G51" s="11"/>
    </row>
    <row r="52" spans="4:7" x14ac:dyDescent="0.15">
      <c r="D52" s="15" t="s">
        <v>329</v>
      </c>
      <c r="E52" s="16"/>
      <c r="F52" s="5"/>
      <c r="G52" s="11"/>
    </row>
    <row r="53" spans="4:7" x14ac:dyDescent="0.15">
      <c r="D53" s="18" t="s">
        <v>96</v>
      </c>
      <c r="E53" s="13" t="s">
        <v>330</v>
      </c>
      <c r="F53" s="10">
        <f>$H$24</f>
        <v>0.60149999999999992</v>
      </c>
      <c r="G53" s="11"/>
    </row>
    <row r="54" spans="4:7" x14ac:dyDescent="0.15">
      <c r="G54" s="11"/>
    </row>
    <row r="55" spans="4:7" x14ac:dyDescent="0.15">
      <c r="D55" s="15" t="s">
        <v>262</v>
      </c>
      <c r="E55" s="16"/>
      <c r="F55" s="5"/>
      <c r="G55" s="11"/>
    </row>
    <row r="56" spans="4:7" x14ac:dyDescent="0.15">
      <c r="D56" s="18" t="s">
        <v>96</v>
      </c>
      <c r="E56" s="13" t="s">
        <v>263</v>
      </c>
      <c r="F56" s="10">
        <f>$H$25</f>
        <v>0.03</v>
      </c>
      <c r="G56" s="11"/>
    </row>
    <row r="57" spans="4:7" x14ac:dyDescent="0.15">
      <c r="D57" s="11"/>
      <c r="E57" s="11"/>
      <c r="F57" s="11"/>
      <c r="G57" s="11"/>
    </row>
    <row r="58" spans="4:7" x14ac:dyDescent="0.15">
      <c r="D58" s="15" t="s">
        <v>309</v>
      </c>
      <c r="E58" s="16"/>
      <c r="F58" s="5"/>
      <c r="G58" s="11"/>
    </row>
    <row r="59" spans="4:7" x14ac:dyDescent="0.15">
      <c r="D59" s="18" t="s">
        <v>96</v>
      </c>
      <c r="E59" s="13" t="s">
        <v>308</v>
      </c>
      <c r="F59" s="10">
        <f>$H$26</f>
        <v>1.5E-3</v>
      </c>
      <c r="G59" s="11"/>
    </row>
    <row r="60" spans="4:7" x14ac:dyDescent="0.15">
      <c r="D60" s="11"/>
      <c r="E60" s="11"/>
      <c r="F60" s="11"/>
      <c r="G60" s="11"/>
    </row>
    <row r="61" spans="4:7" x14ac:dyDescent="0.15">
      <c r="D61" s="15" t="s">
        <v>312</v>
      </c>
      <c r="E61" s="16"/>
      <c r="F61" s="5"/>
      <c r="G61" s="11"/>
    </row>
    <row r="62" spans="4:7" x14ac:dyDescent="0.15">
      <c r="D62" s="18" t="s">
        <v>96</v>
      </c>
      <c r="E62" s="13" t="s">
        <v>313</v>
      </c>
      <c r="F62" s="10">
        <f>$H$27</f>
        <v>75</v>
      </c>
      <c r="G62" s="11"/>
    </row>
    <row r="63" spans="4:7" x14ac:dyDescent="0.15">
      <c r="D63" s="11"/>
      <c r="E63" s="11"/>
      <c r="F63" s="11"/>
      <c r="G63" s="11"/>
    </row>
    <row r="64" spans="4:7" x14ac:dyDescent="0.15">
      <c r="D64" s="15" t="s">
        <v>317</v>
      </c>
      <c r="E64" s="16"/>
      <c r="F64" s="5"/>
      <c r="G64" s="11"/>
    </row>
    <row r="65" spans="4:7" x14ac:dyDescent="0.15">
      <c r="D65" s="18" t="s">
        <v>96</v>
      </c>
      <c r="E65" s="13" t="s">
        <v>318</v>
      </c>
      <c r="F65" s="10">
        <f>$H$28</f>
        <v>0.44550000000000001</v>
      </c>
      <c r="G65" s="11"/>
    </row>
    <row r="66" spans="4:7" x14ac:dyDescent="0.15">
      <c r="D66" s="11"/>
      <c r="E66" s="11"/>
      <c r="F66" s="11"/>
      <c r="G66" s="11"/>
    </row>
    <row r="67" spans="4:7" x14ac:dyDescent="0.15">
      <c r="D67" s="15" t="s">
        <v>321</v>
      </c>
      <c r="E67" s="16"/>
      <c r="F67" s="5"/>
      <c r="G67" s="11"/>
    </row>
    <row r="68" spans="4:7" x14ac:dyDescent="0.15">
      <c r="D68" s="18" t="s">
        <v>96</v>
      </c>
      <c r="E68" s="13" t="s">
        <v>322</v>
      </c>
      <c r="F68" s="10">
        <f>$H$29</f>
        <v>4000</v>
      </c>
      <c r="G68" s="11"/>
    </row>
    <row r="69" spans="4:7" x14ac:dyDescent="0.15">
      <c r="D69" s="11"/>
      <c r="E69" s="11"/>
      <c r="F69" s="11"/>
      <c r="G69" s="11"/>
    </row>
    <row r="70" spans="4:7" x14ac:dyDescent="0.15">
      <c r="D70" s="11"/>
      <c r="E70" s="11"/>
      <c r="F70" s="11"/>
      <c r="G70" s="11"/>
    </row>
    <row r="71" spans="4:7" x14ac:dyDescent="0.15">
      <c r="D71" s="11"/>
      <c r="E71" s="11"/>
      <c r="F71" s="11"/>
      <c r="G71" s="11"/>
    </row>
    <row r="72" spans="4:7" x14ac:dyDescent="0.15">
      <c r="D72" s="11"/>
      <c r="E72" s="11"/>
      <c r="F72" s="11"/>
      <c r="G72" s="11"/>
    </row>
    <row r="73" spans="4:7" x14ac:dyDescent="0.15">
      <c r="D73" s="11"/>
      <c r="E73" s="11"/>
      <c r="F73" s="11"/>
      <c r="G73" s="11"/>
    </row>
    <row r="74" spans="4:7" x14ac:dyDescent="0.15">
      <c r="D74" s="11"/>
      <c r="E74" s="11"/>
      <c r="F74" s="11"/>
      <c r="G74" s="11"/>
    </row>
    <row r="75" spans="4:7" x14ac:dyDescent="0.15">
      <c r="D75" s="11"/>
      <c r="E75" s="11"/>
      <c r="F75" s="11"/>
      <c r="G75" s="11"/>
    </row>
    <row r="76" spans="4:7" x14ac:dyDescent="0.15">
      <c r="D76" s="11"/>
      <c r="E76" s="11"/>
      <c r="F76" s="11"/>
      <c r="G76" s="11"/>
    </row>
    <row r="77" spans="4:7" x14ac:dyDescent="0.15">
      <c r="D77" s="11"/>
      <c r="E77" s="11"/>
      <c r="F77" s="11"/>
      <c r="G77" s="11"/>
    </row>
    <row r="78" spans="4:7" x14ac:dyDescent="0.15">
      <c r="D78" s="11"/>
      <c r="E78" s="11"/>
      <c r="F78" s="11"/>
      <c r="G78" s="11"/>
    </row>
    <row r="79" spans="4:7" x14ac:dyDescent="0.15">
      <c r="D79" s="11"/>
      <c r="E79" s="11"/>
      <c r="F79" s="11"/>
      <c r="G79" s="11"/>
    </row>
    <row r="80" spans="4:7" x14ac:dyDescent="0.15">
      <c r="D80" s="11"/>
      <c r="E80" s="11"/>
      <c r="F80" s="11"/>
      <c r="G80" s="11"/>
    </row>
    <row r="81" spans="1:7" x14ac:dyDescent="0.15">
      <c r="D81" s="11"/>
      <c r="E81" s="11"/>
      <c r="F81" s="11"/>
      <c r="G81" s="11"/>
    </row>
    <row r="82" spans="1:7" x14ac:dyDescent="0.15">
      <c r="D82" s="11"/>
      <c r="E82" s="11"/>
      <c r="F82" s="11"/>
      <c r="G82" s="11"/>
    </row>
    <row r="83" spans="1:7" x14ac:dyDescent="0.15">
      <c r="D83" s="11"/>
      <c r="E83" s="11"/>
      <c r="F83" s="11"/>
      <c r="G83" s="11"/>
    </row>
    <row r="84" spans="1:7" x14ac:dyDescent="0.15">
      <c r="D84" s="11"/>
      <c r="E84" s="11"/>
      <c r="F84" s="11"/>
      <c r="G84" s="11"/>
    </row>
    <row r="85" spans="1:7" x14ac:dyDescent="0.15">
      <c r="D85" s="11"/>
      <c r="E85" s="11"/>
      <c r="F85" s="11"/>
      <c r="G85" s="11"/>
    </row>
    <row r="86" spans="1:7" x14ac:dyDescent="0.15">
      <c r="D86" s="11"/>
      <c r="E86" s="11"/>
      <c r="F86" s="11"/>
      <c r="G86" s="11"/>
    </row>
    <row r="87" spans="1:7" x14ac:dyDescent="0.15">
      <c r="A87" s="2">
        <v>90103</v>
      </c>
      <c r="D87" s="11"/>
      <c r="E87" s="11"/>
      <c r="F87" s="11"/>
      <c r="G87" s="11"/>
    </row>
    <row r="88" spans="1:7" x14ac:dyDescent="0.15">
      <c r="D88" s="11"/>
      <c r="E88" s="11"/>
      <c r="F88" s="11"/>
      <c r="G88" s="11"/>
    </row>
    <row r="89" spans="1:7" x14ac:dyDescent="0.15">
      <c r="D89" s="11"/>
      <c r="E89" s="11"/>
      <c r="F89" s="11"/>
      <c r="G89" s="11"/>
    </row>
    <row r="90" spans="1:7" x14ac:dyDescent="0.15">
      <c r="D90" s="11"/>
      <c r="E90" s="11"/>
      <c r="F90" s="11"/>
      <c r="G90" s="11"/>
    </row>
    <row r="91" spans="1:7" x14ac:dyDescent="0.15">
      <c r="D91" s="11"/>
      <c r="E91" s="11"/>
      <c r="F91" s="11"/>
      <c r="G91" s="11"/>
    </row>
    <row r="92" spans="1:7" x14ac:dyDescent="0.15">
      <c r="D92" s="11"/>
      <c r="E92" s="11"/>
      <c r="F92" s="11"/>
      <c r="G92" s="11"/>
    </row>
    <row r="93" spans="1:7" x14ac:dyDescent="0.15">
      <c r="D93" s="11"/>
      <c r="E93" s="11"/>
      <c r="F93" s="11"/>
      <c r="G93" s="11"/>
    </row>
    <row r="94" spans="1:7" x14ac:dyDescent="0.15">
      <c r="D94" s="11"/>
      <c r="E94" s="11"/>
      <c r="F94" s="11"/>
      <c r="G94" s="11"/>
    </row>
    <row r="95" spans="1:7" x14ac:dyDescent="0.15">
      <c r="D95" s="11"/>
      <c r="E95" s="11"/>
      <c r="F95" s="11"/>
      <c r="G95" s="11"/>
    </row>
    <row r="96" spans="1:7" x14ac:dyDescent="0.15">
      <c r="D96" s="11"/>
      <c r="E96" s="11"/>
      <c r="F96" s="11"/>
      <c r="G96" s="11"/>
    </row>
    <row r="97" spans="4:7" x14ac:dyDescent="0.15">
      <c r="D97" s="11"/>
      <c r="E97" s="11"/>
      <c r="F97" s="11"/>
      <c r="G97" s="11"/>
    </row>
    <row r="98" spans="4:7" x14ac:dyDescent="0.15">
      <c r="D98" s="11"/>
      <c r="E98" s="11"/>
      <c r="F98" s="11"/>
      <c r="G98" s="11"/>
    </row>
    <row r="99" spans="4:7" x14ac:dyDescent="0.15">
      <c r="D99" s="11"/>
      <c r="E99" s="11"/>
      <c r="F99" s="11"/>
      <c r="G99" s="11"/>
    </row>
    <row r="100" spans="4:7" x14ac:dyDescent="0.15">
      <c r="D100" s="11"/>
      <c r="E100" s="11"/>
      <c r="F100" s="11"/>
      <c r="G100" s="11"/>
    </row>
    <row r="101" spans="4:7" x14ac:dyDescent="0.15">
      <c r="D101" s="11"/>
      <c r="E101" s="11"/>
      <c r="F101" s="11"/>
      <c r="G101" s="11"/>
    </row>
    <row r="102" spans="4:7" x14ac:dyDescent="0.15">
      <c r="D102" s="11"/>
      <c r="E102" s="11"/>
      <c r="F102" s="11"/>
      <c r="G102" s="11"/>
    </row>
    <row r="103" spans="4:7" x14ac:dyDescent="0.15">
      <c r="D103" s="11"/>
      <c r="E103" s="11"/>
      <c r="F103" s="11"/>
      <c r="G103" s="11"/>
    </row>
    <row r="104" spans="4:7" x14ac:dyDescent="0.15">
      <c r="D104" s="11"/>
      <c r="E104" s="11"/>
      <c r="F104" s="11"/>
      <c r="G104" s="11"/>
    </row>
    <row r="105" spans="4:7" x14ac:dyDescent="0.15">
      <c r="D105" s="11"/>
      <c r="E105" s="11"/>
      <c r="F105" s="11"/>
      <c r="G105" s="11"/>
    </row>
    <row r="106" spans="4:7" x14ac:dyDescent="0.15">
      <c r="D106" s="11"/>
      <c r="E106" s="11"/>
      <c r="F106" s="11"/>
      <c r="G106" s="11"/>
    </row>
    <row r="107" spans="4:7" x14ac:dyDescent="0.15">
      <c r="D107" s="11"/>
      <c r="E107" s="11"/>
      <c r="F107" s="11"/>
      <c r="G107" s="11"/>
    </row>
    <row r="108" spans="4:7" x14ac:dyDescent="0.15">
      <c r="D108" s="11"/>
      <c r="E108" s="11"/>
      <c r="F108" s="11"/>
      <c r="G108" s="11"/>
    </row>
    <row r="109" spans="4:7" x14ac:dyDescent="0.15">
      <c r="D109" s="11"/>
      <c r="E109" s="11"/>
      <c r="F109" s="11"/>
      <c r="G109" s="11"/>
    </row>
    <row r="110" spans="4:7" x14ac:dyDescent="0.15">
      <c r="D110" s="11"/>
      <c r="E110" s="11"/>
      <c r="F110" s="11"/>
      <c r="G110" s="11"/>
    </row>
    <row r="111" spans="4:7" x14ac:dyDescent="0.15">
      <c r="D111" s="11"/>
      <c r="E111" s="11"/>
      <c r="F111" s="11"/>
      <c r="G111" s="11"/>
    </row>
    <row r="112" spans="4:7" x14ac:dyDescent="0.15">
      <c r="D112" s="11"/>
      <c r="E112" s="11"/>
      <c r="F112" s="11"/>
      <c r="G112" s="11"/>
    </row>
    <row r="113" spans="4:7" x14ac:dyDescent="0.15">
      <c r="D113" s="11"/>
      <c r="E113" s="11"/>
      <c r="F113" s="11"/>
      <c r="G113" s="11"/>
    </row>
    <row r="114" spans="4:7" x14ac:dyDescent="0.15">
      <c r="D114" s="11"/>
      <c r="E114" s="11"/>
      <c r="F114" s="11"/>
      <c r="G114" s="11"/>
    </row>
    <row r="115" spans="4:7" x14ac:dyDescent="0.15">
      <c r="D115" s="11"/>
      <c r="E115" s="11"/>
      <c r="F115" s="11"/>
      <c r="G115" s="11"/>
    </row>
    <row r="116" spans="4:7" x14ac:dyDescent="0.15">
      <c r="D116" s="11"/>
      <c r="E116" s="11"/>
      <c r="F116" s="11"/>
      <c r="G116" s="11"/>
    </row>
    <row r="117" spans="4:7" x14ac:dyDescent="0.15">
      <c r="D117" s="11"/>
      <c r="E117" s="11"/>
      <c r="F117" s="11"/>
      <c r="G117" s="11"/>
    </row>
    <row r="118" spans="4:7" x14ac:dyDescent="0.15">
      <c r="D118" s="11"/>
      <c r="E118" s="11"/>
      <c r="F118" s="11"/>
      <c r="G118" s="11"/>
    </row>
    <row r="119" spans="4:7" x14ac:dyDescent="0.15">
      <c r="D119" s="11"/>
      <c r="E119" s="11"/>
      <c r="F119" s="11"/>
      <c r="G119" s="11"/>
    </row>
    <row r="120" spans="4:7" x14ac:dyDescent="0.15">
      <c r="D120" s="11"/>
      <c r="E120" s="11"/>
      <c r="F120" s="11"/>
      <c r="G120" s="11"/>
    </row>
    <row r="121" spans="4:7" x14ac:dyDescent="0.15">
      <c r="D121" s="11"/>
      <c r="E121" s="11"/>
      <c r="F121" s="11"/>
      <c r="G121" s="11"/>
    </row>
    <row r="122" spans="4:7" x14ac:dyDescent="0.15">
      <c r="D122" s="11"/>
      <c r="E122" s="11"/>
      <c r="F122" s="11"/>
      <c r="G122" s="11"/>
    </row>
    <row r="123" spans="4:7" x14ac:dyDescent="0.15">
      <c r="D123" s="11"/>
      <c r="E123" s="11"/>
      <c r="F123" s="11"/>
      <c r="G123" s="11"/>
    </row>
    <row r="124" spans="4:7" x14ac:dyDescent="0.15">
      <c r="D124" s="11"/>
      <c r="E124" s="11"/>
      <c r="F124" s="11"/>
      <c r="G124" s="11"/>
    </row>
    <row r="125" spans="4:7" x14ac:dyDescent="0.15">
      <c r="D125" s="11"/>
      <c r="E125" s="11"/>
      <c r="F125" s="11"/>
      <c r="G125" s="11"/>
    </row>
    <row r="126" spans="4:7" x14ac:dyDescent="0.15">
      <c r="D126" s="11"/>
      <c r="E126" s="11"/>
      <c r="F126" s="11"/>
      <c r="G126" s="11"/>
    </row>
    <row r="127" spans="4:7" x14ac:dyDescent="0.15">
      <c r="D127" s="11"/>
      <c r="E127" s="11"/>
      <c r="F127" s="11"/>
      <c r="G127" s="11"/>
    </row>
    <row r="128" spans="4:7" x14ac:dyDescent="0.15">
      <c r="D128" s="11"/>
      <c r="E128" s="11"/>
      <c r="F128" s="11"/>
      <c r="G128" s="11"/>
    </row>
    <row r="129" spans="4:7" x14ac:dyDescent="0.15">
      <c r="D129" s="11"/>
      <c r="E129" s="11"/>
      <c r="F129" s="11"/>
      <c r="G129" s="11"/>
    </row>
    <row r="130" spans="4:7" x14ac:dyDescent="0.15">
      <c r="D130" s="11"/>
      <c r="E130" s="11"/>
      <c r="F130" s="11"/>
      <c r="G130" s="11"/>
    </row>
    <row r="131" spans="4:7" x14ac:dyDescent="0.15">
      <c r="D131" s="11"/>
      <c r="E131" s="11"/>
      <c r="F131" s="11"/>
      <c r="G131" s="11"/>
    </row>
    <row r="132" spans="4:7" x14ac:dyDescent="0.15">
      <c r="D132" s="11"/>
      <c r="E132" s="11"/>
      <c r="F132" s="11"/>
      <c r="G132" s="11"/>
    </row>
    <row r="133" spans="4:7" x14ac:dyDescent="0.15">
      <c r="D133" s="11"/>
      <c r="E133" s="11"/>
      <c r="F133" s="11"/>
      <c r="G133" s="11"/>
    </row>
    <row r="134" spans="4:7" x14ac:dyDescent="0.15">
      <c r="D134" s="11"/>
      <c r="E134" s="11"/>
      <c r="F134" s="11"/>
      <c r="G134" s="11"/>
    </row>
    <row r="135" spans="4:7" x14ac:dyDescent="0.15">
      <c r="D135" s="11"/>
      <c r="E135" s="11"/>
      <c r="F135" s="11"/>
      <c r="G135" s="11"/>
    </row>
    <row r="136" spans="4:7" x14ac:dyDescent="0.15">
      <c r="D136" s="11"/>
      <c r="E136" s="11"/>
      <c r="F136" s="11"/>
      <c r="G136" s="11"/>
    </row>
    <row r="137" spans="4:7" x14ac:dyDescent="0.15">
      <c r="D137" s="11"/>
      <c r="E137" s="11"/>
      <c r="F137" s="11"/>
      <c r="G137" s="11"/>
    </row>
    <row r="138" spans="4:7" x14ac:dyDescent="0.15">
      <c r="D138" s="11"/>
      <c r="E138" s="11"/>
      <c r="F138" s="11"/>
      <c r="G138" s="11"/>
    </row>
    <row r="139" spans="4:7" x14ac:dyDescent="0.15">
      <c r="D139" s="11"/>
      <c r="E139" s="11"/>
      <c r="F139" s="11"/>
      <c r="G139" s="11"/>
    </row>
    <row r="140" spans="4:7" x14ac:dyDescent="0.15">
      <c r="D140" s="11"/>
      <c r="E140" s="11"/>
      <c r="F140" s="11"/>
      <c r="G140" s="11"/>
    </row>
    <row r="141" spans="4:7" x14ac:dyDescent="0.15">
      <c r="D141" s="11"/>
      <c r="E141" s="11"/>
      <c r="F141" s="11"/>
      <c r="G141" s="11"/>
    </row>
    <row r="142" spans="4:7" x14ac:dyDescent="0.15">
      <c r="D142" s="11"/>
      <c r="E142" s="11"/>
      <c r="F142" s="11"/>
      <c r="G142" s="11"/>
    </row>
    <row r="143" spans="4:7" x14ac:dyDescent="0.15">
      <c r="D143" s="11"/>
      <c r="E143" s="11"/>
      <c r="F143" s="11"/>
      <c r="G143" s="11"/>
    </row>
    <row r="144" spans="4:7" x14ac:dyDescent="0.15">
      <c r="D144" s="11"/>
      <c r="E144" s="11"/>
      <c r="F144" s="11"/>
      <c r="G144" s="11"/>
    </row>
    <row r="145" spans="4:7" x14ac:dyDescent="0.15">
      <c r="D145" s="11"/>
      <c r="E145" s="11"/>
      <c r="F145" s="11"/>
      <c r="G145" s="11"/>
    </row>
    <row r="146" spans="4:7" x14ac:dyDescent="0.15">
      <c r="D146" s="11"/>
      <c r="E146" s="11"/>
      <c r="F146" s="11"/>
      <c r="G146" s="11"/>
    </row>
    <row r="147" spans="4:7" x14ac:dyDescent="0.15">
      <c r="D147" s="11"/>
      <c r="E147" s="11"/>
      <c r="F147" s="11"/>
      <c r="G147" s="11"/>
    </row>
    <row r="148" spans="4:7" x14ac:dyDescent="0.15">
      <c r="D148" s="11"/>
      <c r="E148" s="11"/>
      <c r="F148" s="11"/>
      <c r="G148" s="11"/>
    </row>
    <row r="149" spans="4:7" x14ac:dyDescent="0.15">
      <c r="D149" s="11"/>
      <c r="E149" s="11"/>
      <c r="F149" s="11"/>
      <c r="G149" s="11"/>
    </row>
    <row r="150" spans="4:7" x14ac:dyDescent="0.15">
      <c r="D150" s="11"/>
      <c r="E150" s="11"/>
      <c r="F150" s="11"/>
      <c r="G150" s="11"/>
    </row>
    <row r="151" spans="4:7" x14ac:dyDescent="0.15">
      <c r="D151" s="11"/>
      <c r="E151" s="11"/>
      <c r="F151" s="11"/>
      <c r="G151" s="11"/>
    </row>
    <row r="152" spans="4:7" x14ac:dyDescent="0.15">
      <c r="D152" s="11"/>
      <c r="E152" s="11"/>
      <c r="F152" s="11"/>
      <c r="G152" s="11"/>
    </row>
    <row r="153" spans="4:7" x14ac:dyDescent="0.15">
      <c r="D153" s="11"/>
      <c r="E153" s="11"/>
      <c r="F153" s="11"/>
      <c r="G153" s="11"/>
    </row>
    <row r="154" spans="4:7" x14ac:dyDescent="0.15">
      <c r="D154" s="11"/>
      <c r="E154" s="11"/>
      <c r="F154" s="11"/>
      <c r="G154" s="11"/>
    </row>
    <row r="155" spans="4:7" x14ac:dyDescent="0.15">
      <c r="D155" s="11"/>
      <c r="E155" s="11"/>
      <c r="F155" s="11"/>
      <c r="G155" s="11"/>
    </row>
    <row r="156" spans="4:7" x14ac:dyDescent="0.15">
      <c r="D156" s="11"/>
      <c r="E156" s="11"/>
      <c r="F156" s="11"/>
      <c r="G156" s="11"/>
    </row>
    <row r="157" spans="4:7" x14ac:dyDescent="0.15">
      <c r="D157" s="11"/>
      <c r="E157" s="11"/>
      <c r="F157" s="11"/>
      <c r="G157" s="11"/>
    </row>
    <row r="158" spans="4:7" x14ac:dyDescent="0.15">
      <c r="D158" s="11"/>
      <c r="E158" s="11"/>
      <c r="F158" s="11"/>
      <c r="G158" s="11"/>
    </row>
    <row r="159" spans="4:7" x14ac:dyDescent="0.15">
      <c r="D159" s="11"/>
      <c r="E159" s="11"/>
      <c r="F159" s="11"/>
      <c r="G159" s="11"/>
    </row>
    <row r="160" spans="4:7" x14ac:dyDescent="0.15">
      <c r="D160" s="11"/>
      <c r="E160" s="11"/>
      <c r="F160" s="11"/>
      <c r="G160" s="11"/>
    </row>
    <row r="161" spans="4:7" x14ac:dyDescent="0.15">
      <c r="D161" s="11"/>
      <c r="E161" s="11"/>
      <c r="F161" s="11"/>
      <c r="G161" s="11"/>
    </row>
    <row r="162" spans="4:7" x14ac:dyDescent="0.15">
      <c r="D162" s="11"/>
      <c r="E162" s="11"/>
      <c r="F162" s="11"/>
      <c r="G162" s="11"/>
    </row>
    <row r="163" spans="4:7" x14ac:dyDescent="0.15">
      <c r="D163" s="11"/>
      <c r="E163" s="11"/>
      <c r="F163" s="11"/>
      <c r="G163" s="11"/>
    </row>
    <row r="164" spans="4:7" x14ac:dyDescent="0.15">
      <c r="D164" s="11"/>
      <c r="E164" s="11"/>
      <c r="F164" s="11"/>
      <c r="G164" s="11"/>
    </row>
    <row r="165" spans="4:7" x14ac:dyDescent="0.15">
      <c r="D165" s="11"/>
      <c r="E165" s="11"/>
      <c r="F165" s="11"/>
      <c r="G165" s="11"/>
    </row>
    <row r="166" spans="4:7" x14ac:dyDescent="0.15">
      <c r="D166" s="11"/>
      <c r="E166" s="11"/>
      <c r="F166" s="11"/>
      <c r="G166" s="11"/>
    </row>
    <row r="167" spans="4:7" x14ac:dyDescent="0.15">
      <c r="D167" s="11"/>
      <c r="E167" s="11"/>
      <c r="F167" s="11"/>
      <c r="G167" s="11"/>
    </row>
    <row r="168" spans="4:7" x14ac:dyDescent="0.15">
      <c r="D168" s="11"/>
      <c r="E168" s="11"/>
      <c r="F168" s="11"/>
      <c r="G168" s="11"/>
    </row>
    <row r="169" spans="4:7" x14ac:dyDescent="0.15">
      <c r="D169" s="11"/>
      <c r="E169" s="11"/>
      <c r="F169" s="11"/>
      <c r="G169" s="11"/>
    </row>
    <row r="170" spans="4:7" x14ac:dyDescent="0.15">
      <c r="D170" s="11"/>
      <c r="E170" s="11"/>
      <c r="F170" s="11"/>
      <c r="G170" s="11"/>
    </row>
    <row r="171" spans="4:7" x14ac:dyDescent="0.15">
      <c r="D171" s="11"/>
      <c r="E171" s="11"/>
      <c r="F171" s="11"/>
      <c r="G171" s="11"/>
    </row>
    <row r="172" spans="4:7" x14ac:dyDescent="0.15">
      <c r="D172" s="11"/>
      <c r="E172" s="11"/>
      <c r="F172" s="11"/>
      <c r="G172" s="11"/>
    </row>
    <row r="173" spans="4:7" x14ac:dyDescent="0.15">
      <c r="D173" s="11"/>
      <c r="E173" s="11"/>
      <c r="F173" s="11"/>
      <c r="G173" s="11"/>
    </row>
    <row r="174" spans="4:7" x14ac:dyDescent="0.15">
      <c r="D174" s="11"/>
      <c r="E174" s="11"/>
      <c r="F174" s="11"/>
      <c r="G174" s="11"/>
    </row>
    <row r="175" spans="4:7" x14ac:dyDescent="0.15">
      <c r="D175" s="11"/>
      <c r="E175" s="11"/>
      <c r="F175" s="11"/>
      <c r="G175" s="11"/>
    </row>
    <row r="176" spans="4:7" x14ac:dyDescent="0.15">
      <c r="D176" s="11"/>
      <c r="E176" s="11"/>
      <c r="F176" s="11"/>
      <c r="G176" s="11"/>
    </row>
    <row r="177" spans="4:7" x14ac:dyDescent="0.15">
      <c r="D177" s="11"/>
      <c r="E177" s="11"/>
      <c r="F177" s="11"/>
      <c r="G177" s="11"/>
    </row>
    <row r="178" spans="4:7" x14ac:dyDescent="0.15">
      <c r="D178" s="11"/>
      <c r="E178" s="11"/>
      <c r="F178" s="11"/>
      <c r="G178" s="11"/>
    </row>
    <row r="179" spans="4:7" x14ac:dyDescent="0.15">
      <c r="D179" s="11"/>
      <c r="E179" s="11"/>
      <c r="F179" s="11"/>
      <c r="G179" s="11"/>
    </row>
    <row r="180" spans="4:7" x14ac:dyDescent="0.15">
      <c r="D180" s="11"/>
      <c r="E180" s="11"/>
      <c r="F180" s="11"/>
      <c r="G180" s="11"/>
    </row>
    <row r="181" spans="4:7" x14ac:dyDescent="0.15">
      <c r="D181" s="11"/>
      <c r="E181" s="11"/>
      <c r="F181" s="11"/>
      <c r="G181" s="11"/>
    </row>
    <row r="182" spans="4:7" x14ac:dyDescent="0.15">
      <c r="D182" s="11"/>
      <c r="E182" s="11"/>
      <c r="F182" s="11"/>
      <c r="G182" s="11"/>
    </row>
    <row r="183" spans="4:7" x14ac:dyDescent="0.15">
      <c r="D183" s="11"/>
      <c r="E183" s="11"/>
      <c r="F183" s="11"/>
      <c r="G183" s="11"/>
    </row>
    <row r="184" spans="4:7" x14ac:dyDescent="0.15">
      <c r="D184" s="11"/>
      <c r="E184" s="11"/>
      <c r="F184" s="11"/>
      <c r="G184" s="11"/>
    </row>
    <row r="185" spans="4:7" x14ac:dyDescent="0.15">
      <c r="D185" s="11"/>
      <c r="E185" s="11"/>
      <c r="F185" s="11"/>
      <c r="G185" s="11"/>
    </row>
    <row r="186" spans="4:7" x14ac:dyDescent="0.15">
      <c r="D186" s="11"/>
      <c r="E186" s="11"/>
      <c r="F186" s="11"/>
      <c r="G186" s="11"/>
    </row>
    <row r="187" spans="4:7" x14ac:dyDescent="0.15">
      <c r="D187" s="11"/>
      <c r="E187" s="11"/>
      <c r="F187" s="11"/>
      <c r="G187" s="11"/>
    </row>
    <row r="188" spans="4:7" x14ac:dyDescent="0.15">
      <c r="D188" s="11"/>
      <c r="E188" s="11"/>
      <c r="F188" s="11"/>
      <c r="G188" s="11"/>
    </row>
    <row r="189" spans="4:7" x14ac:dyDescent="0.15">
      <c r="D189" s="11"/>
      <c r="E189" s="11"/>
      <c r="F189" s="11"/>
      <c r="G189" s="11"/>
    </row>
    <row r="190" spans="4:7" x14ac:dyDescent="0.15">
      <c r="D190" s="11"/>
      <c r="E190" s="11"/>
      <c r="F190" s="11"/>
      <c r="G190" s="11"/>
    </row>
    <row r="191" spans="4:7" x14ac:dyDescent="0.15">
      <c r="D191" s="11"/>
      <c r="E191" s="11"/>
      <c r="F191" s="11"/>
      <c r="G191" s="11"/>
    </row>
    <row r="192" spans="4:7" x14ac:dyDescent="0.15">
      <c r="D192" s="11"/>
      <c r="E192" s="11"/>
      <c r="F192" s="11"/>
      <c r="G192" s="11"/>
    </row>
    <row r="193" spans="4:7" x14ac:dyDescent="0.15">
      <c r="D193" s="11"/>
      <c r="E193" s="11"/>
      <c r="F193" s="11"/>
      <c r="G193" s="11"/>
    </row>
    <row r="194" spans="4:7" x14ac:dyDescent="0.15">
      <c r="D194" s="11"/>
      <c r="E194" s="11"/>
      <c r="F194" s="11"/>
      <c r="G194" s="11"/>
    </row>
    <row r="195" spans="4:7" x14ac:dyDescent="0.15">
      <c r="D195" s="11"/>
      <c r="E195" s="11"/>
      <c r="F195" s="11"/>
      <c r="G195" s="11"/>
    </row>
    <row r="196" spans="4:7" x14ac:dyDescent="0.15">
      <c r="D196" s="11"/>
      <c r="E196" s="11"/>
      <c r="F196" s="11"/>
      <c r="G196" s="11"/>
    </row>
    <row r="197" spans="4:7" x14ac:dyDescent="0.15">
      <c r="D197" s="11"/>
      <c r="E197" s="11"/>
      <c r="F197" s="11"/>
      <c r="G197" s="11"/>
    </row>
    <row r="198" spans="4:7" x14ac:dyDescent="0.15">
      <c r="D198" s="11"/>
      <c r="E198" s="11"/>
      <c r="F198" s="11"/>
      <c r="G198" s="11"/>
    </row>
    <row r="199" spans="4:7" x14ac:dyDescent="0.15">
      <c r="D199" s="11"/>
      <c r="E199" s="11"/>
      <c r="F199" s="11"/>
      <c r="G199" s="11"/>
    </row>
    <row r="200" spans="4:7" x14ac:dyDescent="0.15">
      <c r="D200" s="11"/>
      <c r="E200" s="11"/>
      <c r="F200" s="11"/>
      <c r="G200" s="11"/>
    </row>
    <row r="201" spans="4:7" x14ac:dyDescent="0.15">
      <c r="D201" s="11"/>
      <c r="E201" s="11"/>
      <c r="F201" s="11"/>
      <c r="G201" s="11"/>
    </row>
    <row r="202" spans="4:7" x14ac:dyDescent="0.15">
      <c r="D202" s="11"/>
      <c r="E202" s="11"/>
      <c r="F202" s="11"/>
      <c r="G202" s="11"/>
    </row>
    <row r="203" spans="4:7" x14ac:dyDescent="0.15">
      <c r="D203" s="11"/>
      <c r="E203" s="11"/>
      <c r="F203" s="11"/>
      <c r="G203" s="11"/>
    </row>
    <row r="204" spans="4:7" x14ac:dyDescent="0.15">
      <c r="D204" s="11"/>
      <c r="E204" s="11"/>
      <c r="F204" s="11"/>
      <c r="G204" s="11"/>
    </row>
    <row r="205" spans="4:7" x14ac:dyDescent="0.15">
      <c r="D205" s="11"/>
      <c r="E205" s="11"/>
      <c r="F205" s="11"/>
      <c r="G205" s="11"/>
    </row>
    <row r="206" spans="4:7" x14ac:dyDescent="0.15">
      <c r="D206" s="11"/>
      <c r="E206" s="11"/>
      <c r="F206" s="11"/>
      <c r="G206" s="11"/>
    </row>
    <row r="207" spans="4:7" x14ac:dyDescent="0.15">
      <c r="D207" s="11"/>
      <c r="E207" s="11"/>
      <c r="F207" s="11"/>
      <c r="G207" s="11"/>
    </row>
    <row r="208" spans="4:7" x14ac:dyDescent="0.15">
      <c r="D208" s="11"/>
      <c r="E208" s="11"/>
      <c r="F208" s="11"/>
      <c r="G208" s="11"/>
    </row>
    <row r="209" spans="4:7" x14ac:dyDescent="0.15">
      <c r="D209" s="11"/>
      <c r="E209" s="11"/>
      <c r="F209" s="11"/>
      <c r="G209" s="11"/>
    </row>
    <row r="210" spans="4:7" x14ac:dyDescent="0.15">
      <c r="D210" s="11"/>
      <c r="E210" s="11"/>
      <c r="F210" s="11"/>
      <c r="G210" s="11"/>
    </row>
    <row r="211" spans="4:7" x14ac:dyDescent="0.15">
      <c r="D211" s="11"/>
      <c r="E211" s="11"/>
      <c r="F211" s="11"/>
      <c r="G211" s="11"/>
    </row>
    <row r="212" spans="4:7" x14ac:dyDescent="0.15">
      <c r="D212" s="11"/>
      <c r="E212" s="11"/>
      <c r="F212" s="11"/>
      <c r="G212" s="11"/>
    </row>
    <row r="213" spans="4:7" x14ac:dyDescent="0.15">
      <c r="D213" s="11"/>
      <c r="E213" s="11"/>
      <c r="F213" s="11"/>
      <c r="G213" s="11"/>
    </row>
    <row r="214" spans="4:7" x14ac:dyDescent="0.15">
      <c r="D214" s="11"/>
      <c r="E214" s="11"/>
      <c r="F214" s="11"/>
      <c r="G214" s="11"/>
    </row>
    <row r="215" spans="4:7" x14ac:dyDescent="0.15">
      <c r="D215" s="11"/>
      <c r="E215" s="11"/>
      <c r="F215" s="11"/>
      <c r="G215" s="11"/>
    </row>
    <row r="216" spans="4:7" x14ac:dyDescent="0.15">
      <c r="D216" s="11"/>
      <c r="E216" s="11"/>
      <c r="F216" s="11"/>
      <c r="G216" s="11"/>
    </row>
    <row r="217" spans="4:7" x14ac:dyDescent="0.15">
      <c r="D217" s="11"/>
      <c r="E217" s="11"/>
      <c r="F217" s="11"/>
      <c r="G217" s="11"/>
    </row>
    <row r="218" spans="4:7" x14ac:dyDescent="0.15">
      <c r="D218" s="11"/>
      <c r="E218" s="11"/>
      <c r="F218" s="11"/>
      <c r="G218" s="11"/>
    </row>
    <row r="219" spans="4:7" x14ac:dyDescent="0.15">
      <c r="D219" s="11"/>
      <c r="E219" s="11"/>
      <c r="F219" s="11"/>
      <c r="G219" s="11"/>
    </row>
    <row r="220" spans="4:7" x14ac:dyDescent="0.15">
      <c r="D220" s="11"/>
      <c r="E220" s="11"/>
      <c r="F220" s="11"/>
      <c r="G220" s="11"/>
    </row>
    <row r="221" spans="4:7" x14ac:dyDescent="0.15">
      <c r="D221" s="11"/>
      <c r="E221" s="11"/>
      <c r="F221" s="11"/>
      <c r="G221" s="11"/>
    </row>
    <row r="222" spans="4:7" x14ac:dyDescent="0.15">
      <c r="D222" s="11"/>
      <c r="E222" s="11"/>
      <c r="F222" s="11"/>
      <c r="G222" s="11"/>
    </row>
    <row r="223" spans="4:7" x14ac:dyDescent="0.15">
      <c r="D223" s="11"/>
      <c r="E223" s="11"/>
      <c r="F223" s="11"/>
      <c r="G223" s="11"/>
    </row>
    <row r="224" spans="4:7" x14ac:dyDescent="0.15">
      <c r="D224" s="11"/>
      <c r="E224" s="11"/>
      <c r="F224" s="11"/>
      <c r="G224" s="11"/>
    </row>
    <row r="225" spans="4:7" x14ac:dyDescent="0.15">
      <c r="D225" s="11"/>
      <c r="E225" s="11"/>
      <c r="F225" s="11"/>
      <c r="G225" s="11"/>
    </row>
    <row r="226" spans="4:7" x14ac:dyDescent="0.15">
      <c r="D226" s="11"/>
      <c r="E226" s="11"/>
      <c r="F226" s="11"/>
      <c r="G226" s="11"/>
    </row>
    <row r="227" spans="4:7" x14ac:dyDescent="0.15">
      <c r="D227" s="11"/>
      <c r="E227" s="11"/>
      <c r="F227" s="11"/>
      <c r="G227" s="11"/>
    </row>
    <row r="228" spans="4:7" x14ac:dyDescent="0.15">
      <c r="D228" s="11"/>
      <c r="E228" s="11"/>
      <c r="F228" s="11"/>
      <c r="G228" s="11"/>
    </row>
  </sheetData>
  <mergeCells count="1">
    <mergeCell ref="H1:J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154"/>
  <sheetViews>
    <sheetView tabSelected="1" workbookViewId="0">
      <pane ySplit="4" topLeftCell="A5" activePane="bottomLeft" state="frozen"/>
      <selection pane="bottomLeft" activeCell="J14" sqref="J14"/>
    </sheetView>
  </sheetViews>
  <sheetFormatPr defaultRowHeight="13.5" x14ac:dyDescent="0.15"/>
  <cols>
    <col min="1" max="1" width="9" style="28"/>
    <col min="2" max="3" width="13" style="28" bestFit="1" customWidth="1"/>
    <col min="4" max="16384" width="9" style="28"/>
  </cols>
  <sheetData>
    <row r="2" spans="1:3" x14ac:dyDescent="0.15">
      <c r="A2" s="28" t="s">
        <v>265</v>
      </c>
      <c r="B2" s="28" t="s">
        <v>269</v>
      </c>
      <c r="C2" s="28" t="s">
        <v>270</v>
      </c>
    </row>
    <row r="3" spans="1:3" x14ac:dyDescent="0.15">
      <c r="A3" s="28" t="s">
        <v>268</v>
      </c>
      <c r="B3" s="28" t="s">
        <v>266</v>
      </c>
      <c r="C3" s="28" t="s">
        <v>267</v>
      </c>
    </row>
    <row r="4" spans="1:3" x14ac:dyDescent="0.15">
      <c r="A4" s="28" t="s">
        <v>264</v>
      </c>
      <c r="B4" s="28" t="s">
        <v>331</v>
      </c>
      <c r="C4" s="28" t="s">
        <v>331</v>
      </c>
    </row>
    <row r="5" spans="1:3" x14ac:dyDescent="0.15">
      <c r="A5" s="28">
        <v>1</v>
      </c>
      <c r="B5" s="28">
        <v>33</v>
      </c>
      <c r="C5" s="28">
        <v>26</v>
      </c>
    </row>
    <row r="6" spans="1:3" x14ac:dyDescent="0.15">
      <c r="A6" s="28">
        <v>2</v>
      </c>
      <c r="B6" s="28">
        <v>38</v>
      </c>
      <c r="C6" s="28">
        <v>30</v>
      </c>
    </row>
    <row r="7" spans="1:3" x14ac:dyDescent="0.15">
      <c r="A7" s="28">
        <v>3</v>
      </c>
      <c r="B7" s="28">
        <v>44</v>
      </c>
      <c r="C7" s="28">
        <v>35</v>
      </c>
    </row>
    <row r="8" spans="1:3" x14ac:dyDescent="0.15">
      <c r="A8" s="28">
        <v>4</v>
      </c>
      <c r="B8" s="28">
        <v>53</v>
      </c>
      <c r="C8" s="28">
        <v>42</v>
      </c>
    </row>
    <row r="9" spans="1:3" x14ac:dyDescent="0.15">
      <c r="A9" s="28">
        <v>5</v>
      </c>
      <c r="B9" s="28">
        <v>63</v>
      </c>
      <c r="C9" s="28">
        <v>49</v>
      </c>
    </row>
    <row r="10" spans="1:3" x14ac:dyDescent="0.15">
      <c r="A10" s="28">
        <v>6</v>
      </c>
      <c r="B10" s="28">
        <v>73</v>
      </c>
      <c r="C10" s="28">
        <v>57</v>
      </c>
    </row>
    <row r="11" spans="1:3" x14ac:dyDescent="0.15">
      <c r="A11" s="28">
        <v>7</v>
      </c>
      <c r="B11" s="28">
        <v>84</v>
      </c>
      <c r="C11" s="28">
        <v>66</v>
      </c>
    </row>
    <row r="12" spans="1:3" x14ac:dyDescent="0.15">
      <c r="A12" s="28">
        <v>8</v>
      </c>
      <c r="B12" s="28">
        <v>96</v>
      </c>
      <c r="C12" s="28">
        <v>75</v>
      </c>
    </row>
    <row r="13" spans="1:3" x14ac:dyDescent="0.15">
      <c r="A13" s="28">
        <v>9</v>
      </c>
      <c r="B13" s="28">
        <v>109</v>
      </c>
      <c r="C13" s="28">
        <v>85</v>
      </c>
    </row>
    <row r="14" spans="1:3" x14ac:dyDescent="0.15">
      <c r="A14" s="28">
        <v>10</v>
      </c>
      <c r="B14" s="28">
        <v>123</v>
      </c>
      <c r="C14" s="28">
        <v>96</v>
      </c>
    </row>
    <row r="15" spans="1:3" x14ac:dyDescent="0.15">
      <c r="A15" s="28">
        <v>11</v>
      </c>
      <c r="B15" s="28">
        <v>138</v>
      </c>
      <c r="C15" s="28">
        <v>107</v>
      </c>
    </row>
    <row r="16" spans="1:3" x14ac:dyDescent="0.15">
      <c r="A16" s="28">
        <v>12</v>
      </c>
      <c r="B16" s="28">
        <v>154</v>
      </c>
      <c r="C16" s="28">
        <v>119</v>
      </c>
    </row>
    <row r="17" spans="1:3" x14ac:dyDescent="0.15">
      <c r="A17" s="28">
        <v>13</v>
      </c>
      <c r="B17" s="28">
        <v>169</v>
      </c>
      <c r="C17" s="28">
        <v>131</v>
      </c>
    </row>
    <row r="18" spans="1:3" x14ac:dyDescent="0.15">
      <c r="A18" s="28">
        <v>14</v>
      </c>
      <c r="B18" s="28">
        <v>186</v>
      </c>
      <c r="C18" s="28">
        <v>143</v>
      </c>
    </row>
    <row r="19" spans="1:3" x14ac:dyDescent="0.15">
      <c r="A19" s="28">
        <v>15</v>
      </c>
      <c r="B19" s="28">
        <v>205</v>
      </c>
      <c r="C19" s="28">
        <v>157</v>
      </c>
    </row>
    <row r="20" spans="1:3" x14ac:dyDescent="0.15">
      <c r="A20" s="28">
        <v>16</v>
      </c>
      <c r="B20" s="28">
        <v>236</v>
      </c>
      <c r="C20" s="28">
        <v>180</v>
      </c>
    </row>
    <row r="21" spans="1:3" x14ac:dyDescent="0.15">
      <c r="A21" s="28">
        <v>17</v>
      </c>
      <c r="B21" s="28">
        <v>272</v>
      </c>
      <c r="C21" s="28">
        <v>207</v>
      </c>
    </row>
    <row r="22" spans="1:3" x14ac:dyDescent="0.15">
      <c r="A22" s="28">
        <v>18</v>
      </c>
      <c r="B22" s="28">
        <v>314</v>
      </c>
      <c r="C22" s="28">
        <v>238</v>
      </c>
    </row>
    <row r="23" spans="1:3" x14ac:dyDescent="0.15">
      <c r="A23" s="28">
        <v>19</v>
      </c>
      <c r="B23" s="28">
        <v>363</v>
      </c>
      <c r="C23" s="28">
        <v>274</v>
      </c>
    </row>
    <row r="24" spans="1:3" x14ac:dyDescent="0.15">
      <c r="A24" s="28">
        <v>20</v>
      </c>
      <c r="B24" s="28">
        <v>419</v>
      </c>
      <c r="C24" s="28">
        <v>315</v>
      </c>
    </row>
    <row r="25" spans="1:3" x14ac:dyDescent="0.15">
      <c r="A25" s="28">
        <v>21</v>
      </c>
      <c r="B25" s="28">
        <v>478</v>
      </c>
      <c r="C25" s="28">
        <v>358</v>
      </c>
    </row>
    <row r="26" spans="1:3" x14ac:dyDescent="0.15">
      <c r="A26" s="28">
        <v>22</v>
      </c>
      <c r="B26" s="28">
        <v>547</v>
      </c>
      <c r="C26" s="28">
        <v>408</v>
      </c>
    </row>
    <row r="27" spans="1:3" x14ac:dyDescent="0.15">
      <c r="A27" s="28">
        <v>23</v>
      </c>
      <c r="B27" s="28">
        <v>624</v>
      </c>
      <c r="C27" s="28">
        <v>465</v>
      </c>
    </row>
    <row r="28" spans="1:3" x14ac:dyDescent="0.15">
      <c r="A28" s="28">
        <v>24</v>
      </c>
      <c r="B28" s="28">
        <v>712</v>
      </c>
      <c r="C28" s="28">
        <v>529</v>
      </c>
    </row>
    <row r="29" spans="1:3" x14ac:dyDescent="0.15">
      <c r="A29" s="28">
        <v>25</v>
      </c>
      <c r="B29" s="28">
        <v>813</v>
      </c>
      <c r="C29" s="28">
        <v>601</v>
      </c>
    </row>
    <row r="30" spans="1:3" x14ac:dyDescent="0.15">
      <c r="A30" s="28">
        <v>26</v>
      </c>
      <c r="B30" s="28">
        <v>919</v>
      </c>
      <c r="C30" s="28">
        <v>677</v>
      </c>
    </row>
    <row r="31" spans="1:3" x14ac:dyDescent="0.15">
      <c r="A31" s="28">
        <v>27</v>
      </c>
      <c r="B31" s="28">
        <v>1040</v>
      </c>
      <c r="C31" s="28">
        <v>762</v>
      </c>
    </row>
    <row r="32" spans="1:3" x14ac:dyDescent="0.15">
      <c r="A32" s="28">
        <v>28</v>
      </c>
      <c r="B32" s="28">
        <v>1176</v>
      </c>
      <c r="C32" s="28">
        <v>857</v>
      </c>
    </row>
    <row r="33" spans="1:3" x14ac:dyDescent="0.15">
      <c r="A33" s="28">
        <v>29</v>
      </c>
      <c r="B33" s="28">
        <v>1327</v>
      </c>
      <c r="C33" s="28">
        <v>963</v>
      </c>
    </row>
    <row r="34" spans="1:3" x14ac:dyDescent="0.15">
      <c r="A34" s="28">
        <v>30</v>
      </c>
      <c r="B34" s="28">
        <v>1501</v>
      </c>
      <c r="C34" s="28">
        <v>1084</v>
      </c>
    </row>
    <row r="35" spans="1:3" x14ac:dyDescent="0.15">
      <c r="A35" s="28">
        <v>31</v>
      </c>
      <c r="B35" s="28">
        <v>1676</v>
      </c>
      <c r="C35" s="28">
        <v>1208</v>
      </c>
    </row>
    <row r="36" spans="1:3" x14ac:dyDescent="0.15">
      <c r="A36" s="28">
        <v>32</v>
      </c>
      <c r="B36" s="28">
        <v>1873</v>
      </c>
      <c r="C36" s="28">
        <v>1342</v>
      </c>
    </row>
    <row r="37" spans="1:3" x14ac:dyDescent="0.15">
      <c r="A37" s="28">
        <v>33</v>
      </c>
      <c r="B37" s="28">
        <v>2094</v>
      </c>
      <c r="C37" s="28">
        <v>1496</v>
      </c>
    </row>
    <row r="38" spans="1:3" x14ac:dyDescent="0.15">
      <c r="A38" s="28">
        <v>34</v>
      </c>
      <c r="B38" s="28">
        <v>2335</v>
      </c>
      <c r="C38" s="28">
        <v>1660</v>
      </c>
    </row>
    <row r="39" spans="1:3" x14ac:dyDescent="0.15">
      <c r="A39" s="28">
        <v>35</v>
      </c>
      <c r="B39" s="28">
        <v>2609</v>
      </c>
      <c r="C39" s="28">
        <v>1845</v>
      </c>
    </row>
    <row r="40" spans="1:3" x14ac:dyDescent="0.15">
      <c r="A40" s="28">
        <v>36</v>
      </c>
      <c r="B40" s="28">
        <v>2884</v>
      </c>
      <c r="C40" s="28">
        <v>2027</v>
      </c>
    </row>
    <row r="41" spans="1:3" x14ac:dyDescent="0.15">
      <c r="A41" s="28">
        <v>37</v>
      </c>
      <c r="B41" s="28">
        <v>3174</v>
      </c>
      <c r="C41" s="28">
        <v>2224</v>
      </c>
    </row>
    <row r="42" spans="1:3" x14ac:dyDescent="0.15">
      <c r="A42" s="28">
        <v>38</v>
      </c>
      <c r="B42" s="28">
        <v>3507</v>
      </c>
      <c r="C42" s="28">
        <v>2442</v>
      </c>
    </row>
    <row r="43" spans="1:3" x14ac:dyDescent="0.15">
      <c r="A43" s="28">
        <v>39</v>
      </c>
      <c r="B43" s="28">
        <v>3869</v>
      </c>
      <c r="C43" s="28">
        <v>2682</v>
      </c>
    </row>
    <row r="44" spans="1:3" x14ac:dyDescent="0.15">
      <c r="A44" s="28">
        <v>40</v>
      </c>
      <c r="B44" s="28">
        <v>4271</v>
      </c>
      <c r="C44" s="28">
        <v>2948</v>
      </c>
    </row>
    <row r="45" spans="1:3" x14ac:dyDescent="0.15">
      <c r="A45" s="28">
        <v>41</v>
      </c>
      <c r="B45" s="28">
        <v>4658</v>
      </c>
      <c r="C45" s="28">
        <v>3198</v>
      </c>
    </row>
    <row r="46" spans="1:3" x14ac:dyDescent="0.15">
      <c r="A46" s="28">
        <v>42</v>
      </c>
      <c r="B46" s="28">
        <v>5068</v>
      </c>
      <c r="C46" s="28">
        <v>3458</v>
      </c>
    </row>
    <row r="47" spans="1:3" x14ac:dyDescent="0.15">
      <c r="A47" s="28">
        <v>43</v>
      </c>
      <c r="B47" s="28">
        <v>5525</v>
      </c>
      <c r="C47" s="28">
        <v>3750</v>
      </c>
    </row>
    <row r="48" spans="1:3" x14ac:dyDescent="0.15">
      <c r="A48" s="28">
        <v>44</v>
      </c>
      <c r="B48" s="28">
        <v>6017</v>
      </c>
      <c r="C48" s="28">
        <v>4064</v>
      </c>
    </row>
    <row r="49" spans="1:3" x14ac:dyDescent="0.15">
      <c r="A49" s="28">
        <v>45</v>
      </c>
      <c r="B49" s="28">
        <v>6551</v>
      </c>
      <c r="C49" s="28">
        <v>4401</v>
      </c>
    </row>
    <row r="50" spans="1:3" x14ac:dyDescent="0.15">
      <c r="A50" s="28">
        <v>46</v>
      </c>
      <c r="B50" s="28">
        <v>7043</v>
      </c>
      <c r="C50" s="28">
        <v>4702</v>
      </c>
    </row>
    <row r="51" spans="1:3" x14ac:dyDescent="0.15">
      <c r="A51" s="28">
        <v>47</v>
      </c>
      <c r="B51" s="28">
        <v>7568</v>
      </c>
      <c r="C51" s="28">
        <v>5027</v>
      </c>
    </row>
    <row r="52" spans="1:3" x14ac:dyDescent="0.15">
      <c r="A52" s="28">
        <v>48</v>
      </c>
      <c r="B52" s="28">
        <v>8134</v>
      </c>
      <c r="C52" s="28">
        <v>5367</v>
      </c>
    </row>
    <row r="53" spans="1:3" x14ac:dyDescent="0.15">
      <c r="A53" s="28">
        <v>49</v>
      </c>
      <c r="B53" s="28">
        <v>8733</v>
      </c>
      <c r="C53" s="28">
        <v>5732</v>
      </c>
    </row>
    <row r="54" spans="1:3" x14ac:dyDescent="0.15">
      <c r="A54" s="28">
        <v>50</v>
      </c>
      <c r="B54" s="28">
        <v>9384</v>
      </c>
      <c r="C54" s="28">
        <v>6121</v>
      </c>
    </row>
    <row r="55" spans="1:3" x14ac:dyDescent="0.15">
      <c r="A55" s="28">
        <v>51</v>
      </c>
      <c r="B55" s="28">
        <v>10005</v>
      </c>
      <c r="C55" s="28">
        <v>6488</v>
      </c>
    </row>
    <row r="56" spans="1:3" x14ac:dyDescent="0.15">
      <c r="A56" s="28">
        <v>52</v>
      </c>
      <c r="B56" s="28">
        <v>10673</v>
      </c>
      <c r="C56" s="28">
        <v>6877</v>
      </c>
    </row>
    <row r="57" spans="1:3" x14ac:dyDescent="0.15">
      <c r="A57" s="28">
        <v>53</v>
      </c>
      <c r="B57" s="28">
        <v>11386</v>
      </c>
      <c r="C57" s="28">
        <v>7291</v>
      </c>
    </row>
    <row r="58" spans="1:3" x14ac:dyDescent="0.15">
      <c r="A58" s="28">
        <v>54</v>
      </c>
      <c r="B58" s="28">
        <v>12143</v>
      </c>
      <c r="C58" s="28">
        <v>7727</v>
      </c>
    </row>
    <row r="59" spans="1:3" x14ac:dyDescent="0.15">
      <c r="A59" s="28">
        <v>55</v>
      </c>
      <c r="B59" s="28">
        <v>12947</v>
      </c>
      <c r="C59" s="28">
        <v>8189</v>
      </c>
    </row>
    <row r="60" spans="1:3" x14ac:dyDescent="0.15">
      <c r="A60" s="28">
        <v>56</v>
      </c>
      <c r="B60" s="28">
        <v>13706</v>
      </c>
      <c r="C60" s="28">
        <v>8613</v>
      </c>
    </row>
    <row r="61" spans="1:3" x14ac:dyDescent="0.15">
      <c r="A61" s="28">
        <v>57</v>
      </c>
      <c r="B61" s="28">
        <v>14509</v>
      </c>
      <c r="C61" s="28">
        <v>9056</v>
      </c>
    </row>
    <row r="62" spans="1:3" x14ac:dyDescent="0.15">
      <c r="A62" s="28">
        <v>58</v>
      </c>
      <c r="B62" s="28">
        <v>15356</v>
      </c>
      <c r="C62" s="28">
        <v>9518</v>
      </c>
    </row>
    <row r="63" spans="1:3" x14ac:dyDescent="0.15">
      <c r="A63" s="28">
        <v>59</v>
      </c>
      <c r="B63" s="28">
        <v>16252</v>
      </c>
      <c r="C63" s="28">
        <v>10005</v>
      </c>
    </row>
    <row r="64" spans="1:3" x14ac:dyDescent="0.15">
      <c r="A64" s="28">
        <v>60</v>
      </c>
      <c r="B64" s="28">
        <v>17201</v>
      </c>
      <c r="C64" s="28">
        <v>10519</v>
      </c>
    </row>
    <row r="65" spans="1:3" x14ac:dyDescent="0.15">
      <c r="A65" s="28">
        <v>61</v>
      </c>
      <c r="B65" s="28">
        <v>18066</v>
      </c>
      <c r="C65" s="28">
        <v>10971</v>
      </c>
    </row>
    <row r="66" spans="1:3" x14ac:dyDescent="0.15">
      <c r="A66" s="28">
        <v>62</v>
      </c>
      <c r="B66" s="28">
        <v>18970</v>
      </c>
      <c r="C66" s="28">
        <v>11436</v>
      </c>
    </row>
    <row r="67" spans="1:3" x14ac:dyDescent="0.15">
      <c r="A67" s="28">
        <v>63</v>
      </c>
      <c r="B67" s="28">
        <v>19924</v>
      </c>
      <c r="C67" s="28">
        <v>11924</v>
      </c>
    </row>
    <row r="68" spans="1:3" x14ac:dyDescent="0.15">
      <c r="A68" s="28">
        <v>64</v>
      </c>
      <c r="B68" s="28">
        <v>20924</v>
      </c>
      <c r="C68" s="28">
        <v>12434</v>
      </c>
    </row>
    <row r="69" spans="1:3" x14ac:dyDescent="0.15">
      <c r="A69" s="28">
        <v>65</v>
      </c>
      <c r="B69" s="28">
        <v>21973</v>
      </c>
      <c r="C69" s="28">
        <v>12959</v>
      </c>
    </row>
    <row r="70" spans="1:3" x14ac:dyDescent="0.15">
      <c r="A70" s="28">
        <v>66</v>
      </c>
      <c r="B70" s="28">
        <v>23071</v>
      </c>
      <c r="C70" s="28">
        <v>13503</v>
      </c>
    </row>
    <row r="71" spans="1:3" x14ac:dyDescent="0.15">
      <c r="A71" s="28">
        <v>67</v>
      </c>
      <c r="B71" s="28">
        <v>24226</v>
      </c>
      <c r="C71" s="28">
        <v>14074</v>
      </c>
    </row>
    <row r="72" spans="1:3" x14ac:dyDescent="0.15">
      <c r="A72" s="28">
        <v>68</v>
      </c>
      <c r="B72" s="28">
        <v>25445</v>
      </c>
      <c r="C72" s="28">
        <v>14665</v>
      </c>
    </row>
    <row r="73" spans="1:3" x14ac:dyDescent="0.15">
      <c r="A73" s="28">
        <v>69</v>
      </c>
      <c r="B73" s="28">
        <v>26716</v>
      </c>
      <c r="C73" s="28">
        <v>15277</v>
      </c>
    </row>
    <row r="74" spans="1:3" x14ac:dyDescent="0.15">
      <c r="A74" s="28">
        <v>70</v>
      </c>
      <c r="B74" s="28">
        <v>28054</v>
      </c>
      <c r="C74" s="28">
        <v>15914</v>
      </c>
    </row>
    <row r="75" spans="1:3" x14ac:dyDescent="0.15">
      <c r="A75" s="28">
        <v>71</v>
      </c>
      <c r="B75" s="28">
        <v>29457</v>
      </c>
      <c r="C75" s="28">
        <v>16578</v>
      </c>
    </row>
    <row r="76" spans="1:3" x14ac:dyDescent="0.15">
      <c r="A76" s="28">
        <v>72</v>
      </c>
      <c r="B76" s="28">
        <v>30934</v>
      </c>
      <c r="C76" s="28">
        <v>17265</v>
      </c>
    </row>
    <row r="77" spans="1:3" x14ac:dyDescent="0.15">
      <c r="A77" s="28">
        <v>73</v>
      </c>
      <c r="B77" s="28">
        <v>32484</v>
      </c>
      <c r="C77" s="28">
        <v>17979</v>
      </c>
    </row>
    <row r="78" spans="1:3" x14ac:dyDescent="0.15">
      <c r="A78" s="28">
        <v>74</v>
      </c>
      <c r="B78" s="28">
        <v>34108</v>
      </c>
      <c r="C78" s="28">
        <v>18714</v>
      </c>
    </row>
    <row r="79" spans="1:3" x14ac:dyDescent="0.15">
      <c r="A79" s="28">
        <v>75</v>
      </c>
      <c r="B79" s="28">
        <v>35811</v>
      </c>
      <c r="C79" s="28">
        <v>19481</v>
      </c>
    </row>
    <row r="80" spans="1:3" x14ac:dyDescent="0.15">
      <c r="A80" s="28">
        <v>76</v>
      </c>
      <c r="B80" s="28">
        <v>37605</v>
      </c>
      <c r="C80" s="28">
        <v>20277</v>
      </c>
    </row>
    <row r="81" spans="1:3" x14ac:dyDescent="0.15">
      <c r="A81" s="28">
        <v>77</v>
      </c>
      <c r="B81" s="28">
        <v>39485</v>
      </c>
      <c r="C81" s="28">
        <v>21106</v>
      </c>
    </row>
    <row r="82" spans="1:3" x14ac:dyDescent="0.15">
      <c r="A82" s="28">
        <v>78</v>
      </c>
      <c r="B82" s="28">
        <v>41459</v>
      </c>
      <c r="C82" s="28">
        <v>21960</v>
      </c>
    </row>
    <row r="83" spans="1:3" x14ac:dyDescent="0.15">
      <c r="A83" s="28">
        <v>79</v>
      </c>
      <c r="B83" s="28">
        <v>43534</v>
      </c>
      <c r="C83" s="28">
        <v>22848</v>
      </c>
    </row>
    <row r="84" spans="1:3" x14ac:dyDescent="0.15">
      <c r="A84" s="28">
        <v>80</v>
      </c>
      <c r="B84" s="28">
        <v>45712</v>
      </c>
      <c r="C84" s="28">
        <v>23771</v>
      </c>
    </row>
    <row r="85" spans="1:3" x14ac:dyDescent="0.15">
      <c r="A85" s="28">
        <v>81</v>
      </c>
      <c r="B85" s="28">
        <v>47991</v>
      </c>
      <c r="C85" s="28">
        <v>24721</v>
      </c>
    </row>
    <row r="86" spans="1:3" x14ac:dyDescent="0.15">
      <c r="A86" s="28">
        <v>82</v>
      </c>
      <c r="B86" s="28">
        <v>50394</v>
      </c>
      <c r="C86" s="28">
        <v>25708</v>
      </c>
    </row>
    <row r="87" spans="1:3" x14ac:dyDescent="0.15">
      <c r="A87" s="28">
        <v>83</v>
      </c>
      <c r="B87" s="28">
        <v>52905</v>
      </c>
      <c r="C87" s="28">
        <v>26730</v>
      </c>
    </row>
    <row r="88" spans="1:3" x14ac:dyDescent="0.15">
      <c r="A88" s="28">
        <v>84</v>
      </c>
      <c r="B88" s="28">
        <v>55550</v>
      </c>
      <c r="C88" s="28">
        <v>27789</v>
      </c>
    </row>
    <row r="89" spans="1:3" x14ac:dyDescent="0.15">
      <c r="A89" s="28">
        <v>85</v>
      </c>
      <c r="B89" s="28">
        <v>58326</v>
      </c>
      <c r="C89" s="28">
        <v>28885</v>
      </c>
    </row>
    <row r="90" spans="1:3" x14ac:dyDescent="0.15">
      <c r="A90" s="28">
        <v>86</v>
      </c>
      <c r="B90" s="28">
        <v>61240</v>
      </c>
      <c r="C90" s="28">
        <v>30019</v>
      </c>
    </row>
    <row r="91" spans="1:3" x14ac:dyDescent="0.15">
      <c r="A91" s="28">
        <v>87</v>
      </c>
      <c r="B91" s="28">
        <v>64295</v>
      </c>
      <c r="C91" s="28">
        <v>31192</v>
      </c>
    </row>
    <row r="92" spans="1:3" x14ac:dyDescent="0.15">
      <c r="A92" s="28">
        <v>88</v>
      </c>
      <c r="B92" s="28">
        <v>67504</v>
      </c>
      <c r="C92" s="28">
        <v>32404</v>
      </c>
    </row>
    <row r="93" spans="1:3" x14ac:dyDescent="0.15">
      <c r="A93" s="28">
        <v>89</v>
      </c>
      <c r="B93" s="28">
        <v>70872</v>
      </c>
      <c r="C93" s="28">
        <v>33658</v>
      </c>
    </row>
    <row r="94" spans="1:3" x14ac:dyDescent="0.15">
      <c r="A94" s="28">
        <v>90</v>
      </c>
      <c r="B94" s="28">
        <v>74404</v>
      </c>
      <c r="C94" s="28">
        <v>34951</v>
      </c>
    </row>
    <row r="95" spans="1:3" x14ac:dyDescent="0.15">
      <c r="A95" s="28">
        <v>91</v>
      </c>
      <c r="B95" s="28">
        <v>78120</v>
      </c>
      <c r="C95" s="28">
        <v>36293</v>
      </c>
    </row>
    <row r="96" spans="1:3" x14ac:dyDescent="0.15">
      <c r="A96" s="28">
        <v>92</v>
      </c>
      <c r="B96" s="28">
        <v>82017</v>
      </c>
      <c r="C96" s="28">
        <v>37673</v>
      </c>
    </row>
    <row r="97" spans="1:3" x14ac:dyDescent="0.15">
      <c r="A97" s="28">
        <v>93</v>
      </c>
      <c r="B97" s="28">
        <v>86111</v>
      </c>
      <c r="C97" s="28">
        <v>39103</v>
      </c>
    </row>
    <row r="98" spans="1:3" x14ac:dyDescent="0.15">
      <c r="A98" s="28">
        <v>94</v>
      </c>
      <c r="B98" s="28">
        <v>90401</v>
      </c>
      <c r="C98" s="28">
        <v>40577</v>
      </c>
    </row>
    <row r="99" spans="1:3" x14ac:dyDescent="0.15">
      <c r="A99" s="28">
        <v>95</v>
      </c>
      <c r="B99" s="28">
        <v>94908</v>
      </c>
      <c r="C99" s="28">
        <v>42095</v>
      </c>
    </row>
    <row r="100" spans="1:3" x14ac:dyDescent="0.15">
      <c r="A100" s="28">
        <v>96</v>
      </c>
      <c r="B100" s="28">
        <v>99638</v>
      </c>
      <c r="C100" s="28">
        <v>43665</v>
      </c>
    </row>
    <row r="101" spans="1:3" x14ac:dyDescent="0.15">
      <c r="A101" s="28">
        <v>97</v>
      </c>
      <c r="B101" s="28">
        <v>104603</v>
      </c>
      <c r="C101" s="28">
        <v>45281</v>
      </c>
    </row>
    <row r="102" spans="1:3" x14ac:dyDescent="0.15">
      <c r="A102" s="28">
        <v>98</v>
      </c>
      <c r="B102" s="28">
        <v>109814</v>
      </c>
      <c r="C102" s="28">
        <v>46947</v>
      </c>
    </row>
    <row r="103" spans="1:3" x14ac:dyDescent="0.15">
      <c r="A103" s="28">
        <v>99</v>
      </c>
      <c r="B103" s="28">
        <v>115284</v>
      </c>
      <c r="C103" s="28">
        <v>48662</v>
      </c>
    </row>
    <row r="104" spans="1:3" x14ac:dyDescent="0.15">
      <c r="A104" s="28">
        <v>100</v>
      </c>
      <c r="B104" s="28">
        <v>121027</v>
      </c>
      <c r="C104" s="28">
        <v>50430</v>
      </c>
    </row>
    <row r="105" spans="1:3" x14ac:dyDescent="0.15">
      <c r="A105" s="28">
        <v>101</v>
      </c>
      <c r="B105" s="28">
        <v>126764</v>
      </c>
      <c r="C105" s="28">
        <v>52733</v>
      </c>
    </row>
    <row r="106" spans="1:3" x14ac:dyDescent="0.15">
      <c r="A106" s="28">
        <v>102</v>
      </c>
      <c r="B106" s="28">
        <v>132769</v>
      </c>
      <c r="C106" s="28">
        <v>55138</v>
      </c>
    </row>
    <row r="107" spans="1:3" x14ac:dyDescent="0.15">
      <c r="A107" s="28">
        <v>103</v>
      </c>
      <c r="B107" s="28">
        <v>139057</v>
      </c>
      <c r="C107" s="28">
        <v>57654</v>
      </c>
    </row>
    <row r="108" spans="1:3" x14ac:dyDescent="0.15">
      <c r="A108" s="28">
        <v>104</v>
      </c>
      <c r="B108" s="28">
        <v>145646</v>
      </c>
      <c r="C108" s="28">
        <v>60286</v>
      </c>
    </row>
    <row r="109" spans="1:3" x14ac:dyDescent="0.15">
      <c r="A109" s="28">
        <v>105</v>
      </c>
      <c r="B109" s="28">
        <v>152547</v>
      </c>
      <c r="C109" s="28">
        <v>63039</v>
      </c>
    </row>
    <row r="110" spans="1:3" x14ac:dyDescent="0.15">
      <c r="A110" s="28">
        <v>106</v>
      </c>
      <c r="B110" s="28">
        <v>159772</v>
      </c>
      <c r="C110" s="28">
        <v>65915</v>
      </c>
    </row>
    <row r="111" spans="1:3" x14ac:dyDescent="0.15">
      <c r="A111" s="28">
        <v>107</v>
      </c>
      <c r="B111" s="28">
        <v>167337</v>
      </c>
      <c r="C111" s="28">
        <v>68923</v>
      </c>
    </row>
    <row r="112" spans="1:3" x14ac:dyDescent="0.15">
      <c r="A112" s="28">
        <v>108</v>
      </c>
      <c r="B112" s="28">
        <v>175262</v>
      </c>
      <c r="C112" s="28">
        <v>72068</v>
      </c>
    </row>
    <row r="113" spans="1:3" x14ac:dyDescent="0.15">
      <c r="A113" s="28">
        <v>109</v>
      </c>
      <c r="B113" s="28">
        <v>183565</v>
      </c>
      <c r="C113" s="28">
        <v>75357</v>
      </c>
    </row>
    <row r="114" spans="1:3" x14ac:dyDescent="0.15">
      <c r="A114" s="28">
        <v>110</v>
      </c>
      <c r="B114" s="28">
        <v>192260</v>
      </c>
      <c r="C114" s="28">
        <v>78796</v>
      </c>
    </row>
    <row r="115" spans="1:3" x14ac:dyDescent="0.15">
      <c r="A115" s="28">
        <v>111</v>
      </c>
      <c r="B115" s="28">
        <v>201361</v>
      </c>
      <c r="C115" s="28">
        <v>82393</v>
      </c>
    </row>
    <row r="116" spans="1:3" x14ac:dyDescent="0.15">
      <c r="A116" s="28">
        <v>112</v>
      </c>
      <c r="B116" s="28">
        <v>210897</v>
      </c>
      <c r="C116" s="28">
        <v>86153</v>
      </c>
    </row>
    <row r="117" spans="1:3" x14ac:dyDescent="0.15">
      <c r="A117" s="28">
        <v>113</v>
      </c>
      <c r="B117" s="28">
        <v>220880</v>
      </c>
      <c r="C117" s="28">
        <v>90085</v>
      </c>
    </row>
    <row r="118" spans="1:3" x14ac:dyDescent="0.15">
      <c r="A118" s="28">
        <v>114</v>
      </c>
      <c r="B118" s="28">
        <v>231339</v>
      </c>
      <c r="C118" s="28">
        <v>94197</v>
      </c>
    </row>
    <row r="119" spans="1:3" x14ac:dyDescent="0.15">
      <c r="A119" s="28">
        <v>115</v>
      </c>
      <c r="B119" s="28">
        <v>242292</v>
      </c>
      <c r="C119" s="28">
        <v>98496</v>
      </c>
    </row>
    <row r="120" spans="1:3" x14ac:dyDescent="0.15">
      <c r="A120" s="28">
        <v>116</v>
      </c>
      <c r="B120" s="28">
        <v>253762</v>
      </c>
      <c r="C120" s="28">
        <v>102990</v>
      </c>
    </row>
    <row r="121" spans="1:3" x14ac:dyDescent="0.15">
      <c r="A121" s="28">
        <v>117</v>
      </c>
      <c r="B121" s="28">
        <v>265773</v>
      </c>
      <c r="C121" s="28">
        <v>107691</v>
      </c>
    </row>
    <row r="122" spans="1:3" x14ac:dyDescent="0.15">
      <c r="A122" s="28">
        <v>118</v>
      </c>
      <c r="B122" s="28">
        <v>278355</v>
      </c>
      <c r="C122" s="28">
        <v>112606</v>
      </c>
    </row>
    <row r="123" spans="1:3" x14ac:dyDescent="0.15">
      <c r="A123" s="28">
        <v>119</v>
      </c>
      <c r="B123" s="28">
        <v>291529</v>
      </c>
      <c r="C123" s="28">
        <v>117745</v>
      </c>
    </row>
    <row r="124" spans="1:3" x14ac:dyDescent="0.15">
      <c r="A124" s="28">
        <v>120</v>
      </c>
      <c r="B124" s="28">
        <v>305327</v>
      </c>
      <c r="C124" s="28">
        <v>123120</v>
      </c>
    </row>
    <row r="125" spans="1:3" x14ac:dyDescent="0.15">
      <c r="A125" s="28">
        <v>121</v>
      </c>
      <c r="B125" s="28">
        <v>319777</v>
      </c>
      <c r="C125" s="28">
        <v>128738</v>
      </c>
    </row>
    <row r="126" spans="1:3" x14ac:dyDescent="0.15">
      <c r="A126" s="28">
        <v>122</v>
      </c>
      <c r="B126" s="28">
        <v>334911</v>
      </c>
      <c r="C126" s="28">
        <v>134615</v>
      </c>
    </row>
    <row r="127" spans="1:3" x14ac:dyDescent="0.15">
      <c r="A127" s="28">
        <v>123</v>
      </c>
      <c r="B127" s="28">
        <v>350758</v>
      </c>
      <c r="C127" s="28">
        <v>140758</v>
      </c>
    </row>
    <row r="128" spans="1:3" x14ac:dyDescent="0.15">
      <c r="A128" s="28">
        <v>124</v>
      </c>
      <c r="B128" s="28">
        <v>367355</v>
      </c>
      <c r="C128" s="28">
        <v>147183</v>
      </c>
    </row>
    <row r="129" spans="1:3" x14ac:dyDescent="0.15">
      <c r="A129" s="28">
        <v>125</v>
      </c>
      <c r="B129" s="28">
        <v>384737</v>
      </c>
      <c r="C129" s="28">
        <v>153898</v>
      </c>
    </row>
    <row r="130" spans="1:3" x14ac:dyDescent="0.15">
      <c r="A130" s="28">
        <v>126</v>
      </c>
      <c r="B130" s="28">
        <v>402940</v>
      </c>
      <c r="C130" s="28">
        <v>160922</v>
      </c>
    </row>
    <row r="131" spans="1:3" x14ac:dyDescent="0.15">
      <c r="A131" s="28">
        <v>127</v>
      </c>
      <c r="B131" s="28">
        <v>422002</v>
      </c>
      <c r="C131" s="28">
        <v>168267</v>
      </c>
    </row>
    <row r="132" spans="1:3" x14ac:dyDescent="0.15">
      <c r="A132" s="28">
        <v>128</v>
      </c>
      <c r="B132" s="28">
        <v>441965</v>
      </c>
      <c r="C132" s="28">
        <v>175946</v>
      </c>
    </row>
    <row r="133" spans="1:3" x14ac:dyDescent="0.15">
      <c r="A133" s="28">
        <v>129</v>
      </c>
      <c r="B133" s="28">
        <v>462874</v>
      </c>
      <c r="C133" s="28">
        <v>183977</v>
      </c>
    </row>
    <row r="134" spans="1:3" x14ac:dyDescent="0.15">
      <c r="A134" s="28">
        <v>130</v>
      </c>
      <c r="B134" s="28">
        <v>484769</v>
      </c>
      <c r="C134" s="28">
        <v>192373</v>
      </c>
    </row>
    <row r="135" spans="1:3" x14ac:dyDescent="0.15">
      <c r="A135" s="28">
        <v>131</v>
      </c>
      <c r="B135" s="28">
        <v>507697</v>
      </c>
      <c r="C135" s="28">
        <v>201153</v>
      </c>
    </row>
    <row r="136" spans="1:3" x14ac:dyDescent="0.15">
      <c r="A136" s="28">
        <v>132</v>
      </c>
      <c r="B136" s="28">
        <v>531710</v>
      </c>
      <c r="C136" s="28">
        <v>210334</v>
      </c>
    </row>
    <row r="137" spans="1:3" x14ac:dyDescent="0.15">
      <c r="A137" s="28">
        <v>133</v>
      </c>
      <c r="B137" s="28">
        <v>556857</v>
      </c>
      <c r="C137" s="28">
        <v>219933</v>
      </c>
    </row>
    <row r="138" spans="1:3" x14ac:dyDescent="0.15">
      <c r="A138" s="28">
        <v>134</v>
      </c>
      <c r="B138" s="28">
        <v>583190</v>
      </c>
      <c r="C138" s="28">
        <v>229971</v>
      </c>
    </row>
    <row r="139" spans="1:3" x14ac:dyDescent="0.15">
      <c r="A139" s="28">
        <v>135</v>
      </c>
      <c r="B139" s="28">
        <v>610769</v>
      </c>
      <c r="C139" s="28">
        <v>240467</v>
      </c>
    </row>
    <row r="140" spans="1:3" x14ac:dyDescent="0.15">
      <c r="A140" s="28">
        <v>136</v>
      </c>
      <c r="B140" s="28">
        <v>639650</v>
      </c>
      <c r="C140" s="28">
        <v>251441</v>
      </c>
    </row>
    <row r="141" spans="1:3" x14ac:dyDescent="0.15">
      <c r="A141" s="28">
        <v>137</v>
      </c>
      <c r="B141" s="28">
        <v>669896</v>
      </c>
      <c r="C141" s="28">
        <v>262917</v>
      </c>
    </row>
    <row r="142" spans="1:3" x14ac:dyDescent="0.15">
      <c r="A142" s="28">
        <v>138</v>
      </c>
      <c r="B142" s="28">
        <v>701569</v>
      </c>
      <c r="C142" s="28">
        <v>274917</v>
      </c>
    </row>
    <row r="143" spans="1:3" x14ac:dyDescent="0.15">
      <c r="A143" s="28">
        <v>139</v>
      </c>
      <c r="B143" s="28">
        <v>734738</v>
      </c>
      <c r="C143" s="28">
        <v>287463</v>
      </c>
    </row>
    <row r="144" spans="1:3" x14ac:dyDescent="0.15">
      <c r="A144" s="28">
        <v>140</v>
      </c>
      <c r="B144" s="28">
        <v>769474</v>
      </c>
      <c r="C144" s="28">
        <v>300584</v>
      </c>
    </row>
    <row r="145" spans="1:3" x14ac:dyDescent="0.15">
      <c r="A145" s="28">
        <v>141</v>
      </c>
      <c r="B145" s="28">
        <v>805849</v>
      </c>
      <c r="C145" s="28">
        <v>314302</v>
      </c>
    </row>
    <row r="146" spans="1:3" x14ac:dyDescent="0.15">
      <c r="A146" s="28">
        <v>142</v>
      </c>
      <c r="B146" s="28">
        <v>843943</v>
      </c>
      <c r="C146" s="28">
        <v>328647</v>
      </c>
    </row>
    <row r="147" spans="1:3" x14ac:dyDescent="0.15">
      <c r="A147" s="28">
        <v>143</v>
      </c>
      <c r="B147" s="28">
        <v>883833</v>
      </c>
      <c r="C147" s="28">
        <v>343645</v>
      </c>
    </row>
    <row r="148" spans="1:3" x14ac:dyDescent="0.15">
      <c r="A148" s="28">
        <v>144</v>
      </c>
      <c r="B148" s="28">
        <v>925609</v>
      </c>
      <c r="C148" s="28">
        <v>359331</v>
      </c>
    </row>
    <row r="149" spans="1:3" x14ac:dyDescent="0.15">
      <c r="A149" s="28">
        <v>145</v>
      </c>
      <c r="B149" s="28">
        <v>969355</v>
      </c>
      <c r="C149" s="28">
        <v>375730</v>
      </c>
    </row>
    <row r="150" spans="1:3" x14ac:dyDescent="0.15">
      <c r="A150" s="28">
        <v>146</v>
      </c>
      <c r="B150" s="28">
        <v>1015168</v>
      </c>
      <c r="C150" s="28">
        <v>392877</v>
      </c>
    </row>
    <row r="151" spans="1:3" x14ac:dyDescent="0.15">
      <c r="A151" s="28">
        <v>147</v>
      </c>
      <c r="B151" s="28">
        <v>1063143</v>
      </c>
      <c r="C151" s="28">
        <v>410808</v>
      </c>
    </row>
    <row r="152" spans="1:3" x14ac:dyDescent="0.15">
      <c r="A152" s="28">
        <v>148</v>
      </c>
      <c r="B152" s="28">
        <v>1113383</v>
      </c>
      <c r="C152" s="28">
        <v>429558</v>
      </c>
    </row>
    <row r="153" spans="1:3" x14ac:dyDescent="0.15">
      <c r="A153" s="28">
        <v>149</v>
      </c>
      <c r="B153" s="28">
        <v>1165994</v>
      </c>
      <c r="C153" s="28">
        <v>449162</v>
      </c>
    </row>
    <row r="154" spans="1:3" x14ac:dyDescent="0.15">
      <c r="A154" s="28">
        <v>150</v>
      </c>
      <c r="B154" s="28">
        <v>1221088</v>
      </c>
      <c r="C154" s="28">
        <v>469662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>
      <selection activeCell="F28" sqref="F28"/>
    </sheetView>
  </sheetViews>
  <sheetFormatPr defaultRowHeight="13.5" x14ac:dyDescent="0.15"/>
  <cols>
    <col min="5" max="5" width="11" bestFit="1" customWidth="1"/>
  </cols>
  <sheetData>
    <row r="1" spans="1:7" x14ac:dyDescent="0.15">
      <c r="A1" t="s">
        <v>248</v>
      </c>
    </row>
    <row r="2" spans="1:7" x14ac:dyDescent="0.15">
      <c r="B2" t="s">
        <v>250</v>
      </c>
    </row>
    <row r="3" spans="1:7" x14ac:dyDescent="0.15">
      <c r="B3" t="s">
        <v>251</v>
      </c>
    </row>
    <row r="5" spans="1:7" x14ac:dyDescent="0.15">
      <c r="B5" t="s">
        <v>249</v>
      </c>
    </row>
    <row r="6" spans="1:7" x14ac:dyDescent="0.15">
      <c r="B6" s="28" t="s">
        <v>240</v>
      </c>
      <c r="C6" s="28">
        <v>4000</v>
      </c>
      <c r="D6" s="28" t="s">
        <v>241</v>
      </c>
      <c r="E6" s="28" t="s">
        <v>242</v>
      </c>
      <c r="F6" s="29" t="s">
        <v>252</v>
      </c>
      <c r="G6" s="28" t="s">
        <v>244</v>
      </c>
    </row>
    <row r="7" spans="1:7" x14ac:dyDescent="0.15">
      <c r="B7" s="28"/>
      <c r="C7" s="28">
        <f>(D7+(F7*G7))*E7</f>
        <v>4001.3999999999996</v>
      </c>
      <c r="D7" s="28">
        <f>C6*0.02</f>
        <v>80</v>
      </c>
      <c r="E7" s="28">
        <f>10*3.9</f>
        <v>39</v>
      </c>
      <c r="F7" s="29">
        <v>0.22600000000000001</v>
      </c>
      <c r="G7" s="28">
        <v>100</v>
      </c>
    </row>
    <row r="8" spans="1:7" x14ac:dyDescent="0.15">
      <c r="B8" s="28" t="s">
        <v>245</v>
      </c>
      <c r="C8" s="28">
        <v>15000</v>
      </c>
      <c r="D8" s="28" t="s">
        <v>241</v>
      </c>
      <c r="E8" s="28" t="s">
        <v>242</v>
      </c>
      <c r="F8" s="29" t="s">
        <v>243</v>
      </c>
      <c r="G8" s="28" t="s">
        <v>244</v>
      </c>
    </row>
    <row r="9" spans="1:7" x14ac:dyDescent="0.15">
      <c r="B9" s="28"/>
      <c r="C9" s="28">
        <f>(D9+(F9*G9))*E9</f>
        <v>15003.3</v>
      </c>
      <c r="D9" s="28">
        <f>C8*0.02</f>
        <v>300</v>
      </c>
      <c r="E9" s="28">
        <f>10*3.9</f>
        <v>39</v>
      </c>
      <c r="F9" s="29">
        <v>0.84699999999999998</v>
      </c>
      <c r="G9" s="28">
        <v>100</v>
      </c>
    </row>
    <row r="10" spans="1:7" x14ac:dyDescent="0.15">
      <c r="B10" s="28" t="s">
        <v>246</v>
      </c>
      <c r="C10" s="28">
        <v>1500</v>
      </c>
      <c r="D10" s="28" t="s">
        <v>241</v>
      </c>
      <c r="E10" s="28" t="s">
        <v>242</v>
      </c>
      <c r="F10" s="29" t="s">
        <v>243</v>
      </c>
      <c r="G10" s="28" t="s">
        <v>244</v>
      </c>
    </row>
    <row r="11" spans="1:7" x14ac:dyDescent="0.15">
      <c r="B11" s="28"/>
      <c r="C11" s="28">
        <f>(D11+(F11*G11))*E11</f>
        <v>1501.5</v>
      </c>
      <c r="D11" s="28">
        <v>30</v>
      </c>
      <c r="E11" s="28">
        <f>10*3.9</f>
        <v>39</v>
      </c>
      <c r="F11" s="29">
        <v>8.5000000000000006E-2</v>
      </c>
      <c r="G11" s="28">
        <v>100</v>
      </c>
    </row>
    <row r="12" spans="1:7" x14ac:dyDescent="0.15">
      <c r="B12" s="28" t="s">
        <v>247</v>
      </c>
      <c r="C12" s="28">
        <v>900</v>
      </c>
      <c r="D12" s="28" t="s">
        <v>241</v>
      </c>
      <c r="E12" s="28" t="s">
        <v>242</v>
      </c>
      <c r="F12" s="29" t="s">
        <v>243</v>
      </c>
      <c r="G12" s="28" t="s">
        <v>244</v>
      </c>
    </row>
    <row r="13" spans="1:7" x14ac:dyDescent="0.15">
      <c r="B13" s="28"/>
      <c r="C13" s="28">
        <f>(D13+(F13*G13))*E13</f>
        <v>900.90000000000009</v>
      </c>
      <c r="D13" s="28">
        <f>C12*0.02</f>
        <v>18</v>
      </c>
      <c r="E13" s="28">
        <f>10*3.9</f>
        <v>39</v>
      </c>
      <c r="F13" s="29">
        <v>5.0999999999999997E-2</v>
      </c>
      <c r="G13" s="28">
        <v>100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(F)damage</vt:lpstr>
      <vt:lpstr>(F)damage_buff</vt:lpstr>
      <vt:lpstr>damageparm</vt:lpstr>
      <vt:lpstr>_伤害计算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2019-01-04T06:35:15Z</dcterms:modified>
</cp:coreProperties>
</file>