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nrikas\Desktop\KTU\Kursas_4\rezultatai\"/>
    </mc:Choice>
  </mc:AlternateContent>
  <xr:revisionPtr revIDLastSave="0" documentId="13_ncr:1_{41C2C203-7074-46B8-95DE-BB3B6CC1845C}" xr6:coauthVersionLast="47" xr6:coauthVersionMax="47" xr10:uidLastSave="{00000000-0000-0000-0000-000000000000}"/>
  <bookViews>
    <workbookView xWindow="-28920" yWindow="2490" windowWidth="29040" windowHeight="15840" firstSheet="2" activeTab="8" xr2:uid="{00000000-000D-0000-FFFF-FFFF00000000}"/>
  </bookViews>
  <sheets>
    <sheet name="Sheet1" sheetId="1" r:id="rId1"/>
    <sheet name="Sheet2" sheetId="2" r:id="rId2"/>
    <sheet name="new" sheetId="3" r:id="rId3"/>
    <sheet name="efficientdet" sheetId="4" r:id="rId4"/>
    <sheet name="fasterrcnn" sheetId="5" r:id="rId5"/>
    <sheet name="rtmdet" sheetId="6" r:id="rId6"/>
    <sheet name="ssd300" sheetId="7" r:id="rId7"/>
    <sheet name="yolov3" sheetId="8" r:id="rId8"/>
    <sheet name="svarb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9" l="1"/>
  <c r="X4" i="9"/>
  <c r="X5" i="9"/>
  <c r="X6" i="9"/>
  <c r="X7" i="9"/>
  <c r="X8" i="9"/>
  <c r="X2" i="9"/>
  <c r="P3" i="9"/>
  <c r="P4" i="9"/>
  <c r="P5" i="9"/>
  <c r="P6" i="9"/>
  <c r="P7" i="9"/>
  <c r="P8" i="9"/>
  <c r="P2" i="9"/>
  <c r="M8" i="9"/>
  <c r="O19" i="9" s="1"/>
  <c r="U13" i="9"/>
  <c r="U14" i="9"/>
  <c r="U15" i="9"/>
  <c r="U16" i="9"/>
  <c r="U17" i="9"/>
  <c r="U12" i="9"/>
  <c r="O14" i="9"/>
  <c r="O15" i="9"/>
  <c r="O16" i="9"/>
  <c r="O17" i="9"/>
  <c r="O18" i="9"/>
  <c r="H3" i="9"/>
  <c r="H4" i="9"/>
  <c r="H5" i="9"/>
  <c r="H6" i="9"/>
  <c r="H7" i="9"/>
  <c r="H8" i="9"/>
  <c r="H9" i="9"/>
  <c r="H10" i="9"/>
  <c r="H11" i="9"/>
  <c r="L18" i="9"/>
  <c r="L16" i="9"/>
  <c r="L15" i="9"/>
  <c r="L14" i="9"/>
  <c r="L13" i="9"/>
  <c r="L19" i="9"/>
  <c r="L20" i="9"/>
  <c r="L21" i="9"/>
  <c r="L22" i="9"/>
  <c r="L23" i="9"/>
  <c r="L24" i="9"/>
  <c r="L25" i="9"/>
  <c r="L17" i="9"/>
  <c r="H2" i="9"/>
  <c r="L63" i="6"/>
  <c r="S8" i="9"/>
  <c r="W8" i="9"/>
  <c r="V8" i="9"/>
  <c r="U8" i="9"/>
  <c r="U18" i="9" s="1"/>
  <c r="T8" i="9"/>
  <c r="L8" i="9"/>
  <c r="N8" i="9"/>
  <c r="O8" i="9"/>
  <c r="K8" i="9"/>
  <c r="AA95" i="4"/>
  <c r="AB95" i="4"/>
  <c r="AC95" i="4"/>
  <c r="AD95" i="4"/>
  <c r="Z95" i="4"/>
  <c r="U169" i="5"/>
  <c r="V169" i="5"/>
  <c r="W169" i="5"/>
  <c r="X169" i="5"/>
  <c r="T169" i="5"/>
  <c r="U87" i="6"/>
  <c r="V87" i="6"/>
  <c r="W87" i="6"/>
  <c r="X87" i="6"/>
  <c r="T87" i="6"/>
  <c r="U87" i="7"/>
  <c r="V87" i="7"/>
  <c r="W87" i="7"/>
  <c r="X87" i="7"/>
  <c r="T87" i="7"/>
  <c r="U87" i="8"/>
  <c r="V87" i="8"/>
  <c r="W87" i="8"/>
  <c r="X87" i="8"/>
  <c r="T87" i="8"/>
  <c r="L80" i="8"/>
  <c r="P85" i="8"/>
  <c r="O85" i="8"/>
  <c r="N85" i="8"/>
  <c r="M85" i="8"/>
  <c r="L85" i="8"/>
  <c r="K85" i="8"/>
  <c r="J85" i="8"/>
  <c r="P84" i="8"/>
  <c r="O84" i="8"/>
  <c r="N84" i="8"/>
  <c r="M84" i="8"/>
  <c r="L84" i="8"/>
  <c r="K84" i="8"/>
  <c r="J84" i="8"/>
  <c r="P83" i="8"/>
  <c r="O83" i="8"/>
  <c r="N83" i="8"/>
  <c r="M83" i="8"/>
  <c r="L83" i="8"/>
  <c r="K83" i="8"/>
  <c r="J83" i="8"/>
  <c r="P82" i="8"/>
  <c r="O82" i="8"/>
  <c r="N82" i="8"/>
  <c r="M82" i="8"/>
  <c r="L82" i="8"/>
  <c r="K82" i="8"/>
  <c r="J82" i="8"/>
  <c r="P81" i="8"/>
  <c r="O81" i="8"/>
  <c r="N81" i="8"/>
  <c r="M81" i="8"/>
  <c r="L81" i="8"/>
  <c r="K81" i="8"/>
  <c r="J81" i="8"/>
  <c r="P80" i="8"/>
  <c r="O80" i="8"/>
  <c r="N80" i="8"/>
  <c r="M80" i="8"/>
  <c r="K80" i="8"/>
  <c r="J80" i="8"/>
  <c r="P79" i="8"/>
  <c r="O79" i="8"/>
  <c r="N79" i="8"/>
  <c r="M79" i="8"/>
  <c r="L79" i="8"/>
  <c r="K79" i="8"/>
  <c r="J79" i="8"/>
  <c r="P78" i="8"/>
  <c r="O78" i="8"/>
  <c r="N78" i="8"/>
  <c r="M78" i="8"/>
  <c r="L78" i="8"/>
  <c r="K78" i="8"/>
  <c r="J78" i="8"/>
  <c r="P77" i="8"/>
  <c r="O77" i="8"/>
  <c r="N77" i="8"/>
  <c r="M77" i="8"/>
  <c r="L77" i="8"/>
  <c r="K77" i="8"/>
  <c r="J77" i="8"/>
  <c r="P76" i="8"/>
  <c r="O76" i="8"/>
  <c r="N76" i="8"/>
  <c r="M76" i="8"/>
  <c r="L76" i="8"/>
  <c r="K76" i="8"/>
  <c r="J76" i="8"/>
  <c r="P85" i="7"/>
  <c r="O85" i="7"/>
  <c r="N85" i="7"/>
  <c r="M85" i="7"/>
  <c r="L85" i="7"/>
  <c r="K85" i="7"/>
  <c r="J85" i="7"/>
  <c r="P84" i="7"/>
  <c r="O84" i="7"/>
  <c r="N84" i="7"/>
  <c r="M84" i="7"/>
  <c r="L84" i="7"/>
  <c r="K84" i="7"/>
  <c r="J84" i="7"/>
  <c r="P83" i="7"/>
  <c r="O83" i="7"/>
  <c r="N83" i="7"/>
  <c r="M83" i="7"/>
  <c r="L83" i="7"/>
  <c r="K83" i="7"/>
  <c r="J83" i="7"/>
  <c r="P82" i="7"/>
  <c r="O82" i="7"/>
  <c r="N82" i="7"/>
  <c r="M82" i="7"/>
  <c r="L82" i="7"/>
  <c r="K82" i="7"/>
  <c r="J82" i="7"/>
  <c r="P81" i="7"/>
  <c r="O81" i="7"/>
  <c r="N81" i="7"/>
  <c r="M81" i="7"/>
  <c r="L81" i="7"/>
  <c r="K81" i="7"/>
  <c r="J81" i="7"/>
  <c r="P80" i="7"/>
  <c r="O80" i="7"/>
  <c r="N80" i="7"/>
  <c r="M80" i="7"/>
  <c r="L80" i="7"/>
  <c r="K80" i="7"/>
  <c r="J80" i="7"/>
  <c r="P79" i="7"/>
  <c r="O79" i="7"/>
  <c r="N79" i="7"/>
  <c r="M79" i="7"/>
  <c r="L79" i="7"/>
  <c r="K79" i="7"/>
  <c r="J79" i="7"/>
  <c r="P78" i="7"/>
  <c r="O78" i="7"/>
  <c r="N78" i="7"/>
  <c r="M78" i="7"/>
  <c r="L78" i="7"/>
  <c r="K78" i="7"/>
  <c r="J78" i="7"/>
  <c r="P77" i="7"/>
  <c r="O77" i="7"/>
  <c r="N77" i="7"/>
  <c r="M77" i="7"/>
  <c r="L77" i="7"/>
  <c r="K77" i="7"/>
  <c r="J77" i="7"/>
  <c r="P76" i="7"/>
  <c r="O76" i="7"/>
  <c r="N76" i="7"/>
  <c r="M76" i="7"/>
  <c r="L76" i="7"/>
  <c r="K76" i="7"/>
  <c r="J76" i="7"/>
  <c r="P85" i="6"/>
  <c r="O85" i="6"/>
  <c r="N85" i="6"/>
  <c r="M85" i="6"/>
  <c r="L85" i="6"/>
  <c r="K85" i="6"/>
  <c r="J85" i="6"/>
  <c r="P84" i="6"/>
  <c r="O84" i="6"/>
  <c r="N84" i="6"/>
  <c r="M84" i="6"/>
  <c r="L84" i="6"/>
  <c r="K84" i="6"/>
  <c r="J84" i="6"/>
  <c r="P83" i="6"/>
  <c r="O83" i="6"/>
  <c r="N83" i="6"/>
  <c r="M83" i="6"/>
  <c r="L83" i="6"/>
  <c r="K83" i="6"/>
  <c r="J83" i="6"/>
  <c r="P82" i="6"/>
  <c r="O82" i="6"/>
  <c r="N82" i="6"/>
  <c r="M82" i="6"/>
  <c r="L82" i="6"/>
  <c r="K82" i="6"/>
  <c r="J82" i="6"/>
  <c r="P81" i="6"/>
  <c r="O81" i="6"/>
  <c r="N81" i="6"/>
  <c r="M81" i="6"/>
  <c r="L81" i="6"/>
  <c r="K81" i="6"/>
  <c r="J81" i="6"/>
  <c r="P80" i="6"/>
  <c r="O80" i="6"/>
  <c r="N80" i="6"/>
  <c r="M80" i="6"/>
  <c r="L80" i="6"/>
  <c r="K80" i="6"/>
  <c r="J80" i="6"/>
  <c r="P79" i="6"/>
  <c r="O79" i="6"/>
  <c r="N79" i="6"/>
  <c r="M79" i="6"/>
  <c r="L79" i="6"/>
  <c r="K79" i="6"/>
  <c r="J79" i="6"/>
  <c r="P78" i="6"/>
  <c r="O78" i="6"/>
  <c r="N78" i="6"/>
  <c r="M78" i="6"/>
  <c r="L78" i="6"/>
  <c r="K78" i="6"/>
  <c r="J78" i="6"/>
  <c r="P77" i="6"/>
  <c r="O77" i="6"/>
  <c r="N77" i="6"/>
  <c r="M77" i="6"/>
  <c r="L77" i="6"/>
  <c r="K77" i="6"/>
  <c r="J77" i="6"/>
  <c r="P76" i="6"/>
  <c r="O76" i="6"/>
  <c r="N76" i="6"/>
  <c r="M76" i="6"/>
  <c r="L76" i="6"/>
  <c r="K76" i="6"/>
  <c r="J76" i="6"/>
  <c r="P167" i="5"/>
  <c r="O167" i="5"/>
  <c r="N167" i="5"/>
  <c r="M167" i="5"/>
  <c r="L167" i="5"/>
  <c r="K167" i="5"/>
  <c r="J167" i="5"/>
  <c r="P166" i="5"/>
  <c r="O166" i="5"/>
  <c r="N166" i="5"/>
  <c r="M166" i="5"/>
  <c r="L166" i="5"/>
  <c r="K166" i="5"/>
  <c r="J166" i="5"/>
  <c r="P165" i="5"/>
  <c r="O165" i="5"/>
  <c r="N165" i="5"/>
  <c r="M165" i="5"/>
  <c r="L165" i="5"/>
  <c r="K165" i="5"/>
  <c r="J165" i="5"/>
  <c r="P164" i="5"/>
  <c r="O164" i="5"/>
  <c r="N164" i="5"/>
  <c r="M164" i="5"/>
  <c r="L164" i="5"/>
  <c r="K164" i="5"/>
  <c r="J164" i="5"/>
  <c r="P163" i="5"/>
  <c r="O163" i="5"/>
  <c r="N163" i="5"/>
  <c r="M163" i="5"/>
  <c r="L163" i="5"/>
  <c r="K163" i="5"/>
  <c r="J163" i="5"/>
  <c r="P162" i="5"/>
  <c r="O162" i="5"/>
  <c r="N162" i="5"/>
  <c r="M162" i="5"/>
  <c r="L162" i="5"/>
  <c r="K162" i="5"/>
  <c r="J162" i="5"/>
  <c r="P161" i="5"/>
  <c r="O161" i="5"/>
  <c r="N161" i="5"/>
  <c r="M161" i="5"/>
  <c r="L161" i="5"/>
  <c r="K161" i="5"/>
  <c r="J161" i="5"/>
  <c r="P160" i="5"/>
  <c r="O160" i="5"/>
  <c r="N160" i="5"/>
  <c r="M160" i="5"/>
  <c r="L160" i="5"/>
  <c r="K160" i="5"/>
  <c r="J160" i="5"/>
  <c r="P159" i="5"/>
  <c r="O159" i="5"/>
  <c r="N159" i="5"/>
  <c r="M159" i="5"/>
  <c r="L159" i="5"/>
  <c r="K159" i="5"/>
  <c r="J159" i="5"/>
  <c r="P158" i="5"/>
  <c r="O158" i="5"/>
  <c r="N158" i="5"/>
  <c r="M158" i="5"/>
  <c r="L158" i="5"/>
  <c r="K158" i="5"/>
  <c r="J158" i="5"/>
  <c r="R93" i="4"/>
  <c r="R92" i="4"/>
  <c r="R91" i="4"/>
  <c r="R90" i="4"/>
  <c r="R89" i="4"/>
  <c r="R88" i="4"/>
  <c r="R87" i="4"/>
  <c r="R86" i="4"/>
  <c r="R85" i="4"/>
  <c r="R84" i="4"/>
  <c r="S93" i="4"/>
  <c r="T93" i="4"/>
  <c r="U93" i="4"/>
  <c r="V93" i="4"/>
  <c r="Q93" i="4"/>
  <c r="P93" i="4"/>
  <c r="S92" i="4"/>
  <c r="T92" i="4"/>
  <c r="U92" i="4"/>
  <c r="V92" i="4"/>
  <c r="Q92" i="4"/>
  <c r="P92" i="4"/>
  <c r="S91" i="4"/>
  <c r="T91" i="4"/>
  <c r="U91" i="4"/>
  <c r="V91" i="4"/>
  <c r="Q91" i="4"/>
  <c r="P91" i="4"/>
  <c r="S90" i="4"/>
  <c r="T90" i="4"/>
  <c r="U90" i="4"/>
  <c r="V90" i="4"/>
  <c r="Q90" i="4"/>
  <c r="P90" i="4"/>
  <c r="S89" i="4"/>
  <c r="T89" i="4"/>
  <c r="U89" i="4"/>
  <c r="V89" i="4"/>
  <c r="Q89" i="4"/>
  <c r="P89" i="4"/>
  <c r="S88" i="4"/>
  <c r="T88" i="4"/>
  <c r="U88" i="4"/>
  <c r="V88" i="4"/>
  <c r="Q88" i="4"/>
  <c r="P88" i="4"/>
  <c r="S87" i="4"/>
  <c r="T87" i="4"/>
  <c r="U87" i="4"/>
  <c r="V87" i="4"/>
  <c r="Q87" i="4"/>
  <c r="P87" i="4"/>
  <c r="S86" i="4"/>
  <c r="T86" i="4"/>
  <c r="U86" i="4"/>
  <c r="V86" i="4"/>
  <c r="Q86" i="4"/>
  <c r="P86" i="4"/>
  <c r="S85" i="4"/>
  <c r="T85" i="4"/>
  <c r="U85" i="4"/>
  <c r="V85" i="4"/>
  <c r="Q85" i="4"/>
  <c r="P85" i="4"/>
  <c r="S84" i="4"/>
  <c r="T84" i="4"/>
  <c r="U84" i="4"/>
  <c r="V84" i="4"/>
  <c r="Q84" i="4"/>
  <c r="P84" i="4"/>
  <c r="AA80" i="4"/>
  <c r="AB80" i="4"/>
  <c r="AC80" i="4"/>
  <c r="AD80" i="4"/>
  <c r="Z80" i="4"/>
  <c r="U154" i="5"/>
  <c r="V154" i="5"/>
  <c r="W154" i="5"/>
  <c r="X154" i="5"/>
  <c r="T154" i="5"/>
  <c r="U72" i="6"/>
  <c r="V72" i="6"/>
  <c r="W72" i="6"/>
  <c r="X72" i="6"/>
  <c r="T72" i="6"/>
  <c r="U72" i="8"/>
  <c r="V72" i="8"/>
  <c r="W72" i="8"/>
  <c r="X72" i="8"/>
  <c r="T72" i="8"/>
  <c r="P70" i="8"/>
  <c r="O70" i="8"/>
  <c r="N70" i="8"/>
  <c r="M70" i="8"/>
  <c r="L70" i="8"/>
  <c r="K70" i="8"/>
  <c r="J70" i="8"/>
  <c r="P69" i="8"/>
  <c r="O69" i="8"/>
  <c r="N69" i="8"/>
  <c r="M69" i="8"/>
  <c r="L69" i="8"/>
  <c r="K69" i="8"/>
  <c r="J69" i="8"/>
  <c r="P68" i="8"/>
  <c r="O68" i="8"/>
  <c r="N68" i="8"/>
  <c r="M68" i="8"/>
  <c r="L68" i="8"/>
  <c r="K68" i="8"/>
  <c r="J68" i="8"/>
  <c r="P67" i="8"/>
  <c r="O67" i="8"/>
  <c r="N67" i="8"/>
  <c r="M67" i="8"/>
  <c r="L67" i="8"/>
  <c r="K67" i="8"/>
  <c r="J67" i="8"/>
  <c r="P66" i="8"/>
  <c r="O66" i="8"/>
  <c r="N66" i="8"/>
  <c r="M66" i="8"/>
  <c r="L66" i="8"/>
  <c r="K66" i="8"/>
  <c r="J66" i="8"/>
  <c r="P65" i="8"/>
  <c r="O65" i="8"/>
  <c r="N65" i="8"/>
  <c r="M65" i="8"/>
  <c r="L65" i="8"/>
  <c r="K65" i="8"/>
  <c r="J65" i="8"/>
  <c r="P64" i="8"/>
  <c r="O64" i="8"/>
  <c r="N64" i="8"/>
  <c r="M64" i="8"/>
  <c r="L64" i="8"/>
  <c r="K64" i="8"/>
  <c r="J64" i="8"/>
  <c r="P63" i="8"/>
  <c r="O63" i="8"/>
  <c r="N63" i="8"/>
  <c r="M63" i="8"/>
  <c r="L63" i="8"/>
  <c r="K63" i="8"/>
  <c r="J63" i="8"/>
  <c r="P62" i="8"/>
  <c r="O62" i="8"/>
  <c r="N62" i="8"/>
  <c r="M62" i="8"/>
  <c r="L62" i="8"/>
  <c r="K62" i="8"/>
  <c r="J62" i="8"/>
  <c r="P61" i="8"/>
  <c r="O61" i="8"/>
  <c r="N61" i="8"/>
  <c r="M61" i="8"/>
  <c r="L61" i="8"/>
  <c r="K61" i="8"/>
  <c r="J61" i="8"/>
  <c r="U72" i="7"/>
  <c r="V72" i="7"/>
  <c r="W72" i="7"/>
  <c r="X72" i="7"/>
  <c r="T72" i="7"/>
  <c r="N65" i="7"/>
  <c r="N64" i="7"/>
  <c r="P70" i="7"/>
  <c r="O70" i="7"/>
  <c r="N70" i="7"/>
  <c r="M70" i="7"/>
  <c r="L70" i="7"/>
  <c r="K70" i="7"/>
  <c r="J70" i="7"/>
  <c r="P69" i="7"/>
  <c r="O69" i="7"/>
  <c r="N69" i="7"/>
  <c r="M69" i="7"/>
  <c r="L69" i="7"/>
  <c r="K69" i="7"/>
  <c r="J69" i="7"/>
  <c r="P68" i="7"/>
  <c r="O68" i="7"/>
  <c r="N68" i="7"/>
  <c r="M68" i="7"/>
  <c r="L68" i="7"/>
  <c r="K68" i="7"/>
  <c r="J68" i="7"/>
  <c r="P67" i="7"/>
  <c r="O67" i="7"/>
  <c r="N67" i="7"/>
  <c r="M67" i="7"/>
  <c r="L67" i="7"/>
  <c r="K67" i="7"/>
  <c r="J67" i="7"/>
  <c r="P66" i="7"/>
  <c r="O66" i="7"/>
  <c r="N66" i="7"/>
  <c r="M66" i="7"/>
  <c r="L66" i="7"/>
  <c r="K66" i="7"/>
  <c r="J66" i="7"/>
  <c r="P65" i="7"/>
  <c r="O65" i="7"/>
  <c r="M65" i="7"/>
  <c r="L65" i="7"/>
  <c r="K65" i="7"/>
  <c r="J65" i="7"/>
  <c r="P64" i="7"/>
  <c r="O64" i="7"/>
  <c r="M64" i="7"/>
  <c r="L64" i="7"/>
  <c r="K64" i="7"/>
  <c r="J64" i="7"/>
  <c r="P63" i="7"/>
  <c r="O63" i="7"/>
  <c r="N63" i="7"/>
  <c r="M63" i="7"/>
  <c r="L63" i="7"/>
  <c r="K63" i="7"/>
  <c r="J63" i="7"/>
  <c r="P62" i="7"/>
  <c r="O62" i="7"/>
  <c r="N62" i="7"/>
  <c r="M62" i="7"/>
  <c r="L62" i="7"/>
  <c r="K62" i="7"/>
  <c r="J62" i="7"/>
  <c r="P61" i="7"/>
  <c r="O61" i="7"/>
  <c r="N61" i="7"/>
  <c r="M61" i="7"/>
  <c r="L61" i="7"/>
  <c r="K61" i="7"/>
  <c r="J61" i="7"/>
  <c r="P70" i="6"/>
  <c r="O70" i="6"/>
  <c r="N70" i="6"/>
  <c r="M70" i="6"/>
  <c r="L70" i="6"/>
  <c r="K70" i="6"/>
  <c r="J70" i="6"/>
  <c r="P69" i="6"/>
  <c r="O69" i="6"/>
  <c r="N69" i="6"/>
  <c r="M69" i="6"/>
  <c r="L69" i="6"/>
  <c r="K69" i="6"/>
  <c r="J69" i="6"/>
  <c r="P68" i="6"/>
  <c r="O68" i="6"/>
  <c r="N68" i="6"/>
  <c r="M68" i="6"/>
  <c r="L68" i="6"/>
  <c r="K68" i="6"/>
  <c r="J68" i="6"/>
  <c r="P67" i="6"/>
  <c r="O67" i="6"/>
  <c r="N67" i="6"/>
  <c r="M67" i="6"/>
  <c r="L67" i="6"/>
  <c r="K67" i="6"/>
  <c r="J67" i="6"/>
  <c r="P66" i="6"/>
  <c r="O66" i="6"/>
  <c r="N66" i="6"/>
  <c r="M66" i="6"/>
  <c r="L66" i="6"/>
  <c r="K66" i="6"/>
  <c r="J66" i="6"/>
  <c r="P65" i="6"/>
  <c r="O65" i="6"/>
  <c r="N65" i="6"/>
  <c r="M65" i="6"/>
  <c r="L65" i="6"/>
  <c r="K65" i="6"/>
  <c r="J65" i="6"/>
  <c r="P64" i="6"/>
  <c r="O64" i="6"/>
  <c r="N64" i="6"/>
  <c r="M64" i="6"/>
  <c r="L64" i="6"/>
  <c r="K64" i="6"/>
  <c r="J64" i="6"/>
  <c r="P63" i="6"/>
  <c r="O63" i="6"/>
  <c r="N63" i="6"/>
  <c r="M63" i="6"/>
  <c r="K63" i="6"/>
  <c r="J63" i="6"/>
  <c r="P62" i="6"/>
  <c r="O62" i="6"/>
  <c r="N62" i="6"/>
  <c r="M62" i="6"/>
  <c r="L62" i="6"/>
  <c r="K62" i="6"/>
  <c r="J62" i="6"/>
  <c r="P61" i="6"/>
  <c r="O61" i="6"/>
  <c r="N61" i="6"/>
  <c r="M61" i="6"/>
  <c r="L61" i="6"/>
  <c r="K61" i="6"/>
  <c r="J61" i="6"/>
  <c r="L143" i="5"/>
  <c r="P152" i="5"/>
  <c r="O152" i="5"/>
  <c r="N152" i="5"/>
  <c r="M152" i="5"/>
  <c r="L152" i="5"/>
  <c r="K152" i="5"/>
  <c r="J152" i="5"/>
  <c r="P151" i="5"/>
  <c r="O151" i="5"/>
  <c r="N151" i="5"/>
  <c r="M151" i="5"/>
  <c r="L151" i="5"/>
  <c r="K151" i="5"/>
  <c r="J151" i="5"/>
  <c r="P150" i="5"/>
  <c r="O150" i="5"/>
  <c r="N150" i="5"/>
  <c r="M150" i="5"/>
  <c r="L150" i="5"/>
  <c r="K150" i="5"/>
  <c r="J150" i="5"/>
  <c r="P149" i="5"/>
  <c r="O149" i="5"/>
  <c r="N149" i="5"/>
  <c r="M149" i="5"/>
  <c r="L149" i="5"/>
  <c r="K149" i="5"/>
  <c r="J149" i="5"/>
  <c r="P148" i="5"/>
  <c r="O148" i="5"/>
  <c r="N148" i="5"/>
  <c r="M148" i="5"/>
  <c r="L148" i="5"/>
  <c r="K148" i="5"/>
  <c r="J148" i="5"/>
  <c r="P147" i="5"/>
  <c r="O147" i="5"/>
  <c r="N147" i="5"/>
  <c r="M147" i="5"/>
  <c r="L147" i="5"/>
  <c r="K147" i="5"/>
  <c r="J147" i="5"/>
  <c r="P146" i="5"/>
  <c r="O146" i="5"/>
  <c r="N146" i="5"/>
  <c r="M146" i="5"/>
  <c r="L146" i="5"/>
  <c r="K146" i="5"/>
  <c r="J146" i="5"/>
  <c r="P145" i="5"/>
  <c r="O145" i="5"/>
  <c r="N145" i="5"/>
  <c r="M145" i="5"/>
  <c r="L145" i="5"/>
  <c r="K145" i="5"/>
  <c r="J145" i="5"/>
  <c r="P144" i="5"/>
  <c r="O144" i="5"/>
  <c r="N144" i="5"/>
  <c r="M144" i="5"/>
  <c r="L144" i="5"/>
  <c r="K144" i="5"/>
  <c r="J144" i="5"/>
  <c r="P143" i="5"/>
  <c r="O143" i="5"/>
  <c r="N143" i="5"/>
  <c r="M143" i="5"/>
  <c r="K143" i="5"/>
  <c r="J143" i="5"/>
  <c r="P78" i="4"/>
  <c r="Q78" i="4"/>
  <c r="P77" i="4"/>
  <c r="Q77" i="4"/>
  <c r="P76" i="4"/>
  <c r="Q76" i="4"/>
  <c r="P75" i="4"/>
  <c r="Q75" i="4"/>
  <c r="P74" i="4"/>
  <c r="Q74" i="4"/>
  <c r="P73" i="4"/>
  <c r="Q73" i="4"/>
  <c r="P72" i="4"/>
  <c r="Q72" i="4"/>
  <c r="P71" i="4"/>
  <c r="Q71" i="4"/>
  <c r="P70" i="4"/>
  <c r="Q70" i="4"/>
  <c r="Q69" i="4"/>
  <c r="P69" i="4"/>
  <c r="R69" i="4"/>
  <c r="R71" i="4"/>
  <c r="S78" i="4"/>
  <c r="T78" i="4"/>
  <c r="U78" i="4"/>
  <c r="V78" i="4"/>
  <c r="R78" i="4"/>
  <c r="S77" i="4"/>
  <c r="T77" i="4"/>
  <c r="U77" i="4"/>
  <c r="V77" i="4"/>
  <c r="R77" i="4"/>
  <c r="S76" i="4"/>
  <c r="T76" i="4"/>
  <c r="U76" i="4"/>
  <c r="V76" i="4"/>
  <c r="R76" i="4"/>
  <c r="S75" i="4"/>
  <c r="T75" i="4"/>
  <c r="U75" i="4"/>
  <c r="V75" i="4"/>
  <c r="R75" i="4"/>
  <c r="S74" i="4"/>
  <c r="T74" i="4"/>
  <c r="U74" i="4"/>
  <c r="V74" i="4"/>
  <c r="R74" i="4"/>
  <c r="R73" i="4"/>
  <c r="S73" i="4"/>
  <c r="T73" i="4"/>
  <c r="U73" i="4"/>
  <c r="V73" i="4"/>
  <c r="S72" i="4"/>
  <c r="T72" i="4"/>
  <c r="U72" i="4"/>
  <c r="V72" i="4"/>
  <c r="R72" i="4"/>
  <c r="S71" i="4"/>
  <c r="T71" i="4"/>
  <c r="U71" i="4"/>
  <c r="V71" i="4"/>
  <c r="S70" i="4"/>
  <c r="T70" i="4"/>
  <c r="U70" i="4"/>
  <c r="V70" i="4"/>
  <c r="R70" i="4"/>
  <c r="S69" i="4"/>
  <c r="T69" i="4"/>
  <c r="U69" i="4"/>
  <c r="V69" i="4"/>
  <c r="T133" i="5"/>
  <c r="T134" i="5"/>
  <c r="T135" i="5"/>
  <c r="T136" i="5"/>
  <c r="T132" i="5"/>
  <c r="R133" i="5"/>
  <c r="R134" i="5"/>
  <c r="R135" i="5"/>
  <c r="R136" i="5"/>
  <c r="R132" i="5"/>
  <c r="N38" i="7"/>
  <c r="P57" i="8"/>
  <c r="O57" i="8"/>
  <c r="N57" i="8"/>
  <c r="M57" i="8"/>
  <c r="L57" i="8"/>
  <c r="K57" i="8"/>
  <c r="J57" i="8"/>
  <c r="I57" i="8"/>
  <c r="P56" i="8"/>
  <c r="O56" i="8"/>
  <c r="N56" i="8"/>
  <c r="M56" i="8"/>
  <c r="L56" i="8"/>
  <c r="K56" i="8"/>
  <c r="J56" i="8"/>
  <c r="I56" i="8"/>
  <c r="P55" i="8"/>
  <c r="O55" i="8"/>
  <c r="N55" i="8"/>
  <c r="M55" i="8"/>
  <c r="L55" i="8"/>
  <c r="K55" i="8"/>
  <c r="J55" i="8"/>
  <c r="I55" i="8"/>
  <c r="P54" i="8"/>
  <c r="O54" i="8"/>
  <c r="N54" i="8"/>
  <c r="M54" i="8"/>
  <c r="L54" i="8"/>
  <c r="K54" i="8"/>
  <c r="J54" i="8"/>
  <c r="I54" i="8"/>
  <c r="P53" i="8"/>
  <c r="O53" i="8"/>
  <c r="N53" i="8"/>
  <c r="M53" i="8"/>
  <c r="L53" i="8"/>
  <c r="K53" i="8"/>
  <c r="J53" i="8"/>
  <c r="I53" i="8"/>
  <c r="P52" i="8"/>
  <c r="O52" i="8"/>
  <c r="N52" i="8"/>
  <c r="M52" i="8"/>
  <c r="L52" i="8"/>
  <c r="K52" i="8"/>
  <c r="J52" i="8"/>
  <c r="I52" i="8"/>
  <c r="P51" i="8"/>
  <c r="O51" i="8"/>
  <c r="N51" i="8"/>
  <c r="M51" i="8"/>
  <c r="L51" i="8"/>
  <c r="K51" i="8"/>
  <c r="J51" i="8"/>
  <c r="I51" i="8"/>
  <c r="P50" i="8"/>
  <c r="O50" i="8"/>
  <c r="N50" i="8"/>
  <c r="M50" i="8"/>
  <c r="L50" i="8"/>
  <c r="K50" i="8"/>
  <c r="J50" i="8"/>
  <c r="I50" i="8"/>
  <c r="P49" i="8"/>
  <c r="O49" i="8"/>
  <c r="N49" i="8"/>
  <c r="M49" i="8"/>
  <c r="L49" i="8"/>
  <c r="K49" i="8"/>
  <c r="J49" i="8"/>
  <c r="I49" i="8"/>
  <c r="P48" i="8"/>
  <c r="O48" i="8"/>
  <c r="N48" i="8"/>
  <c r="M48" i="8"/>
  <c r="L48" i="8"/>
  <c r="K48" i="8"/>
  <c r="J48" i="8"/>
  <c r="I48" i="8"/>
  <c r="P47" i="8"/>
  <c r="O47" i="8"/>
  <c r="N47" i="8"/>
  <c r="M47" i="8"/>
  <c r="L47" i="8"/>
  <c r="K47" i="8"/>
  <c r="J47" i="8"/>
  <c r="I47" i="8"/>
  <c r="P46" i="8"/>
  <c r="O46" i="8"/>
  <c r="N46" i="8"/>
  <c r="M46" i="8"/>
  <c r="L46" i="8"/>
  <c r="K46" i="8"/>
  <c r="J46" i="8"/>
  <c r="I46" i="8"/>
  <c r="P45" i="8"/>
  <c r="O45" i="8"/>
  <c r="N45" i="8"/>
  <c r="M45" i="8"/>
  <c r="L45" i="8"/>
  <c r="K45" i="8"/>
  <c r="J45" i="8"/>
  <c r="I45" i="8"/>
  <c r="P44" i="8"/>
  <c r="O44" i="8"/>
  <c r="N44" i="8"/>
  <c r="M44" i="8"/>
  <c r="L44" i="8"/>
  <c r="K44" i="8"/>
  <c r="J44" i="8"/>
  <c r="I44" i="8"/>
  <c r="P43" i="8"/>
  <c r="O43" i="8"/>
  <c r="N43" i="8"/>
  <c r="M43" i="8"/>
  <c r="L43" i="8"/>
  <c r="K43" i="8"/>
  <c r="J43" i="8"/>
  <c r="I43" i="8"/>
  <c r="P42" i="8"/>
  <c r="O42" i="8"/>
  <c r="N42" i="8"/>
  <c r="M42" i="8"/>
  <c r="L42" i="8"/>
  <c r="K42" i="8"/>
  <c r="J42" i="8"/>
  <c r="I42" i="8"/>
  <c r="P41" i="8"/>
  <c r="O41" i="8"/>
  <c r="N41" i="8"/>
  <c r="M41" i="8"/>
  <c r="L41" i="8"/>
  <c r="K41" i="8"/>
  <c r="J41" i="8"/>
  <c r="I41" i="8"/>
  <c r="P40" i="8"/>
  <c r="O40" i="8"/>
  <c r="N40" i="8"/>
  <c r="M40" i="8"/>
  <c r="L40" i="8"/>
  <c r="K40" i="8"/>
  <c r="J40" i="8"/>
  <c r="I40" i="8"/>
  <c r="P39" i="8"/>
  <c r="O39" i="8"/>
  <c r="N39" i="8"/>
  <c r="M39" i="8"/>
  <c r="L39" i="8"/>
  <c r="K39" i="8"/>
  <c r="J39" i="8"/>
  <c r="I39" i="8"/>
  <c r="P38" i="8"/>
  <c r="O38" i="8"/>
  <c r="N38" i="8"/>
  <c r="M38" i="8"/>
  <c r="L38" i="8"/>
  <c r="K38" i="8"/>
  <c r="J38" i="8"/>
  <c r="I38" i="8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M38" i="7"/>
  <c r="L38" i="7"/>
  <c r="K38" i="7"/>
  <c r="J38" i="7"/>
  <c r="I38" i="7"/>
  <c r="P57" i="6"/>
  <c r="O57" i="6"/>
  <c r="N57" i="6"/>
  <c r="M57" i="6"/>
  <c r="L57" i="6"/>
  <c r="K57" i="6"/>
  <c r="J57" i="6"/>
  <c r="I57" i="6"/>
  <c r="P56" i="6"/>
  <c r="O56" i="6"/>
  <c r="N56" i="6"/>
  <c r="M56" i="6"/>
  <c r="L56" i="6"/>
  <c r="K56" i="6"/>
  <c r="J56" i="6"/>
  <c r="I56" i="6"/>
  <c r="P55" i="6"/>
  <c r="O55" i="6"/>
  <c r="N55" i="6"/>
  <c r="M55" i="6"/>
  <c r="L55" i="6"/>
  <c r="K55" i="6"/>
  <c r="J55" i="6"/>
  <c r="I55" i="6"/>
  <c r="P54" i="6"/>
  <c r="O54" i="6"/>
  <c r="N54" i="6"/>
  <c r="M54" i="6"/>
  <c r="L54" i="6"/>
  <c r="K54" i="6"/>
  <c r="J54" i="6"/>
  <c r="I54" i="6"/>
  <c r="P53" i="6"/>
  <c r="O53" i="6"/>
  <c r="N53" i="6"/>
  <c r="M53" i="6"/>
  <c r="L53" i="6"/>
  <c r="K53" i="6"/>
  <c r="J53" i="6"/>
  <c r="I53" i="6"/>
  <c r="P52" i="6"/>
  <c r="O52" i="6"/>
  <c r="N52" i="6"/>
  <c r="M52" i="6"/>
  <c r="L52" i="6"/>
  <c r="K52" i="6"/>
  <c r="J52" i="6"/>
  <c r="I52" i="6"/>
  <c r="P51" i="6"/>
  <c r="O51" i="6"/>
  <c r="N51" i="6"/>
  <c r="M51" i="6"/>
  <c r="L51" i="6"/>
  <c r="K51" i="6"/>
  <c r="J51" i="6"/>
  <c r="I51" i="6"/>
  <c r="P50" i="6"/>
  <c r="O50" i="6"/>
  <c r="N50" i="6"/>
  <c r="M50" i="6"/>
  <c r="L50" i="6"/>
  <c r="K50" i="6"/>
  <c r="J50" i="6"/>
  <c r="I50" i="6"/>
  <c r="P49" i="6"/>
  <c r="O49" i="6"/>
  <c r="N49" i="6"/>
  <c r="M49" i="6"/>
  <c r="L49" i="6"/>
  <c r="K49" i="6"/>
  <c r="J49" i="6"/>
  <c r="I49" i="6"/>
  <c r="P48" i="6"/>
  <c r="O48" i="6"/>
  <c r="N48" i="6"/>
  <c r="M48" i="6"/>
  <c r="L48" i="6"/>
  <c r="K48" i="6"/>
  <c r="J48" i="6"/>
  <c r="I48" i="6"/>
  <c r="P47" i="6"/>
  <c r="O47" i="6"/>
  <c r="N47" i="6"/>
  <c r="M47" i="6"/>
  <c r="L47" i="6"/>
  <c r="K47" i="6"/>
  <c r="J47" i="6"/>
  <c r="I47" i="6"/>
  <c r="P46" i="6"/>
  <c r="O46" i="6"/>
  <c r="N46" i="6"/>
  <c r="M46" i="6"/>
  <c r="L46" i="6"/>
  <c r="K46" i="6"/>
  <c r="J46" i="6"/>
  <c r="I46" i="6"/>
  <c r="P45" i="6"/>
  <c r="O45" i="6"/>
  <c r="N45" i="6"/>
  <c r="M45" i="6"/>
  <c r="L45" i="6"/>
  <c r="K45" i="6"/>
  <c r="J45" i="6"/>
  <c r="I45" i="6"/>
  <c r="P44" i="6"/>
  <c r="O44" i="6"/>
  <c r="N44" i="6"/>
  <c r="M44" i="6"/>
  <c r="L44" i="6"/>
  <c r="K44" i="6"/>
  <c r="J44" i="6"/>
  <c r="I44" i="6"/>
  <c r="P43" i="6"/>
  <c r="O43" i="6"/>
  <c r="N43" i="6"/>
  <c r="M43" i="6"/>
  <c r="L43" i="6"/>
  <c r="K43" i="6"/>
  <c r="J43" i="6"/>
  <c r="I43" i="6"/>
  <c r="P42" i="6"/>
  <c r="O42" i="6"/>
  <c r="N42" i="6"/>
  <c r="M42" i="6"/>
  <c r="L42" i="6"/>
  <c r="K42" i="6"/>
  <c r="J42" i="6"/>
  <c r="I42" i="6"/>
  <c r="P41" i="6"/>
  <c r="O41" i="6"/>
  <c r="N41" i="6"/>
  <c r="M41" i="6"/>
  <c r="L41" i="6"/>
  <c r="K41" i="6"/>
  <c r="J41" i="6"/>
  <c r="I41" i="6"/>
  <c r="P40" i="6"/>
  <c r="O40" i="6"/>
  <c r="N40" i="6"/>
  <c r="M40" i="6"/>
  <c r="L40" i="6"/>
  <c r="K40" i="6"/>
  <c r="J40" i="6"/>
  <c r="I40" i="6"/>
  <c r="P39" i="6"/>
  <c r="O39" i="6"/>
  <c r="N39" i="6"/>
  <c r="M39" i="6"/>
  <c r="L39" i="6"/>
  <c r="K39" i="6"/>
  <c r="J39" i="6"/>
  <c r="I39" i="6"/>
  <c r="P38" i="6"/>
  <c r="O38" i="6"/>
  <c r="N38" i="6"/>
  <c r="M38" i="6"/>
  <c r="L38" i="6"/>
  <c r="K38" i="6"/>
  <c r="J38" i="6"/>
  <c r="I38" i="6"/>
  <c r="P104" i="5"/>
  <c r="O104" i="5"/>
  <c r="N104" i="5"/>
  <c r="M104" i="5"/>
  <c r="L104" i="5"/>
  <c r="J104" i="5"/>
  <c r="I104" i="5"/>
  <c r="P103" i="5"/>
  <c r="O103" i="5"/>
  <c r="N103" i="5"/>
  <c r="M103" i="5"/>
  <c r="L103" i="5"/>
  <c r="J103" i="5"/>
  <c r="I103" i="5"/>
  <c r="P102" i="5"/>
  <c r="O102" i="5"/>
  <c r="N102" i="5"/>
  <c r="M102" i="5"/>
  <c r="L102" i="5"/>
  <c r="J102" i="5"/>
  <c r="I102" i="5"/>
  <c r="P101" i="5"/>
  <c r="O101" i="5"/>
  <c r="N101" i="5"/>
  <c r="M101" i="5"/>
  <c r="L101" i="5"/>
  <c r="J101" i="5"/>
  <c r="I101" i="5"/>
  <c r="P100" i="5"/>
  <c r="O100" i="5"/>
  <c r="N100" i="5"/>
  <c r="M100" i="5"/>
  <c r="L100" i="5"/>
  <c r="J100" i="5"/>
  <c r="I100" i="5"/>
  <c r="P99" i="5"/>
  <c r="O99" i="5"/>
  <c r="N99" i="5"/>
  <c r="M99" i="5"/>
  <c r="L99" i="5"/>
  <c r="J99" i="5"/>
  <c r="I99" i="5"/>
  <c r="P98" i="5"/>
  <c r="O98" i="5"/>
  <c r="N98" i="5"/>
  <c r="M98" i="5"/>
  <c r="L98" i="5"/>
  <c r="J98" i="5"/>
  <c r="I98" i="5"/>
  <c r="P97" i="5"/>
  <c r="O97" i="5"/>
  <c r="N97" i="5"/>
  <c r="M97" i="5"/>
  <c r="L97" i="5"/>
  <c r="J97" i="5"/>
  <c r="I97" i="5"/>
  <c r="P96" i="5"/>
  <c r="O96" i="5"/>
  <c r="N96" i="5"/>
  <c r="M96" i="5"/>
  <c r="L96" i="5"/>
  <c r="J96" i="5"/>
  <c r="I96" i="5"/>
  <c r="P95" i="5"/>
  <c r="O95" i="5"/>
  <c r="N95" i="5"/>
  <c r="M95" i="5"/>
  <c r="L95" i="5"/>
  <c r="J95" i="5"/>
  <c r="I95" i="5"/>
  <c r="P94" i="5"/>
  <c r="O94" i="5"/>
  <c r="N94" i="5"/>
  <c r="M94" i="5"/>
  <c r="L94" i="5"/>
  <c r="J94" i="5"/>
  <c r="I94" i="5"/>
  <c r="P61" i="5"/>
  <c r="O61" i="5"/>
  <c r="N61" i="5"/>
  <c r="M61" i="5"/>
  <c r="L61" i="5"/>
  <c r="K61" i="5"/>
  <c r="J61" i="5"/>
  <c r="I61" i="5"/>
  <c r="P60" i="5"/>
  <c r="O60" i="5"/>
  <c r="N60" i="5"/>
  <c r="M60" i="5"/>
  <c r="L60" i="5"/>
  <c r="K60" i="5"/>
  <c r="J60" i="5"/>
  <c r="I60" i="5"/>
  <c r="P59" i="5"/>
  <c r="O59" i="5"/>
  <c r="N59" i="5"/>
  <c r="M59" i="5"/>
  <c r="L59" i="5"/>
  <c r="K59" i="5"/>
  <c r="J59" i="5"/>
  <c r="I59" i="5"/>
  <c r="P58" i="5"/>
  <c r="O58" i="5"/>
  <c r="N58" i="5"/>
  <c r="M58" i="5"/>
  <c r="L58" i="5"/>
  <c r="K58" i="5"/>
  <c r="J58" i="5"/>
  <c r="I58" i="5"/>
  <c r="P57" i="5"/>
  <c r="O57" i="5"/>
  <c r="N57" i="5"/>
  <c r="M57" i="5"/>
  <c r="L57" i="5"/>
  <c r="K57" i="5"/>
  <c r="J57" i="5"/>
  <c r="I57" i="5"/>
  <c r="P56" i="5"/>
  <c r="O56" i="5"/>
  <c r="N56" i="5"/>
  <c r="M56" i="5"/>
  <c r="L56" i="5"/>
  <c r="K56" i="5"/>
  <c r="J56" i="5"/>
  <c r="I56" i="5"/>
  <c r="P55" i="5"/>
  <c r="O55" i="5"/>
  <c r="N55" i="5"/>
  <c r="M55" i="5"/>
  <c r="L55" i="5"/>
  <c r="K55" i="5"/>
  <c r="J55" i="5"/>
  <c r="I55" i="5"/>
  <c r="P54" i="5"/>
  <c r="O54" i="5"/>
  <c r="N54" i="5"/>
  <c r="M54" i="5"/>
  <c r="L54" i="5"/>
  <c r="K54" i="5"/>
  <c r="J54" i="5"/>
  <c r="I54" i="5"/>
  <c r="P53" i="5"/>
  <c r="O53" i="5"/>
  <c r="N53" i="5"/>
  <c r="M53" i="5"/>
  <c r="L53" i="5"/>
  <c r="K53" i="5"/>
  <c r="J53" i="5"/>
  <c r="I53" i="5"/>
  <c r="P52" i="5"/>
  <c r="O52" i="5"/>
  <c r="N52" i="5"/>
  <c r="M52" i="5"/>
  <c r="L52" i="5"/>
  <c r="K52" i="5"/>
  <c r="J52" i="5"/>
  <c r="I52" i="5"/>
  <c r="P51" i="5"/>
  <c r="O51" i="5"/>
  <c r="N51" i="5"/>
  <c r="M51" i="5"/>
  <c r="L51" i="5"/>
  <c r="K51" i="5"/>
  <c r="J51" i="5"/>
  <c r="I51" i="5"/>
  <c r="P50" i="5"/>
  <c r="O50" i="5"/>
  <c r="N50" i="5"/>
  <c r="M50" i="5"/>
  <c r="L50" i="5"/>
  <c r="K50" i="5"/>
  <c r="J50" i="5"/>
  <c r="I50" i="5"/>
  <c r="P49" i="5"/>
  <c r="O49" i="5"/>
  <c r="N49" i="5"/>
  <c r="M49" i="5"/>
  <c r="L49" i="5"/>
  <c r="K49" i="5"/>
  <c r="J49" i="5"/>
  <c r="I49" i="5"/>
  <c r="P48" i="5"/>
  <c r="O48" i="5"/>
  <c r="N48" i="5"/>
  <c r="M48" i="5"/>
  <c r="L48" i="5"/>
  <c r="K48" i="5"/>
  <c r="J48" i="5"/>
  <c r="I48" i="5"/>
  <c r="P47" i="5"/>
  <c r="O47" i="5"/>
  <c r="N47" i="5"/>
  <c r="M47" i="5"/>
  <c r="L47" i="5"/>
  <c r="K47" i="5"/>
  <c r="J47" i="5"/>
  <c r="I47" i="5"/>
  <c r="P46" i="5"/>
  <c r="O46" i="5"/>
  <c r="N46" i="5"/>
  <c r="M46" i="5"/>
  <c r="L46" i="5"/>
  <c r="K46" i="5"/>
  <c r="J46" i="5"/>
  <c r="I46" i="5"/>
  <c r="P45" i="5"/>
  <c r="O45" i="5"/>
  <c r="N45" i="5"/>
  <c r="M45" i="5"/>
  <c r="L45" i="5"/>
  <c r="K45" i="5"/>
  <c r="J45" i="5"/>
  <c r="I45" i="5"/>
  <c r="P44" i="5"/>
  <c r="O44" i="5"/>
  <c r="N44" i="5"/>
  <c r="M44" i="5"/>
  <c r="L44" i="5"/>
  <c r="K44" i="5"/>
  <c r="J44" i="5"/>
  <c r="I44" i="5"/>
  <c r="P43" i="5"/>
  <c r="O43" i="5"/>
  <c r="N43" i="5"/>
  <c r="M43" i="5"/>
  <c r="L43" i="5"/>
  <c r="K43" i="5"/>
  <c r="J43" i="5"/>
  <c r="I43" i="5"/>
  <c r="P42" i="5"/>
  <c r="O42" i="5"/>
  <c r="N42" i="5"/>
  <c r="M42" i="5"/>
  <c r="L42" i="5"/>
  <c r="K42" i="5"/>
  <c r="J42" i="5"/>
  <c r="I42" i="5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42" i="4"/>
  <c r="P61" i="4"/>
  <c r="O61" i="4"/>
  <c r="N61" i="4"/>
  <c r="K61" i="4"/>
  <c r="J61" i="4"/>
  <c r="I61" i="4"/>
  <c r="P60" i="4"/>
  <c r="O60" i="4"/>
  <c r="N60" i="4"/>
  <c r="K60" i="4"/>
  <c r="J60" i="4"/>
  <c r="I60" i="4"/>
  <c r="P59" i="4"/>
  <c r="O59" i="4"/>
  <c r="N59" i="4"/>
  <c r="K59" i="4"/>
  <c r="J59" i="4"/>
  <c r="I59" i="4"/>
  <c r="P58" i="4"/>
  <c r="O58" i="4"/>
  <c r="N58" i="4"/>
  <c r="K58" i="4"/>
  <c r="J58" i="4"/>
  <c r="I58" i="4"/>
  <c r="P57" i="4"/>
  <c r="O57" i="4"/>
  <c r="N57" i="4"/>
  <c r="K57" i="4"/>
  <c r="J57" i="4"/>
  <c r="I57" i="4"/>
  <c r="P56" i="4"/>
  <c r="O56" i="4"/>
  <c r="N56" i="4"/>
  <c r="K56" i="4"/>
  <c r="J56" i="4"/>
  <c r="I56" i="4"/>
  <c r="P55" i="4"/>
  <c r="O55" i="4"/>
  <c r="N55" i="4"/>
  <c r="K55" i="4"/>
  <c r="J55" i="4"/>
  <c r="I55" i="4"/>
  <c r="P54" i="4"/>
  <c r="O54" i="4"/>
  <c r="N54" i="4"/>
  <c r="K54" i="4"/>
  <c r="J54" i="4"/>
  <c r="I54" i="4"/>
  <c r="P53" i="4"/>
  <c r="O53" i="4"/>
  <c r="N53" i="4"/>
  <c r="K53" i="4"/>
  <c r="J53" i="4"/>
  <c r="I53" i="4"/>
  <c r="P52" i="4"/>
  <c r="O52" i="4"/>
  <c r="N52" i="4"/>
  <c r="K52" i="4"/>
  <c r="J52" i="4"/>
  <c r="I52" i="4"/>
  <c r="P51" i="4"/>
  <c r="O51" i="4"/>
  <c r="N51" i="4"/>
  <c r="K51" i="4"/>
  <c r="J51" i="4"/>
  <c r="I51" i="4"/>
  <c r="P50" i="4"/>
  <c r="O50" i="4"/>
  <c r="N50" i="4"/>
  <c r="K50" i="4"/>
  <c r="J50" i="4"/>
  <c r="I50" i="4"/>
  <c r="P49" i="4"/>
  <c r="O49" i="4"/>
  <c r="N49" i="4"/>
  <c r="K49" i="4"/>
  <c r="J49" i="4"/>
  <c r="I49" i="4"/>
  <c r="P48" i="4"/>
  <c r="O48" i="4"/>
  <c r="N48" i="4"/>
  <c r="K48" i="4"/>
  <c r="J48" i="4"/>
  <c r="I48" i="4"/>
  <c r="P47" i="4"/>
  <c r="O47" i="4"/>
  <c r="N47" i="4"/>
  <c r="K47" i="4"/>
  <c r="J47" i="4"/>
  <c r="I47" i="4"/>
  <c r="P46" i="4"/>
  <c r="O46" i="4"/>
  <c r="N46" i="4"/>
  <c r="K46" i="4"/>
  <c r="J46" i="4"/>
  <c r="I46" i="4"/>
  <c r="P45" i="4"/>
  <c r="O45" i="4"/>
  <c r="N45" i="4"/>
  <c r="K45" i="4"/>
  <c r="J45" i="4"/>
  <c r="I45" i="4"/>
  <c r="P44" i="4"/>
  <c r="O44" i="4"/>
  <c r="N44" i="4"/>
  <c r="K44" i="4"/>
  <c r="J44" i="4"/>
  <c r="I44" i="4"/>
  <c r="P43" i="4"/>
  <c r="O43" i="4"/>
  <c r="N43" i="4"/>
  <c r="K43" i="4"/>
  <c r="J43" i="4"/>
  <c r="I43" i="4"/>
  <c r="P42" i="4"/>
  <c r="O42" i="4"/>
  <c r="N42" i="4"/>
  <c r="K42" i="4"/>
  <c r="J42" i="4"/>
  <c r="I42" i="4"/>
  <c r="P4" i="2"/>
  <c r="P5" i="2"/>
  <c r="P6" i="2"/>
  <c r="P7" i="2"/>
  <c r="P8" i="2"/>
  <c r="P9" i="2"/>
  <c r="P10" i="2"/>
  <c r="P11" i="2"/>
  <c r="P12" i="2"/>
  <c r="P3" i="2"/>
  <c r="O4" i="2"/>
  <c r="O5" i="2"/>
  <c r="O6" i="2"/>
  <c r="O7" i="2"/>
  <c r="O8" i="2"/>
  <c r="O9" i="2"/>
  <c r="O10" i="2"/>
  <c r="O11" i="2"/>
  <c r="O12" i="2"/>
  <c r="O3" i="2"/>
  <c r="N4" i="2"/>
  <c r="N5" i="2"/>
  <c r="N6" i="2"/>
  <c r="N7" i="2"/>
  <c r="N8" i="2"/>
  <c r="N9" i="2"/>
  <c r="N10" i="2"/>
  <c r="N11" i="2"/>
  <c r="N12" i="2"/>
  <c r="N3" i="2"/>
  <c r="O13" i="9" l="1"/>
</calcChain>
</file>

<file path=xl/sharedStrings.xml><?xml version="1.0" encoding="utf-8"?>
<sst xmlns="http://schemas.openxmlformats.org/spreadsheetml/2006/main" count="2358" uniqueCount="179">
  <si>
    <t>H</t>
  </si>
  <si>
    <t>HD</t>
  </si>
  <si>
    <t>LD</t>
  </si>
  <si>
    <t>other</t>
  </si>
  <si>
    <t>H (%)</t>
  </si>
  <si>
    <t>HD (%)</t>
  </si>
  <si>
    <t>LD (%)</t>
  </si>
  <si>
    <t>other (%)</t>
  </si>
  <si>
    <t>Bebehojd</t>
  </si>
  <si>
    <t>1.26</t>
  </si>
  <si>
    <t>20.57</t>
  </si>
  <si>
    <t>55.52</t>
  </si>
  <si>
    <t>22.65</t>
  </si>
  <si>
    <t>Ekbacka</t>
  </si>
  <si>
    <t>3.58</t>
  </si>
  <si>
    <t>10.63</t>
  </si>
  <si>
    <t>56.18</t>
  </si>
  <si>
    <t>29.61</t>
  </si>
  <si>
    <t>Jallasvag</t>
  </si>
  <si>
    <t>6.88</t>
  </si>
  <si>
    <t>16.29</t>
  </si>
  <si>
    <t>56.55</t>
  </si>
  <si>
    <t>20.28</t>
  </si>
  <si>
    <t>Kampe</t>
  </si>
  <si>
    <t>7.95</t>
  </si>
  <si>
    <t>16.25</t>
  </si>
  <si>
    <t>62.17</t>
  </si>
  <si>
    <t>13.62</t>
  </si>
  <si>
    <t>Nordkap</t>
  </si>
  <si>
    <t>3.38</t>
  </si>
  <si>
    <t>15.84</t>
  </si>
  <si>
    <t>60.08</t>
  </si>
  <si>
    <t>20.70</t>
  </si>
  <si>
    <t>Vieta</t>
  </si>
  <si>
    <t>Vaizdų skaičius</t>
  </si>
  <si>
    <t>Anotacijų skaičius</t>
  </si>
  <si>
    <t>Modelis</t>
  </si>
  <si>
    <t>P</t>
  </si>
  <si>
    <t>R</t>
  </si>
  <si>
    <t>F1</t>
  </si>
  <si>
    <t>mAP50-95</t>
  </si>
  <si>
    <t>mAP50</t>
  </si>
  <si>
    <t>YOLOv3 numatytasis</t>
  </si>
  <si>
    <t>YOLOv3 balansuotas</t>
  </si>
  <si>
    <t>Faster R-CNN numatytasis</t>
  </si>
  <si>
    <t>Faster R-CNN balansuotas</t>
  </si>
  <si>
    <t>RTMDet numatytasis</t>
  </si>
  <si>
    <t>RTMDet balansuotas</t>
  </si>
  <si>
    <t>EfficientDet numatytasis</t>
  </si>
  <si>
    <t>EfficientDet balansuotas</t>
  </si>
  <si>
    <t>SSD300 numatytasis</t>
  </si>
  <si>
    <t>SSD300 balansuotas</t>
  </si>
  <si>
    <t>Numatytasis</t>
  </si>
  <si>
    <t>YOLOv3</t>
  </si>
  <si>
    <t>Faster R-CNN</t>
  </si>
  <si>
    <t>RTMDet</t>
  </si>
  <si>
    <t>EfficientDet</t>
  </si>
  <si>
    <t>SSD300</t>
  </si>
  <si>
    <t>Numatytasis + balansas</t>
  </si>
  <si>
    <t>Numatytasis + be augmentaciju</t>
  </si>
  <si>
    <t>Numatytasis + be augmentaciju + balansas</t>
  </si>
  <si>
    <t>From scratch</t>
  </si>
  <si>
    <t>From scratch + balansas</t>
  </si>
  <si>
    <t>From scratch + numatytos augmentacijos</t>
  </si>
  <si>
    <t>From scratch + numatytos augmentacijos + balansas</t>
  </si>
  <si>
    <t>mean</t>
  </si>
  <si>
    <t>fs</t>
  </si>
  <si>
    <t>pt</t>
  </si>
  <si>
    <t>fs_bal</t>
  </si>
  <si>
    <t>pt_bal</t>
  </si>
  <si>
    <t>fs_df</t>
  </si>
  <si>
    <t>pt_df</t>
  </si>
  <si>
    <t>fs_bal_df</t>
  </si>
  <si>
    <t>pt_bal_df</t>
  </si>
  <si>
    <t>fs_pmd</t>
  </si>
  <si>
    <t>pt_pmd</t>
  </si>
  <si>
    <t>fs_bal_pmd</t>
  </si>
  <si>
    <t>pt_bal_pmd</t>
  </si>
  <si>
    <t>fs_aff</t>
  </si>
  <si>
    <t>pt_aff</t>
  </si>
  <si>
    <t>fs_bal_aff</t>
  </si>
  <si>
    <t>pt_bal_aff</t>
  </si>
  <si>
    <t>pt_pmd_aff</t>
  </si>
  <si>
    <t>fs_pmd_aff</t>
  </si>
  <si>
    <t>fs_bal_pmd_aff</t>
  </si>
  <si>
    <t>pt_bal_pmd_aff</t>
  </si>
  <si>
    <t>time</t>
  </si>
  <si>
    <t>fas_bal_pmd_aff</t>
  </si>
  <si>
    <t>fs_crop</t>
  </si>
  <si>
    <t>memory</t>
  </si>
  <si>
    <t>fs_flip_hor</t>
  </si>
  <si>
    <t>fs_flip_ver</t>
  </si>
  <si>
    <t>fs_flip_hor_ver</t>
  </si>
  <si>
    <t>fs_shear_x</t>
  </si>
  <si>
    <t>fs_shear_y</t>
  </si>
  <si>
    <t>fs_shear_xy</t>
  </si>
  <si>
    <t>fs_color</t>
  </si>
  <si>
    <t>fs_brightness</t>
  </si>
  <si>
    <t>fs_equalize</t>
  </si>
  <si>
    <t>fs_col_br_eq</t>
  </si>
  <si>
    <t>fs_hsv</t>
  </si>
  <si>
    <t>fs_br_flip_h</t>
  </si>
  <si>
    <t>fs_br_flip_h_e20_ml12_18</t>
  </si>
  <si>
    <t>fs_flip_h_e20_ml12_18</t>
  </si>
  <si>
    <t>fs_flip_h_e30_ml25_28</t>
  </si>
  <si>
    <t>Svoriai</t>
  </si>
  <si>
    <t>Balansavimas</t>
  </si>
  <si>
    <t>Duomenų papildymas</t>
  </si>
  <si>
    <t>Nuo nulio</t>
  </si>
  <si>
    <t>ne</t>
  </si>
  <si>
    <t>Iš anksto</t>
  </si>
  <si>
    <t>taip</t>
  </si>
  <si>
    <t>Fotometrinis</t>
  </si>
  <si>
    <t>Geometrinis</t>
  </si>
  <si>
    <t>Fotometrinis + Geometrinis</t>
  </si>
  <si>
    <t>Horizontalus apvertimas</t>
  </si>
  <si>
    <t>Vertikalus apvertimas</t>
  </si>
  <si>
    <t>Horizontalus + Vertikalus apvertimas</t>
  </si>
  <si>
    <t>Horizontalus šlytis</t>
  </si>
  <si>
    <t>Vertikalus šlytis</t>
  </si>
  <si>
    <t>Horizontalus + vertikalus šlytis</t>
  </si>
  <si>
    <t>Spalvingumas</t>
  </si>
  <si>
    <t>Šviesumas</t>
  </si>
  <si>
    <t>Histogramos išlyginimas</t>
  </si>
  <si>
    <t>Spalvingumas + šviesumas + histogramos išlyginimas</t>
  </si>
  <si>
    <t>HSV verčių keitimas</t>
  </si>
  <si>
    <t>RTMDet-m</t>
  </si>
  <si>
    <t>EfficientDet-d3</t>
  </si>
  <si>
    <t>Mokinimo atmintis</t>
  </si>
  <si>
    <t>Mokinimo laikas</t>
  </si>
  <si>
    <t>Prognozės atmintis</t>
  </si>
  <si>
    <t>Prognozės laikas</t>
  </si>
  <si>
    <t>Metodas</t>
  </si>
  <si>
    <t>Perkėlimo mokymasis</t>
  </si>
  <si>
    <t>Klasių balansavimas</t>
  </si>
  <si>
    <t xml:space="preserve">šviesumo </t>
  </si>
  <si>
    <t xml:space="preserve">kontrasto </t>
  </si>
  <si>
    <t xml:space="preserve">sodrumo </t>
  </si>
  <si>
    <t>atspalvių</t>
  </si>
  <si>
    <t xml:space="preserve">pasukimų </t>
  </si>
  <si>
    <t xml:space="preserve">paslinkimo </t>
  </si>
  <si>
    <t xml:space="preserve">šlyčio </t>
  </si>
  <si>
    <t xml:space="preserve">mastelio </t>
  </si>
  <si>
    <t>Metrika</t>
  </si>
  <si>
    <t>0,00 (0,954)ns</t>
  </si>
  <si>
    <t>0,00 (0,994)ns</t>
  </si>
  <si>
    <t>2,99 (0,023)*</t>
  </si>
  <si>
    <t>19,83 (0,000)***</t>
  </si>
  <si>
    <t>0,65 (0,422)ns</t>
  </si>
  <si>
    <t>0,37 (0,545)ns</t>
  </si>
  <si>
    <t>3,81 (0,006)**</t>
  </si>
  <si>
    <t>11,73 (0,000)***</t>
  </si>
  <si>
    <t>0,16 (0,694)ns</t>
  </si>
  <si>
    <t>0,47 (0,496)ns</t>
  </si>
  <si>
    <t>3,16 (0,018)*</t>
  </si>
  <si>
    <t>14,48 (0,000)***</t>
  </si>
  <si>
    <t>1,87 (0,175)ns</t>
  </si>
  <si>
    <t>0,14 (0,708)ns</t>
  </si>
  <si>
    <t>3,14 (0,018)*</t>
  </si>
  <si>
    <t>17,43 (0,000)***</t>
  </si>
  <si>
    <t>0,52 (0,473)ns</t>
  </si>
  <si>
    <t>0,10(0,747)ns</t>
  </si>
  <si>
    <t>2,89 (0,026)*</t>
  </si>
  <si>
    <t>23,25 (0,000)***</t>
  </si>
  <si>
    <t>(0,954)ns</t>
  </si>
  <si>
    <t>(0,994)ns</t>
  </si>
  <si>
    <t>(0,023)*</t>
  </si>
  <si>
    <t>(0,000)***</t>
  </si>
  <si>
    <t>(0,422)ns</t>
  </si>
  <si>
    <t>(0,545)ns</t>
  </si>
  <si>
    <t>(0,006)**</t>
  </si>
  <si>
    <t>(0,694)ns</t>
  </si>
  <si>
    <t>(0,496)ns</t>
  </si>
  <si>
    <t>(0,018)*</t>
  </si>
  <si>
    <t>(0,175)ns</t>
  </si>
  <si>
    <t>(0,708)ns</t>
  </si>
  <si>
    <t>(0,473)ns</t>
  </si>
  <si>
    <t>(0,747)ns</t>
  </si>
  <si>
    <t>(0,026)*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</si>
</sst>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rgb="FFCCCCCC"/>
      <name val="Segoe UI"/>
      <family val="2"/>
    </font>
    <font>
      <sz val="11"/>
      <color rgb="FFCCCCCC"/>
      <name val="Segoe U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" fontId="0" fillId="0" borderId="0" xfId="0" applyNumberFormat="1"/>
    <xf numFmtId="0" fontId="5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65" fontId="0" fillId="0" borderId="0" xfId="0" applyNumberFormat="1"/>
    <xf numFmtId="165" fontId="6" fillId="0" borderId="0" xfId="0" applyNumberFormat="1" applyFont="1" applyAlignment="1">
      <alignment vertical="center"/>
    </xf>
    <xf numFmtId="0" fontId="8" fillId="0" borderId="0" xfId="0" applyFont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164" formatCode="0.0"/>
    </dxf>
    <dxf>
      <numFmt numFmtId="164" formatCode="0.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FE99D-66CC-4116-B8F5-28A5F318AC10}" name="Table1" displayName="Table1" ref="R41:Y61" totalsRowShown="0">
  <autoFilter ref="R41:Y61" xr:uid="{C16FE99D-66CC-4116-B8F5-28A5F318AC10}"/>
  <sortState xmlns:xlrd2="http://schemas.microsoft.com/office/spreadsheetml/2017/richdata2" ref="R42:Y61">
    <sortCondition descending="1" ref="Y41:Y61"/>
  </sortState>
  <tableColumns count="8">
    <tableColumn id="1" xr3:uid="{1598BF77-CDB4-46E4-BFD9-A970628C75B7}" name="Svoriai"/>
    <tableColumn id="2" xr3:uid="{4F93E535-7063-4395-B3DD-A7FE2780C00D}" name="Balansavimas" dataDxfId="6"/>
    <tableColumn id="3" xr3:uid="{C7976575-C80F-42D1-8BBE-0DDACF96F031}" name="Duomenų papildymas" dataDxfId="5"/>
    <tableColumn id="4" xr3:uid="{E6AD3BFA-25BC-478E-9066-FD1BD8BDA70F}" name="P" dataDxfId="4"/>
    <tableColumn id="5" xr3:uid="{640CE62A-029F-4213-AE30-E062FBF1460C}" name="R" dataDxfId="3"/>
    <tableColumn id="6" xr3:uid="{4A5EBEB7-5F26-4204-A910-7C805EBA5D09}" name="F1" dataDxfId="2"/>
    <tableColumn id="7" xr3:uid="{2C7D2610-B260-4A47-ADCB-85A32C06B06D}" name="mAP50-95" dataDxfId="1"/>
    <tableColumn id="8" xr3:uid="{9192C103-1219-4C76-87CE-369F8F55964D}" name="mAP50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F87AD2-AE55-401C-BA90-CF9000C27BB7}" name="Table12" displayName="Table12" ref="X68:AD78" totalsRowShown="0">
  <autoFilter ref="X68:AD78" xr:uid="{83F87AD2-AE55-401C-BA90-CF9000C27BB7}"/>
  <tableColumns count="7">
    <tableColumn id="1" xr3:uid="{F6648483-8A21-4852-8925-8FD97AE5ECA4}" name="Balansavimas"/>
    <tableColumn id="2" xr3:uid="{D82D31AE-F0E5-49A2-82F4-2D175BECB792}" name="Duomenų papildymas"/>
    <tableColumn id="3" xr3:uid="{C7D3A272-17D4-438D-8D17-AF94D30F12E8}" name="P"/>
    <tableColumn id="4" xr3:uid="{6A7A07F1-2339-4A00-A564-357DA32279A1}" name="R"/>
    <tableColumn id="5" xr3:uid="{7990A679-72BF-4F1C-9095-12E83E2BD271}" name="F1"/>
    <tableColumn id="6" xr3:uid="{EC1AE59A-5425-4B14-A68D-5CB4BFA67100}" name="mAP50-95"/>
    <tableColumn id="7" xr3:uid="{78CF0419-CFFB-40F7-AF75-EB4D95186A6D}" name="mAP5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172DCE-ACCC-4CD2-A320-0A1890D0597D}" name="Table17" displayName="Table17" ref="X83:AD93" totalsRowShown="0">
  <autoFilter ref="X83:AD93" xr:uid="{2E172DCE-ACCC-4CD2-A320-0A1890D0597D}"/>
  <tableColumns count="7">
    <tableColumn id="1" xr3:uid="{7935D92E-EB57-40B3-B96E-E4D8948E42C9}" name="Svoriai"/>
    <tableColumn id="2" xr3:uid="{FE37E42B-ED97-441A-88B1-93C58683B687}" name="Duomenų papildymas"/>
    <tableColumn id="3" xr3:uid="{97962CAA-DE8E-4129-8213-BBA6BB4815C5}" name="P"/>
    <tableColumn id="4" xr3:uid="{72344C07-CCE0-4EC3-97BC-60C19CA7706A}" name="R"/>
    <tableColumn id="5" xr3:uid="{D549B899-0804-472D-AD2B-9D270B738D20}" name="F1"/>
    <tableColumn id="6" xr3:uid="{87D7CBD4-B977-4E75-88C4-68D203DA27C8}" name="mAP50-95"/>
    <tableColumn id="7" xr3:uid="{79FBB09C-341F-4A7C-8F09-05F06BE4BFD2}" name="mAP5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80EAA5-CD39-4043-A438-5A868C2C1916}" name="Table6" displayName="Table6" ref="R41:Y61" totalsRowShown="0">
  <autoFilter ref="R41:Y61" xr:uid="{2880EAA5-CD39-4043-A438-5A868C2C1916}"/>
  <sortState xmlns:xlrd2="http://schemas.microsoft.com/office/spreadsheetml/2017/richdata2" ref="R42:Y61">
    <sortCondition descending="1" ref="Y41:Y61"/>
  </sortState>
  <tableColumns count="8">
    <tableColumn id="1" xr3:uid="{59A5D645-6FD7-4D60-BFAA-5D94FC87630A}" name="Svoriai"/>
    <tableColumn id="2" xr3:uid="{0FE78524-8AAF-44BF-A6B1-37F5C68D057A}" name="Balansavimas"/>
    <tableColumn id="3" xr3:uid="{1CDD08EC-9D34-45A6-807B-52C7F1BAC964}" name="Duomenų papildymas"/>
    <tableColumn id="4" xr3:uid="{6B01E1D2-E4ED-475A-9040-E2D586D26555}" name="P"/>
    <tableColumn id="5" xr3:uid="{15A20973-7AA7-4301-8442-A6F610F21FE0}" name="R"/>
    <tableColumn id="6" xr3:uid="{4F8104D3-B040-4599-A524-F8B88E959EA2}" name="F1"/>
    <tableColumn id="7" xr3:uid="{420D96EC-3D55-43CC-9614-B985740CB37B}" name="mAP50-95"/>
    <tableColumn id="8" xr3:uid="{74B64CF0-3296-4E45-93D4-2E731A0C669C}" name="mAP5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F337E2-B9A4-44AB-A6EA-15B518E99064}" name="Table11" displayName="Table11" ref="R142:X152" totalsRowShown="0">
  <autoFilter ref="R142:X152" xr:uid="{8EF337E2-B9A4-44AB-A6EA-15B518E99064}"/>
  <tableColumns count="7">
    <tableColumn id="1" xr3:uid="{25C3E255-6585-48F4-83DF-77533761E254}" name="Balansavimas"/>
    <tableColumn id="2" xr3:uid="{19EF55A7-D458-4FA3-9D1E-F35DAD97EB91}" name="Duomenų papildymas"/>
    <tableColumn id="3" xr3:uid="{D498CE60-F5E7-44B5-9F33-73A3DEBAB166}" name="P"/>
    <tableColumn id="4" xr3:uid="{ADEC1304-9215-421F-A4EF-46BA70EB6576}" name="R"/>
    <tableColumn id="5" xr3:uid="{919CF6CD-3C28-44FF-A9B2-DF01BDA76BE4}" name="F1"/>
    <tableColumn id="6" xr3:uid="{FCFAB2C4-E3F5-4DC5-A6A7-08B1EF8EEE29}" name="mAP50-95"/>
    <tableColumn id="7" xr3:uid="{9902AB5C-4E85-4EC2-90E8-020D7E3AEBCB}" name="mAP5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419B059-FFC7-4D39-A3EA-F2719C99B959}" name="Table16" displayName="Table16" ref="R157:X167" totalsRowShown="0">
  <autoFilter ref="R157:X167" xr:uid="{2419B059-FFC7-4D39-A3EA-F2719C99B959}"/>
  <tableColumns count="7">
    <tableColumn id="1" xr3:uid="{1EF5BB13-51B6-450E-A456-C40F33B4BB5B}" name="Svoriai"/>
    <tableColumn id="2" xr3:uid="{41F09D28-C140-406E-9E17-F6EFC92641D8}" name="Duomenų papildymas"/>
    <tableColumn id="3" xr3:uid="{074DE794-58C9-4400-B9DB-EE0436E1D7B6}" name="P"/>
    <tableColumn id="4" xr3:uid="{2C83343C-00B7-4D0E-883B-1E90AE8DB044}" name="R"/>
    <tableColumn id="5" xr3:uid="{2C894AFB-600C-4515-AE87-91062B3467A2}" name="F1"/>
    <tableColumn id="6" xr3:uid="{15A176F2-3F74-4C06-A34F-2C05C067924A}" name="mAP50-95"/>
    <tableColumn id="7" xr3:uid="{F84D9C70-1443-4838-8882-7249972D8178}" name="mAP5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83C743-7794-4EF3-8FEE-C9D04FE04F62}" name="Table5" displayName="Table5" ref="R37:Y57" totalsRowShown="0">
  <autoFilter ref="R37:Y57" xr:uid="{3683C743-7794-4EF3-8FEE-C9D04FE04F62}"/>
  <sortState xmlns:xlrd2="http://schemas.microsoft.com/office/spreadsheetml/2017/richdata2" ref="R38:Y57">
    <sortCondition descending="1" ref="Y37:Y57"/>
  </sortState>
  <tableColumns count="8">
    <tableColumn id="1" xr3:uid="{A1A522AD-5000-4355-A925-0674A4C1D5C5}" name="Svoriai"/>
    <tableColumn id="2" xr3:uid="{07F87A40-7203-47B5-8921-3BE428D68471}" name="Balansavimas"/>
    <tableColumn id="3" xr3:uid="{FBCF8929-66AF-4DF8-9795-67FFBBDE49C4}" name="Duomenų papildymas"/>
    <tableColumn id="4" xr3:uid="{6894DA43-FEDE-436C-BB73-41C701E2649C}" name="P"/>
    <tableColumn id="5" xr3:uid="{FB60622B-B134-4738-8760-0E99F5F2FB49}" name="R"/>
    <tableColumn id="6" xr3:uid="{901B5B29-F57B-49A0-BE31-2EB5C715DC9F}" name="F1"/>
    <tableColumn id="7" xr3:uid="{B38FC548-0C6E-4F9C-BA6C-81E6817E4159}" name="mAP50-95"/>
    <tableColumn id="8" xr3:uid="{683C4886-54A9-4803-96D1-BB7D7F60A02F}" name="mAP5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9B447E-15CD-43FA-8286-63655B2660F1}" name="Table10" displayName="Table10" ref="R60:X70" totalsRowShown="0">
  <autoFilter ref="R60:X70" xr:uid="{F59B447E-15CD-43FA-8286-63655B2660F1}"/>
  <tableColumns count="7">
    <tableColumn id="1" xr3:uid="{B51CD02F-C89F-461B-A02A-BF9BA11A49BE}" name="Balansavimas"/>
    <tableColumn id="2" xr3:uid="{24C51515-736F-4FFA-948A-DE92216F82F3}" name="Duomenų papildymas"/>
    <tableColumn id="3" xr3:uid="{B8881BFC-6662-411A-96BC-D2D72FC7F93B}" name="P"/>
    <tableColumn id="4" xr3:uid="{3D700C2A-B991-4BDF-8F98-320D6DFFE7E6}" name="R"/>
    <tableColumn id="5" xr3:uid="{DF2A100C-62A6-487E-A08A-76ABA6AD5911}" name="F1"/>
    <tableColumn id="6" xr3:uid="{2B5FFC9E-52FA-4F70-992D-F3892803B02B}" name="mAP50-95"/>
    <tableColumn id="7" xr3:uid="{E195B0C4-F123-464B-B0E5-8150485883EA}" name="mAP5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1470B8B-1B80-4DBA-A885-6CB651DD951A}" name="Table15" displayName="Table15" ref="R75:X85" totalsRowShown="0">
  <autoFilter ref="R75:X85" xr:uid="{F1470B8B-1B80-4DBA-A885-6CB651DD951A}"/>
  <tableColumns count="7">
    <tableColumn id="1" xr3:uid="{59160053-FA82-4A26-AD5B-A82C099E8340}" name="Svoriai"/>
    <tableColumn id="2" xr3:uid="{EEF4025F-2AC8-466F-BC19-B1D0A533ABBC}" name="Duomenų papildymas"/>
    <tableColumn id="3" xr3:uid="{0161E754-B9C0-4B33-A2F7-46E7E8EFFE10}" name="P"/>
    <tableColumn id="4" xr3:uid="{0DD3EAF7-D9AD-4B32-91CE-AE47422205BF}" name="R"/>
    <tableColumn id="5" xr3:uid="{10414127-90EE-43CB-A96F-F59DA6592C18}" name="F1"/>
    <tableColumn id="6" xr3:uid="{1F53F485-BC88-4B66-B695-AF2C5273BA12}" name="mAP50-95"/>
    <tableColumn id="7" xr3:uid="{1064F623-8CF3-4D4A-8B9E-CA4BA8437288}" name="mAP50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5413CA-2358-431A-A704-598B29310484}" name="Table4" displayName="Table4" ref="R37:Y57" totalsRowShown="0">
  <autoFilter ref="R37:Y57" xr:uid="{C55413CA-2358-431A-A704-598B29310484}"/>
  <sortState xmlns:xlrd2="http://schemas.microsoft.com/office/spreadsheetml/2017/richdata2" ref="R38:Y57">
    <sortCondition descending="1" ref="Y37:Y57"/>
  </sortState>
  <tableColumns count="8">
    <tableColumn id="1" xr3:uid="{1BADDB80-6914-4353-BB44-7F2D46F72B2E}" name="Svoriai"/>
    <tableColumn id="2" xr3:uid="{A1F4C6AE-45EA-4D99-8F0D-69AC259C582C}" name="Balansavimas"/>
    <tableColumn id="3" xr3:uid="{A185312C-0F86-4858-A9D2-1993BB5C3B53}" name="Duomenų papildymas"/>
    <tableColumn id="4" xr3:uid="{A3875DDF-D6F4-4C92-9A43-CF873F611652}" name="P"/>
    <tableColumn id="5" xr3:uid="{8F8D8DB0-2099-42CA-88BC-E2FE373AF085}" name="R"/>
    <tableColumn id="6" xr3:uid="{AF30751E-730F-415F-B6A5-834A17D57762}" name="F1"/>
    <tableColumn id="7" xr3:uid="{55152E29-139C-4DE7-952D-740A08CB84E3}" name="mAP50-95"/>
    <tableColumn id="8" xr3:uid="{DCC66020-AACA-43C2-8597-D48D2CD489EE}" name="mAP5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46CF3F-9B6B-468B-8254-878D94CD1131}" name="Table8" displayName="Table8" ref="R60:X70" totalsRowShown="0">
  <autoFilter ref="R60:X70" xr:uid="{8946CF3F-9B6B-468B-8254-878D94CD1131}"/>
  <tableColumns count="7">
    <tableColumn id="1" xr3:uid="{4721A6AB-9708-49B1-8779-0589C5BC317D}" name="Balansavimas"/>
    <tableColumn id="2" xr3:uid="{DAD65D23-F786-4F8F-BEDE-3E3ABC3330F8}" name="Duomenų papildymas"/>
    <tableColumn id="3" xr3:uid="{C66A6F7C-65F2-4423-90A2-AA23324B891C}" name="P"/>
    <tableColumn id="4" xr3:uid="{F010AD77-2358-4529-AF3C-42A57D0B5626}" name="R"/>
    <tableColumn id="5" xr3:uid="{2656C4FC-EEA5-46E0-B8E4-6986ADC749FE}" name="F1"/>
    <tableColumn id="6" xr3:uid="{45A82242-C11F-4701-88E7-8540C2C40781}" name="mAP50-95"/>
    <tableColumn id="7" xr3:uid="{21F4AA0F-A82F-4B8F-AEC8-78D49CD44C0B}" name="mAP5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006DDC-5EBE-4338-9B51-49D59202C82C}" name="Table14" displayName="Table14" ref="R75:X85" totalsRowShown="0">
  <autoFilter ref="R75:X85" xr:uid="{6F006DDC-5EBE-4338-9B51-49D59202C82C}"/>
  <tableColumns count="7">
    <tableColumn id="1" xr3:uid="{5354DE31-3B0E-4E5E-B002-90EBB22DFC65}" name="Svoriai"/>
    <tableColumn id="2" xr3:uid="{686E4EB2-6CD2-4F78-AACE-FA5ED7B109BA}" name="Duomenų papildymas"/>
    <tableColumn id="3" xr3:uid="{3DA40D8E-C7FD-458B-AE06-5D56819726A2}" name="P"/>
    <tableColumn id="4" xr3:uid="{C7E24B95-9025-40E5-BECE-B37C0A81AD01}" name="R"/>
    <tableColumn id="5" xr3:uid="{9088031E-0D6D-4AE2-8E68-F86813C14CE4}" name="F1"/>
    <tableColumn id="6" xr3:uid="{651D9066-30A4-43AC-99AE-9D9DB107D4C9}" name="mAP50-95"/>
    <tableColumn id="7" xr3:uid="{2E64F68D-FD0A-4BCE-AE52-F64C00E88AAC}" name="mAP50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CD5E05-9B69-424B-AD04-92A1DE02DCD5}" name="Table3" displayName="Table3" ref="R37:Y57" totalsRowShown="0">
  <autoFilter ref="R37:Y57" xr:uid="{4CCD5E05-9B69-424B-AD04-92A1DE02DCD5}"/>
  <sortState xmlns:xlrd2="http://schemas.microsoft.com/office/spreadsheetml/2017/richdata2" ref="R38:Y57">
    <sortCondition ref="W37:W57"/>
  </sortState>
  <tableColumns count="8">
    <tableColumn id="1" xr3:uid="{F5A6EBDF-B837-4F2E-B719-BAFA09D62CD4}" name="Svoriai"/>
    <tableColumn id="2" xr3:uid="{4B51D4F1-0457-4EA8-8B29-9D1E487D5A1A}" name="Balansavimas"/>
    <tableColumn id="3" xr3:uid="{98C908FA-D8E0-4A67-99D7-3337BF8C0926}" name="Duomenų papildymas"/>
    <tableColumn id="4" xr3:uid="{C6820EEA-CBB9-436F-B508-FAB21D5C03C0}" name="P"/>
    <tableColumn id="5" xr3:uid="{9DA9ED77-4EE7-4F66-BDB1-EFB45C1EBEAB}" name="R"/>
    <tableColumn id="6" xr3:uid="{15364175-4850-4FB8-9F23-5F9FC6E416C7}" name="F1"/>
    <tableColumn id="7" xr3:uid="{9805AC17-1EC5-462C-930A-1CC705CD56FD}" name="mAP50-95"/>
    <tableColumn id="8" xr3:uid="{030C3838-0EF1-4145-BFC6-06788A48850A}" name="mAP50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F4CCA1-2B80-4451-9FAD-47AC4ECF0A22}" name="Table9" displayName="Table9" ref="R60:X70" totalsRowShown="0">
  <autoFilter ref="R60:X70" xr:uid="{6FF4CCA1-2B80-4451-9FAD-47AC4ECF0A22}"/>
  <tableColumns count="7">
    <tableColumn id="1" xr3:uid="{E20C2829-B492-453A-BA2B-F035912FE66C}" name="Balansavimas"/>
    <tableColumn id="2" xr3:uid="{20519EBD-2948-4232-8EE6-2BCECD92301B}" name="Duomenų papildymas"/>
    <tableColumn id="3" xr3:uid="{BF690703-87E5-4002-AB10-8B59DF35A012}" name="P"/>
    <tableColumn id="4" xr3:uid="{CDDBD1DB-700E-45A9-8263-4B331784D91D}" name="R"/>
    <tableColumn id="5" xr3:uid="{86E52697-D68D-4992-9A1A-D4F47BC505CD}" name="F1"/>
    <tableColumn id="6" xr3:uid="{2C5A0E32-EF3F-4D83-AEFC-566A576CD937}" name="mAP50-95"/>
    <tableColumn id="7" xr3:uid="{3C9C5C19-D8BB-4799-A607-716989A58566}" name="mAP50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67BC2A-C151-40E2-9394-F9E6870EF4CF}" name="Table13" displayName="Table13" ref="R75:X85" totalsRowShown="0">
  <autoFilter ref="R75:X85" xr:uid="{0567BC2A-C151-40E2-9394-F9E6870EF4CF}"/>
  <tableColumns count="7">
    <tableColumn id="1" xr3:uid="{17EC3AFD-BE80-4838-B562-581B56212A8A}" name="Svoriai"/>
    <tableColumn id="2" xr3:uid="{8F27126C-906A-459C-A224-14C56E90B470}" name="Duomenų papildymas"/>
    <tableColumn id="3" xr3:uid="{4E745080-D08C-43DD-945C-D8FC81E71032}" name="P"/>
    <tableColumn id="4" xr3:uid="{5ABFBB18-34CC-4310-806B-4F9992819838}" name="R"/>
    <tableColumn id="5" xr3:uid="{A1CD7B5B-245B-45AB-ABBF-ACFA139DCDD8}" name="F1"/>
    <tableColumn id="6" xr3:uid="{B16562E2-1E70-49AE-B489-720F8EF0AEFE}" name="mAP50-95"/>
    <tableColumn id="7" xr3:uid="{95674E7A-C6B3-4317-843E-AAECD47A6B01}" name="mAP5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12"/>
  <sheetViews>
    <sheetView workbookViewId="0">
      <selection activeCell="U7" sqref="U7"/>
    </sheetView>
  </sheetViews>
  <sheetFormatPr defaultRowHeight="15" x14ac:dyDescent="0.25"/>
  <cols>
    <col min="2" max="2" width="10.140625" bestFit="1" customWidth="1"/>
    <col min="3" max="3" width="16.42578125" bestFit="1" customWidth="1"/>
    <col min="4" max="4" width="19.42578125" bestFit="1" customWidth="1"/>
    <col min="5" max="6" width="5.5703125" bestFit="1" customWidth="1"/>
    <col min="7" max="8" width="6.7109375" bestFit="1" customWidth="1"/>
    <col min="9" max="9" width="7" bestFit="1" customWidth="1"/>
    <col min="10" max="10" width="8.5703125" bestFit="1" customWidth="1"/>
    <col min="11" max="11" width="8.140625" bestFit="1" customWidth="1"/>
    <col min="12" max="12" width="10.85546875" bestFit="1" customWidth="1"/>
  </cols>
  <sheetData>
    <row r="5" spans="2:16" ht="16.5" x14ac:dyDescent="0.25">
      <c r="P5" s="1"/>
    </row>
    <row r="7" spans="2:16" ht="16.5" x14ac:dyDescent="0.25">
      <c r="B7" s="2" t="s">
        <v>33</v>
      </c>
      <c r="C7" s="2" t="s">
        <v>34</v>
      </c>
      <c r="D7" s="2" t="s">
        <v>35</v>
      </c>
      <c r="E7" s="2" t="s">
        <v>0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</row>
    <row r="8" spans="2:16" ht="16.5" x14ac:dyDescent="0.25">
      <c r="B8" s="3" t="s">
        <v>8</v>
      </c>
      <c r="C8" s="3">
        <v>171</v>
      </c>
      <c r="D8" s="3">
        <v>11306</v>
      </c>
      <c r="E8" s="3">
        <v>142</v>
      </c>
      <c r="F8" s="3">
        <v>2326</v>
      </c>
      <c r="G8" s="3">
        <v>6277</v>
      </c>
      <c r="H8" s="3">
        <v>2561</v>
      </c>
      <c r="I8" s="3" t="s">
        <v>9</v>
      </c>
      <c r="J8" s="3" t="s">
        <v>10</v>
      </c>
      <c r="K8" s="3" t="s">
        <v>11</v>
      </c>
      <c r="L8" s="3" t="s">
        <v>12</v>
      </c>
    </row>
    <row r="9" spans="2:16" ht="16.5" x14ac:dyDescent="0.25">
      <c r="B9" s="3" t="s">
        <v>13</v>
      </c>
      <c r="C9" s="3">
        <v>214</v>
      </c>
      <c r="D9" s="3">
        <v>9125</v>
      </c>
      <c r="E9" s="3">
        <v>327</v>
      </c>
      <c r="F9" s="3">
        <v>970</v>
      </c>
      <c r="G9" s="3">
        <v>5126</v>
      </c>
      <c r="H9" s="3">
        <v>2702</v>
      </c>
      <c r="I9" s="3" t="s">
        <v>14</v>
      </c>
      <c r="J9" s="3" t="s">
        <v>15</v>
      </c>
      <c r="K9" s="3" t="s">
        <v>16</v>
      </c>
      <c r="L9" s="3" t="s">
        <v>17</v>
      </c>
    </row>
    <row r="10" spans="2:16" ht="16.5" x14ac:dyDescent="0.25">
      <c r="B10" s="3" t="s">
        <v>18</v>
      </c>
      <c r="C10" s="3">
        <v>49</v>
      </c>
      <c r="D10" s="3">
        <v>3082</v>
      </c>
      <c r="E10" s="3">
        <v>212</v>
      </c>
      <c r="F10" s="3">
        <v>502</v>
      </c>
      <c r="G10" s="3">
        <v>1743</v>
      </c>
      <c r="H10" s="3">
        <v>625</v>
      </c>
      <c r="I10" s="3" t="s">
        <v>19</v>
      </c>
      <c r="J10" s="3" t="s">
        <v>20</v>
      </c>
      <c r="K10" s="3" t="s">
        <v>21</v>
      </c>
      <c r="L10" s="3" t="s">
        <v>22</v>
      </c>
    </row>
    <row r="11" spans="2:16" ht="16.5" x14ac:dyDescent="0.25">
      <c r="B11" s="3" t="s">
        <v>23</v>
      </c>
      <c r="C11" s="3">
        <v>178</v>
      </c>
      <c r="D11" s="3">
        <v>18469</v>
      </c>
      <c r="E11" s="3">
        <v>1469</v>
      </c>
      <c r="F11" s="3">
        <v>3001</v>
      </c>
      <c r="G11" s="3">
        <v>11483</v>
      </c>
      <c r="H11" s="3">
        <v>2516</v>
      </c>
      <c r="I11" s="3" t="s">
        <v>24</v>
      </c>
      <c r="J11" s="3" t="s">
        <v>25</v>
      </c>
      <c r="K11" s="3" t="s">
        <v>26</v>
      </c>
      <c r="L11" s="3" t="s">
        <v>27</v>
      </c>
    </row>
    <row r="12" spans="2:16" ht="16.5" x14ac:dyDescent="0.25">
      <c r="B12" s="3" t="s">
        <v>28</v>
      </c>
      <c r="C12" s="3">
        <v>223</v>
      </c>
      <c r="D12" s="3">
        <v>14428</v>
      </c>
      <c r="E12" s="3">
        <v>488</v>
      </c>
      <c r="F12" s="3">
        <v>2285</v>
      </c>
      <c r="G12" s="3">
        <v>8668</v>
      </c>
      <c r="H12" s="3">
        <v>2987</v>
      </c>
      <c r="I12" s="3" t="s">
        <v>29</v>
      </c>
      <c r="J12" s="3" t="s">
        <v>30</v>
      </c>
      <c r="K12" s="3" t="s">
        <v>31</v>
      </c>
      <c r="L12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EAB7-63BA-4BE5-87BF-62F6C8E2E9B0}">
  <dimension ref="B1:P12"/>
  <sheetViews>
    <sheetView workbookViewId="0">
      <selection activeCell="Y9" sqref="Y9"/>
    </sheetView>
  </sheetViews>
  <sheetFormatPr defaultRowHeight="15" x14ac:dyDescent="0.25"/>
  <sheetData>
    <row r="1" spans="2:16" ht="15.75" thickBot="1" x14ac:dyDescent="0.3"/>
    <row r="2" spans="2:16" ht="26.25" thickBot="1" x14ac:dyDescent="0.3">
      <c r="B2" s="4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K2" s="4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</row>
    <row r="3" spans="2:16" ht="39" thickBot="1" x14ac:dyDescent="0.3">
      <c r="B3" s="6" t="s">
        <v>42</v>
      </c>
      <c r="C3" s="7">
        <v>56.47</v>
      </c>
      <c r="D3" s="7">
        <v>45.06</v>
      </c>
      <c r="E3" s="7">
        <v>43.1</v>
      </c>
      <c r="F3" s="7">
        <v>0.192</v>
      </c>
      <c r="G3" s="7">
        <v>0.40300000000000002</v>
      </c>
      <c r="K3" s="6" t="s">
        <v>42</v>
      </c>
      <c r="L3" s="7">
        <v>56.47</v>
      </c>
      <c r="M3" s="7">
        <v>45.06</v>
      </c>
      <c r="N3" s="9">
        <f>E3/100</f>
        <v>0.43099999999999999</v>
      </c>
      <c r="O3">
        <f>F3*100</f>
        <v>19.2</v>
      </c>
      <c r="P3">
        <f>G3*100</f>
        <v>40.300000000000004</v>
      </c>
    </row>
    <row r="4" spans="2:16" ht="39" thickBot="1" x14ac:dyDescent="0.3">
      <c r="B4" s="6" t="s">
        <v>43</v>
      </c>
      <c r="C4" s="8">
        <v>64.709999999999994</v>
      </c>
      <c r="D4" s="7">
        <v>50.63</v>
      </c>
      <c r="E4" s="7">
        <v>52.25</v>
      </c>
      <c r="F4" s="7">
        <v>0.255</v>
      </c>
      <c r="G4" s="7">
        <v>0.52100000000000002</v>
      </c>
      <c r="K4" s="6" t="s">
        <v>43</v>
      </c>
      <c r="L4" s="8">
        <v>64.709999999999994</v>
      </c>
      <c r="M4" s="7">
        <v>50.63</v>
      </c>
      <c r="N4" s="9">
        <f t="shared" ref="N4:N12" si="0">E4/100</f>
        <v>0.52249999999999996</v>
      </c>
      <c r="O4">
        <f t="shared" ref="O4:O12" si="1">F4*100</f>
        <v>25.5</v>
      </c>
      <c r="P4">
        <f t="shared" ref="P4:P12" si="2">G4*100</f>
        <v>52.1</v>
      </c>
    </row>
    <row r="5" spans="2:16" ht="51.75" thickBot="1" x14ac:dyDescent="0.3">
      <c r="B5" s="6" t="s">
        <v>44</v>
      </c>
      <c r="C5" s="7">
        <v>63.45</v>
      </c>
      <c r="D5" s="8">
        <v>66.95</v>
      </c>
      <c r="E5" s="8">
        <v>63.56</v>
      </c>
      <c r="F5" s="8">
        <v>0.443</v>
      </c>
      <c r="G5" s="7">
        <v>0.71299999999999997</v>
      </c>
      <c r="K5" s="6" t="s">
        <v>44</v>
      </c>
      <c r="L5" s="7">
        <v>63.45</v>
      </c>
      <c r="M5" s="8">
        <v>66.95</v>
      </c>
      <c r="N5" s="9">
        <f t="shared" si="0"/>
        <v>0.63560000000000005</v>
      </c>
      <c r="O5">
        <f t="shared" si="1"/>
        <v>44.3</v>
      </c>
      <c r="P5">
        <f t="shared" si="2"/>
        <v>71.3</v>
      </c>
    </row>
    <row r="6" spans="2:16" ht="51.75" thickBot="1" x14ac:dyDescent="0.3">
      <c r="B6" s="6" t="s">
        <v>45</v>
      </c>
      <c r="C6" s="7">
        <v>64.3</v>
      </c>
      <c r="D6" s="7">
        <v>65.209999999999994</v>
      </c>
      <c r="E6" s="7">
        <v>63.13</v>
      </c>
      <c r="F6" s="7">
        <v>0.43099999999999999</v>
      </c>
      <c r="G6" s="7">
        <v>0.7</v>
      </c>
      <c r="K6" s="6" t="s">
        <v>45</v>
      </c>
      <c r="L6" s="7">
        <v>64.3</v>
      </c>
      <c r="M6" s="7">
        <v>65.209999999999994</v>
      </c>
      <c r="N6" s="9">
        <f t="shared" si="0"/>
        <v>0.63129999999999997</v>
      </c>
      <c r="O6">
        <f t="shared" si="1"/>
        <v>43.1</v>
      </c>
      <c r="P6">
        <f t="shared" si="2"/>
        <v>70</v>
      </c>
    </row>
    <row r="7" spans="2:16" ht="39" thickBot="1" x14ac:dyDescent="0.3">
      <c r="B7" s="6" t="s">
        <v>46</v>
      </c>
      <c r="C7" s="7">
        <v>29.13</v>
      </c>
      <c r="D7" s="7">
        <v>42.98</v>
      </c>
      <c r="E7" s="7">
        <v>23.47</v>
      </c>
      <c r="F7" s="7">
        <v>0.24299999999999999</v>
      </c>
      <c r="G7" s="7">
        <v>0.42</v>
      </c>
      <c r="K7" s="6" t="s">
        <v>46</v>
      </c>
      <c r="L7" s="7">
        <v>29.13</v>
      </c>
      <c r="M7" s="7">
        <v>42.98</v>
      </c>
      <c r="N7" s="9">
        <f t="shared" si="0"/>
        <v>0.23469999999999999</v>
      </c>
      <c r="O7">
        <f t="shared" si="1"/>
        <v>24.3</v>
      </c>
      <c r="P7">
        <f t="shared" si="2"/>
        <v>42</v>
      </c>
    </row>
    <row r="8" spans="2:16" ht="39" thickBot="1" x14ac:dyDescent="0.3">
      <c r="B8" s="6" t="s">
        <v>47</v>
      </c>
      <c r="C8" s="7">
        <v>27.6</v>
      </c>
      <c r="D8" s="7">
        <v>40.82</v>
      </c>
      <c r="E8" s="7">
        <v>30.27</v>
      </c>
      <c r="F8" s="7">
        <v>0.2</v>
      </c>
      <c r="G8" s="7">
        <v>0.36099999999999999</v>
      </c>
      <c r="K8" s="6" t="s">
        <v>47</v>
      </c>
      <c r="L8" s="7">
        <v>27.6</v>
      </c>
      <c r="M8" s="7">
        <v>40.82</v>
      </c>
      <c r="N8" s="9">
        <f t="shared" si="0"/>
        <v>0.30269999999999997</v>
      </c>
      <c r="O8">
        <f t="shared" si="1"/>
        <v>20</v>
      </c>
      <c r="P8">
        <f t="shared" si="2"/>
        <v>36.1</v>
      </c>
    </row>
    <row r="9" spans="2:16" ht="51.75" thickBot="1" x14ac:dyDescent="0.3">
      <c r="B9" s="6" t="s">
        <v>48</v>
      </c>
      <c r="C9" s="7">
        <v>39.51</v>
      </c>
      <c r="D9" s="7">
        <v>27.42</v>
      </c>
      <c r="E9" s="7">
        <v>28.85</v>
      </c>
      <c r="F9" s="7">
        <v>0.17499999999999999</v>
      </c>
      <c r="G9" s="7">
        <v>0.30399999999999999</v>
      </c>
      <c r="K9" s="6" t="s">
        <v>48</v>
      </c>
      <c r="L9" s="7">
        <v>39.51</v>
      </c>
      <c r="M9" s="7">
        <v>27.42</v>
      </c>
      <c r="N9" s="9">
        <f t="shared" si="0"/>
        <v>0.28850000000000003</v>
      </c>
      <c r="O9">
        <f t="shared" si="1"/>
        <v>17.5</v>
      </c>
      <c r="P9">
        <f t="shared" si="2"/>
        <v>30.4</v>
      </c>
    </row>
    <row r="10" spans="2:16" ht="51.75" thickBot="1" x14ac:dyDescent="0.3">
      <c r="B10" s="6" t="s">
        <v>49</v>
      </c>
      <c r="C10" s="7">
        <v>49.04</v>
      </c>
      <c r="D10" s="7">
        <v>39.44</v>
      </c>
      <c r="E10" s="7">
        <v>43.41</v>
      </c>
      <c r="F10" s="7">
        <v>0.26500000000000001</v>
      </c>
      <c r="G10" s="7">
        <v>0.437</v>
      </c>
      <c r="K10" s="6" t="s">
        <v>49</v>
      </c>
      <c r="L10" s="7">
        <v>49.04</v>
      </c>
      <c r="M10" s="7">
        <v>39.44</v>
      </c>
      <c r="N10" s="9">
        <f t="shared" si="0"/>
        <v>0.43409999999999999</v>
      </c>
      <c r="O10">
        <f t="shared" si="1"/>
        <v>26.5</v>
      </c>
      <c r="P10">
        <f t="shared" si="2"/>
        <v>43.7</v>
      </c>
    </row>
    <row r="11" spans="2:16" ht="39" thickBot="1" x14ac:dyDescent="0.3">
      <c r="B11" s="6" t="s">
        <v>50</v>
      </c>
      <c r="C11" s="7">
        <v>64.040000000000006</v>
      </c>
      <c r="D11" s="7">
        <v>62.1</v>
      </c>
      <c r="E11" s="7">
        <v>61.85</v>
      </c>
      <c r="F11" s="7">
        <v>0.41399999999999998</v>
      </c>
      <c r="G11" s="8">
        <v>0.72499999999999998</v>
      </c>
      <c r="K11" s="6" t="s">
        <v>50</v>
      </c>
      <c r="L11" s="7">
        <v>64.040000000000006</v>
      </c>
      <c r="M11" s="7">
        <v>62.1</v>
      </c>
      <c r="N11" s="9">
        <f t="shared" si="0"/>
        <v>0.61850000000000005</v>
      </c>
      <c r="O11">
        <f t="shared" si="1"/>
        <v>41.4</v>
      </c>
      <c r="P11">
        <f t="shared" si="2"/>
        <v>72.5</v>
      </c>
    </row>
    <row r="12" spans="2:16" ht="39" thickBot="1" x14ac:dyDescent="0.3">
      <c r="B12" s="6" t="s">
        <v>51</v>
      </c>
      <c r="C12" s="7">
        <v>60.3</v>
      </c>
      <c r="D12" s="7">
        <v>53.77</v>
      </c>
      <c r="E12" s="7">
        <v>55.66</v>
      </c>
      <c r="F12" s="7">
        <v>0.33500000000000002</v>
      </c>
      <c r="G12" s="7">
        <v>0.63800000000000001</v>
      </c>
      <c r="K12" s="6" t="s">
        <v>51</v>
      </c>
      <c r="L12" s="7">
        <v>60.3</v>
      </c>
      <c r="M12" s="7">
        <v>53.77</v>
      </c>
      <c r="N12" s="9">
        <f t="shared" si="0"/>
        <v>0.55659999999999998</v>
      </c>
      <c r="O12">
        <f t="shared" si="1"/>
        <v>33.5</v>
      </c>
      <c r="P12">
        <f t="shared" si="2"/>
        <v>63.800000000000004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A3B5-F6AB-414A-9E45-82DC84CD78FF}">
  <dimension ref="A1:AA15"/>
  <sheetViews>
    <sheetView workbookViewId="0">
      <selection activeCell="B2" sqref="B2:F2"/>
    </sheetView>
  </sheetViews>
  <sheetFormatPr defaultRowHeight="15" x14ac:dyDescent="0.25"/>
  <cols>
    <col min="1" max="1" width="24.28515625" bestFit="1" customWidth="1"/>
    <col min="2" max="3" width="2.140625" bestFit="1" customWidth="1"/>
    <col min="4" max="4" width="3" bestFit="1" customWidth="1"/>
    <col min="5" max="5" width="9.85546875" bestFit="1" customWidth="1"/>
    <col min="6" max="6" width="7.140625" bestFit="1" customWidth="1"/>
  </cols>
  <sheetData>
    <row r="1" spans="1:27" x14ac:dyDescent="0.25">
      <c r="A1" s="18" t="s">
        <v>52</v>
      </c>
      <c r="B1" s="18"/>
      <c r="C1" s="18"/>
      <c r="D1" s="18"/>
      <c r="E1" s="18"/>
      <c r="F1" s="18"/>
      <c r="H1" s="18" t="s">
        <v>58</v>
      </c>
      <c r="I1" s="18"/>
      <c r="J1" s="18"/>
      <c r="K1" s="18"/>
      <c r="L1" s="18"/>
      <c r="M1" s="18"/>
      <c r="O1" s="18" t="s">
        <v>59</v>
      </c>
      <c r="P1" s="18"/>
      <c r="Q1" s="18"/>
      <c r="R1" s="18"/>
      <c r="S1" s="18"/>
      <c r="T1" s="18"/>
      <c r="V1" s="18" t="s">
        <v>60</v>
      </c>
      <c r="W1" s="18"/>
      <c r="X1" s="18"/>
      <c r="Y1" s="18"/>
      <c r="Z1" s="18"/>
      <c r="AA1" s="18"/>
    </row>
    <row r="2" spans="1:2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</row>
    <row r="3" spans="1:27" x14ac:dyDescent="0.25">
      <c r="A3" t="s">
        <v>53</v>
      </c>
      <c r="H3" t="s">
        <v>53</v>
      </c>
      <c r="O3" t="s">
        <v>53</v>
      </c>
      <c r="V3" t="s">
        <v>53</v>
      </c>
    </row>
    <row r="4" spans="1:27" x14ac:dyDescent="0.25">
      <c r="A4" t="s">
        <v>54</v>
      </c>
      <c r="H4" t="s">
        <v>54</v>
      </c>
      <c r="O4" t="s">
        <v>54</v>
      </c>
      <c r="V4" t="s">
        <v>54</v>
      </c>
    </row>
    <row r="5" spans="1:27" x14ac:dyDescent="0.25">
      <c r="A5" t="s">
        <v>55</v>
      </c>
      <c r="H5" t="s">
        <v>55</v>
      </c>
      <c r="O5" t="s">
        <v>55</v>
      </c>
      <c r="V5" t="s">
        <v>55</v>
      </c>
    </row>
    <row r="6" spans="1:27" x14ac:dyDescent="0.25">
      <c r="A6" t="s">
        <v>56</v>
      </c>
      <c r="H6" t="s">
        <v>56</v>
      </c>
      <c r="O6" t="s">
        <v>56</v>
      </c>
      <c r="V6" t="s">
        <v>56</v>
      </c>
    </row>
    <row r="7" spans="1:27" x14ac:dyDescent="0.25">
      <c r="A7" t="s">
        <v>57</v>
      </c>
      <c r="H7" t="s">
        <v>57</v>
      </c>
      <c r="O7" t="s">
        <v>57</v>
      </c>
      <c r="V7" t="s">
        <v>57</v>
      </c>
    </row>
    <row r="9" spans="1:27" x14ac:dyDescent="0.25">
      <c r="A9" s="18" t="s">
        <v>61</v>
      </c>
      <c r="B9" s="18"/>
      <c r="C9" s="18"/>
      <c r="D9" s="18"/>
      <c r="E9" s="18"/>
      <c r="F9" s="18"/>
      <c r="H9" s="18" t="s">
        <v>62</v>
      </c>
      <c r="I9" s="18"/>
      <c r="J9" s="18"/>
      <c r="K9" s="18"/>
      <c r="L9" s="18"/>
      <c r="M9" s="18"/>
      <c r="O9" s="18" t="s">
        <v>63</v>
      </c>
      <c r="P9" s="18"/>
      <c r="Q9" s="18"/>
      <c r="R9" s="18"/>
      <c r="S9" s="18"/>
      <c r="T9" s="18"/>
      <c r="V9" s="18" t="s">
        <v>64</v>
      </c>
      <c r="W9" s="18"/>
      <c r="X9" s="18"/>
      <c r="Y9" s="18"/>
      <c r="Z9" s="18"/>
      <c r="AA9" s="18"/>
    </row>
    <row r="10" spans="1:27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</row>
    <row r="11" spans="1:27" x14ac:dyDescent="0.25">
      <c r="A11" t="s">
        <v>53</v>
      </c>
      <c r="H11" t="s">
        <v>53</v>
      </c>
      <c r="O11" t="s">
        <v>53</v>
      </c>
      <c r="V11" t="s">
        <v>53</v>
      </c>
    </row>
    <row r="12" spans="1:27" x14ac:dyDescent="0.25">
      <c r="A12" t="s">
        <v>54</v>
      </c>
      <c r="H12" t="s">
        <v>54</v>
      </c>
      <c r="O12" t="s">
        <v>54</v>
      </c>
      <c r="V12" t="s">
        <v>54</v>
      </c>
    </row>
    <row r="13" spans="1:27" x14ac:dyDescent="0.25">
      <c r="A13" t="s">
        <v>55</v>
      </c>
      <c r="H13" t="s">
        <v>55</v>
      </c>
      <c r="O13" t="s">
        <v>55</v>
      </c>
      <c r="V13" t="s">
        <v>55</v>
      </c>
    </row>
    <row r="14" spans="1:27" x14ac:dyDescent="0.25">
      <c r="A14" t="s">
        <v>56</v>
      </c>
      <c r="H14" t="s">
        <v>56</v>
      </c>
      <c r="O14" t="s">
        <v>56</v>
      </c>
      <c r="V14" t="s">
        <v>56</v>
      </c>
    </row>
    <row r="15" spans="1:27" x14ac:dyDescent="0.25">
      <c r="A15" t="s">
        <v>57</v>
      </c>
      <c r="H15" t="s">
        <v>57</v>
      </c>
      <c r="O15" t="s">
        <v>57</v>
      </c>
      <c r="V15" t="s">
        <v>57</v>
      </c>
    </row>
  </sheetData>
  <mergeCells count="8">
    <mergeCell ref="A1:F1"/>
    <mergeCell ref="H1:M1"/>
    <mergeCell ref="O1:T1"/>
    <mergeCell ref="V1:AA1"/>
    <mergeCell ref="A9:F9"/>
    <mergeCell ref="H9:M9"/>
    <mergeCell ref="O9:T9"/>
    <mergeCell ref="V9:A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500A-3FF4-48B8-9931-A03EC75E3B8B}">
  <dimension ref="A1:AE95"/>
  <sheetViews>
    <sheetView topLeftCell="A37" workbookViewId="0">
      <selection activeCell="I41" sqref="I41:P61"/>
    </sheetView>
  </sheetViews>
  <sheetFormatPr defaultRowHeight="15" x14ac:dyDescent="0.25"/>
  <cols>
    <col min="1" max="1" width="15.140625" bestFit="1" customWidth="1"/>
    <col min="9" max="9" width="11.28515625" bestFit="1" customWidth="1"/>
    <col min="17" max="17" width="14.85546875" bestFit="1" customWidth="1"/>
    <col min="19" max="19" width="15" customWidth="1"/>
    <col min="20" max="20" width="22.42578125" customWidth="1"/>
    <col min="24" max="24" width="15" customWidth="1"/>
    <col min="25" max="25" width="22.42578125" customWidth="1"/>
    <col min="29" max="29" width="12" customWidth="1"/>
    <col min="30" max="30" width="9.28515625" customWidth="1"/>
  </cols>
  <sheetData>
    <row r="1" spans="1:31" x14ac:dyDescent="0.25"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31" x14ac:dyDescent="0.25">
      <c r="B2" t="s">
        <v>0</v>
      </c>
      <c r="C2">
        <v>51.85</v>
      </c>
      <c r="D2">
        <v>21.88</v>
      </c>
      <c r="E2">
        <v>30.77</v>
      </c>
      <c r="F2">
        <v>0.21</v>
      </c>
      <c r="G2">
        <v>0.32900000000000001</v>
      </c>
      <c r="J2" t="s">
        <v>0</v>
      </c>
      <c r="K2">
        <v>53.19</v>
      </c>
      <c r="L2">
        <v>19.25</v>
      </c>
      <c r="M2">
        <v>28.27</v>
      </c>
      <c r="N2">
        <v>0.184</v>
      </c>
      <c r="O2">
        <v>0.28100000000000003</v>
      </c>
      <c r="R2" t="s">
        <v>0</v>
      </c>
      <c r="S2">
        <v>28.29</v>
      </c>
      <c r="T2">
        <v>43.49</v>
      </c>
      <c r="U2">
        <v>34.28</v>
      </c>
      <c r="V2">
        <v>0.252</v>
      </c>
      <c r="W2">
        <v>0.38400000000000001</v>
      </c>
      <c r="Z2" t="s">
        <v>0</v>
      </c>
      <c r="AA2">
        <v>64.209999999999994</v>
      </c>
      <c r="AB2">
        <v>19.68</v>
      </c>
      <c r="AC2">
        <v>30.13</v>
      </c>
      <c r="AD2">
        <v>0.26</v>
      </c>
      <c r="AE2">
        <v>0.375</v>
      </c>
    </row>
    <row r="3" spans="1:31" x14ac:dyDescent="0.25">
      <c r="B3" t="s">
        <v>2</v>
      </c>
      <c r="C3">
        <v>88.08</v>
      </c>
      <c r="D3">
        <v>67.02</v>
      </c>
      <c r="E3">
        <v>76.12</v>
      </c>
      <c r="F3">
        <v>0.55600000000000005</v>
      </c>
      <c r="G3">
        <v>0.84499999999999997</v>
      </c>
      <c r="J3" t="s">
        <v>2</v>
      </c>
      <c r="K3">
        <v>87.13</v>
      </c>
      <c r="L3">
        <v>71.47</v>
      </c>
      <c r="M3">
        <v>78.52</v>
      </c>
      <c r="N3">
        <v>0.57499999999999996</v>
      </c>
      <c r="O3">
        <v>0.86499999999999999</v>
      </c>
      <c r="R3" t="s">
        <v>2</v>
      </c>
      <c r="S3">
        <v>90.62</v>
      </c>
      <c r="T3">
        <v>57.94</v>
      </c>
      <c r="U3">
        <v>70.69</v>
      </c>
      <c r="V3">
        <v>0.53</v>
      </c>
      <c r="W3">
        <v>0.80800000000000005</v>
      </c>
      <c r="Z3" t="s">
        <v>2</v>
      </c>
      <c r="AA3">
        <v>88.8</v>
      </c>
      <c r="AB3">
        <v>69.680000000000007</v>
      </c>
      <c r="AC3">
        <v>78.09</v>
      </c>
      <c r="AD3">
        <v>0.57699999999999996</v>
      </c>
      <c r="AE3">
        <v>0.85699999999999998</v>
      </c>
    </row>
    <row r="4" spans="1:31" x14ac:dyDescent="0.25">
      <c r="B4" t="s">
        <v>1</v>
      </c>
      <c r="C4">
        <v>48.24</v>
      </c>
      <c r="D4">
        <v>75.14</v>
      </c>
      <c r="E4">
        <v>58.76</v>
      </c>
      <c r="F4">
        <v>0.40400000000000003</v>
      </c>
      <c r="G4">
        <v>0.63600000000000001</v>
      </c>
      <c r="J4" t="s">
        <v>1</v>
      </c>
      <c r="K4">
        <v>53.77</v>
      </c>
      <c r="L4">
        <v>71.42</v>
      </c>
      <c r="M4">
        <v>61.35</v>
      </c>
      <c r="N4">
        <v>0.38200000000000001</v>
      </c>
      <c r="O4">
        <v>0.59799999999999998</v>
      </c>
      <c r="R4" t="s">
        <v>1</v>
      </c>
      <c r="S4">
        <v>49.41</v>
      </c>
      <c r="T4">
        <v>74.040000000000006</v>
      </c>
      <c r="U4">
        <v>59.27</v>
      </c>
      <c r="V4">
        <v>0.34899999999999998</v>
      </c>
      <c r="W4">
        <v>0.54700000000000004</v>
      </c>
      <c r="Z4" t="s">
        <v>1</v>
      </c>
      <c r="AA4">
        <v>53.12</v>
      </c>
      <c r="AB4">
        <v>77.09</v>
      </c>
      <c r="AC4">
        <v>62.9</v>
      </c>
      <c r="AD4">
        <v>0.40699999999999997</v>
      </c>
      <c r="AE4">
        <v>0.627</v>
      </c>
    </row>
    <row r="5" spans="1:31" x14ac:dyDescent="0.25">
      <c r="B5" t="s">
        <v>3</v>
      </c>
      <c r="C5">
        <v>55.18</v>
      </c>
      <c r="D5">
        <v>67.510000000000005</v>
      </c>
      <c r="E5">
        <v>60.73</v>
      </c>
      <c r="F5">
        <v>0.31900000000000001</v>
      </c>
      <c r="G5">
        <v>0.59599999999999997</v>
      </c>
      <c r="J5" t="s">
        <v>3</v>
      </c>
      <c r="K5">
        <v>54.68</v>
      </c>
      <c r="L5">
        <v>68.72</v>
      </c>
      <c r="M5">
        <v>60.9</v>
      </c>
      <c r="N5">
        <v>0.32700000000000001</v>
      </c>
      <c r="O5">
        <v>0.60799999999999998</v>
      </c>
      <c r="R5" t="s">
        <v>3</v>
      </c>
      <c r="S5">
        <v>57.46</v>
      </c>
      <c r="T5">
        <v>59.95</v>
      </c>
      <c r="U5">
        <v>58.68</v>
      </c>
      <c r="V5">
        <v>0.28899999999999998</v>
      </c>
      <c r="W5">
        <v>0.54300000000000004</v>
      </c>
      <c r="Z5" t="s">
        <v>3</v>
      </c>
      <c r="AA5">
        <v>59.12</v>
      </c>
      <c r="AB5">
        <v>62.82</v>
      </c>
      <c r="AC5">
        <v>60.91</v>
      </c>
      <c r="AD5">
        <v>0.30599999999999999</v>
      </c>
      <c r="AE5">
        <v>0.56100000000000005</v>
      </c>
    </row>
    <row r="6" spans="1:31" x14ac:dyDescent="0.25">
      <c r="A6" t="s">
        <v>66</v>
      </c>
      <c r="B6" t="s">
        <v>65</v>
      </c>
      <c r="C6">
        <v>60.84</v>
      </c>
      <c r="D6">
        <v>57.89</v>
      </c>
      <c r="E6">
        <v>56.59</v>
      </c>
      <c r="F6">
        <v>0.372</v>
      </c>
      <c r="G6">
        <v>0.60099999999999998</v>
      </c>
      <c r="I6" t="s">
        <v>67</v>
      </c>
      <c r="J6" t="s">
        <v>65</v>
      </c>
      <c r="K6">
        <v>62.19</v>
      </c>
      <c r="L6">
        <v>57.72</v>
      </c>
      <c r="M6">
        <v>57.26</v>
      </c>
      <c r="N6">
        <v>0.36699999999999999</v>
      </c>
      <c r="O6">
        <v>0.58799999999999997</v>
      </c>
      <c r="Q6" t="s">
        <v>68</v>
      </c>
      <c r="R6" t="s">
        <v>65</v>
      </c>
      <c r="S6">
        <v>56.45</v>
      </c>
      <c r="T6">
        <v>58.85</v>
      </c>
      <c r="U6">
        <v>55.73</v>
      </c>
      <c r="V6">
        <v>0.35499999999999998</v>
      </c>
      <c r="W6">
        <v>0.57099999999999995</v>
      </c>
      <c r="Y6" t="s">
        <v>69</v>
      </c>
      <c r="Z6" t="s">
        <v>65</v>
      </c>
      <c r="AA6">
        <v>66.31</v>
      </c>
      <c r="AB6">
        <v>57.32</v>
      </c>
      <c r="AC6">
        <v>58.01</v>
      </c>
      <c r="AD6">
        <v>0.38700000000000001</v>
      </c>
      <c r="AE6">
        <v>0.60499999999999998</v>
      </c>
    </row>
    <row r="7" spans="1:31" x14ac:dyDescent="0.25">
      <c r="A7">
        <v>93.15</v>
      </c>
      <c r="I7">
        <v>97.5</v>
      </c>
      <c r="Q7">
        <v>93.9</v>
      </c>
      <c r="Y7">
        <v>94.61</v>
      </c>
    </row>
    <row r="10" spans="1:31" x14ac:dyDescent="0.25"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J10" t="s">
        <v>0</v>
      </c>
      <c r="K10">
        <v>0</v>
      </c>
      <c r="L10">
        <v>0</v>
      </c>
      <c r="M10">
        <v>0</v>
      </c>
      <c r="N10">
        <v>2E-3</v>
      </c>
      <c r="O10">
        <v>3.0000000000000001E-3</v>
      </c>
      <c r="R10" t="s">
        <v>0</v>
      </c>
      <c r="S10">
        <v>0</v>
      </c>
      <c r="T10">
        <v>0</v>
      </c>
      <c r="U10">
        <v>0</v>
      </c>
      <c r="V10">
        <v>0</v>
      </c>
      <c r="W10">
        <v>0</v>
      </c>
      <c r="Z10" t="s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 t="s">
        <v>2</v>
      </c>
      <c r="C11">
        <v>76.180000000000007</v>
      </c>
      <c r="D11">
        <v>59.41</v>
      </c>
      <c r="E11">
        <v>66.760000000000005</v>
      </c>
      <c r="F11">
        <v>0.36199999999999999</v>
      </c>
      <c r="G11">
        <v>0.65800000000000003</v>
      </c>
      <c r="J11" t="s">
        <v>2</v>
      </c>
      <c r="K11">
        <v>75.94</v>
      </c>
      <c r="L11">
        <v>79.08</v>
      </c>
      <c r="M11">
        <v>77.48</v>
      </c>
      <c r="N11">
        <v>0.52200000000000002</v>
      </c>
      <c r="O11">
        <v>0.81599999999999995</v>
      </c>
      <c r="R11" t="s">
        <v>2</v>
      </c>
      <c r="S11">
        <v>87.05</v>
      </c>
      <c r="T11">
        <v>11.09</v>
      </c>
      <c r="U11">
        <v>19.670000000000002</v>
      </c>
      <c r="V11">
        <v>0.37</v>
      </c>
      <c r="W11">
        <v>0.64500000000000002</v>
      </c>
      <c r="Z11" t="s">
        <v>2</v>
      </c>
      <c r="AA11">
        <v>83.45</v>
      </c>
      <c r="AB11">
        <v>4.1900000000000004</v>
      </c>
      <c r="AC11">
        <v>7.98</v>
      </c>
      <c r="AD11">
        <v>0.34699999999999998</v>
      </c>
      <c r="AE11">
        <v>0.65</v>
      </c>
    </row>
    <row r="12" spans="1:31" x14ac:dyDescent="0.25">
      <c r="B12" t="s">
        <v>1</v>
      </c>
      <c r="C12">
        <v>0</v>
      </c>
      <c r="D12">
        <v>0</v>
      </c>
      <c r="E12">
        <v>0</v>
      </c>
      <c r="F12">
        <v>1.7999999999999999E-2</v>
      </c>
      <c r="G12">
        <v>3.2000000000000001E-2</v>
      </c>
      <c r="J12" t="s">
        <v>1</v>
      </c>
      <c r="K12">
        <v>55.43</v>
      </c>
      <c r="L12">
        <v>38.42</v>
      </c>
      <c r="M12">
        <v>45.38</v>
      </c>
      <c r="N12">
        <v>0.32500000000000001</v>
      </c>
      <c r="O12">
        <v>0.503</v>
      </c>
      <c r="R12" t="s">
        <v>1</v>
      </c>
      <c r="S12">
        <v>0</v>
      </c>
      <c r="T12">
        <v>0</v>
      </c>
      <c r="U12">
        <v>0</v>
      </c>
      <c r="V12">
        <v>1.0999999999999999E-2</v>
      </c>
      <c r="W12">
        <v>1.7000000000000001E-2</v>
      </c>
      <c r="Z12" t="s">
        <v>1</v>
      </c>
      <c r="AA12">
        <v>0</v>
      </c>
      <c r="AB12">
        <v>0</v>
      </c>
      <c r="AC12">
        <v>0</v>
      </c>
      <c r="AD12">
        <v>1.0999999999999999E-2</v>
      </c>
      <c r="AE12">
        <v>1.9E-2</v>
      </c>
    </row>
    <row r="13" spans="1:31" x14ac:dyDescent="0.25">
      <c r="B13" t="s">
        <v>3</v>
      </c>
      <c r="C13">
        <v>0</v>
      </c>
      <c r="D13">
        <v>0</v>
      </c>
      <c r="E13">
        <v>0</v>
      </c>
      <c r="F13">
        <v>3.1E-2</v>
      </c>
      <c r="G13">
        <v>0.06</v>
      </c>
      <c r="J13" t="s">
        <v>3</v>
      </c>
      <c r="K13">
        <v>76.31</v>
      </c>
      <c r="L13">
        <v>46.56</v>
      </c>
      <c r="M13">
        <v>57.83</v>
      </c>
      <c r="N13">
        <v>0.27900000000000003</v>
      </c>
      <c r="O13">
        <v>0.51600000000000001</v>
      </c>
      <c r="R13" t="s">
        <v>3</v>
      </c>
      <c r="S13">
        <v>100</v>
      </c>
      <c r="T13">
        <v>0.03</v>
      </c>
      <c r="U13">
        <v>7.0000000000000007E-2</v>
      </c>
      <c r="V13">
        <v>2.9000000000000001E-2</v>
      </c>
      <c r="W13">
        <v>5.5E-2</v>
      </c>
      <c r="Z13" t="s">
        <v>3</v>
      </c>
      <c r="AA13">
        <v>0</v>
      </c>
      <c r="AB13">
        <v>0</v>
      </c>
      <c r="AC13">
        <v>0</v>
      </c>
      <c r="AD13">
        <v>1.9E-2</v>
      </c>
      <c r="AE13">
        <v>3.7999999999999999E-2</v>
      </c>
    </row>
    <row r="14" spans="1:31" x14ac:dyDescent="0.25">
      <c r="A14" t="s">
        <v>70</v>
      </c>
      <c r="B14" t="s">
        <v>65</v>
      </c>
      <c r="C14">
        <v>19.04</v>
      </c>
      <c r="D14">
        <v>14.85</v>
      </c>
      <c r="E14">
        <v>16.690000000000001</v>
      </c>
      <c r="F14">
        <v>0.10299999999999999</v>
      </c>
      <c r="G14">
        <v>0.187</v>
      </c>
      <c r="I14" t="s">
        <v>71</v>
      </c>
      <c r="J14" t="s">
        <v>65</v>
      </c>
      <c r="K14">
        <v>51.92</v>
      </c>
      <c r="L14">
        <v>41.01</v>
      </c>
      <c r="M14">
        <v>45.17</v>
      </c>
      <c r="N14">
        <v>0.28199999999999997</v>
      </c>
      <c r="O14">
        <v>0.45900000000000002</v>
      </c>
      <c r="Q14" t="s">
        <v>72</v>
      </c>
      <c r="R14" t="s">
        <v>65</v>
      </c>
      <c r="S14">
        <v>46.76</v>
      </c>
      <c r="T14">
        <v>2.78</v>
      </c>
      <c r="U14">
        <v>4.93</v>
      </c>
      <c r="V14">
        <v>0.10299999999999999</v>
      </c>
      <c r="W14">
        <v>0.17899999999999999</v>
      </c>
      <c r="Y14" t="s">
        <v>73</v>
      </c>
      <c r="Z14" t="s">
        <v>65</v>
      </c>
      <c r="AA14">
        <v>20.86</v>
      </c>
      <c r="AB14">
        <v>1.05</v>
      </c>
      <c r="AC14">
        <v>1.99</v>
      </c>
      <c r="AD14">
        <v>9.4E-2</v>
      </c>
      <c r="AE14">
        <v>0.17699999999999999</v>
      </c>
    </row>
    <row r="15" spans="1:31" x14ac:dyDescent="0.25">
      <c r="A15">
        <v>85.5</v>
      </c>
      <c r="I15">
        <v>89.31</v>
      </c>
      <c r="Q15">
        <v>90.25</v>
      </c>
      <c r="Y15">
        <v>89.66</v>
      </c>
    </row>
    <row r="18" spans="1:31" x14ac:dyDescent="0.25">
      <c r="B18" t="s">
        <v>0</v>
      </c>
      <c r="C18">
        <v>32.799999999999997</v>
      </c>
      <c r="D18">
        <v>38.51</v>
      </c>
      <c r="E18">
        <v>35.42</v>
      </c>
      <c r="F18">
        <v>0.26700000000000002</v>
      </c>
      <c r="G18">
        <v>0.38400000000000001</v>
      </c>
      <c r="J18" t="s">
        <v>0</v>
      </c>
      <c r="K18">
        <v>46.4</v>
      </c>
      <c r="L18">
        <v>17.809999999999999</v>
      </c>
      <c r="M18">
        <v>25.74</v>
      </c>
      <c r="N18">
        <v>0.16900000000000001</v>
      </c>
      <c r="O18">
        <v>0.253</v>
      </c>
      <c r="R18" t="s">
        <v>0</v>
      </c>
      <c r="S18">
        <v>40.93</v>
      </c>
      <c r="T18">
        <v>10.199999999999999</v>
      </c>
      <c r="U18">
        <v>16.329999999999998</v>
      </c>
      <c r="V18">
        <v>0.106</v>
      </c>
      <c r="W18">
        <v>0.161</v>
      </c>
      <c r="Z18" t="s">
        <v>0</v>
      </c>
      <c r="AA18">
        <v>28.17</v>
      </c>
      <c r="AB18">
        <v>23.47</v>
      </c>
      <c r="AC18">
        <v>25.61</v>
      </c>
      <c r="AD18">
        <v>0.16400000000000001</v>
      </c>
      <c r="AE18">
        <v>0.23899999999999999</v>
      </c>
    </row>
    <row r="19" spans="1:31" x14ac:dyDescent="0.25">
      <c r="B19" t="s">
        <v>2</v>
      </c>
      <c r="C19">
        <v>89.8</v>
      </c>
      <c r="D19">
        <v>48.71</v>
      </c>
      <c r="E19">
        <v>63.16</v>
      </c>
      <c r="F19">
        <v>0.48399999999999999</v>
      </c>
      <c r="G19">
        <v>0.73099999999999998</v>
      </c>
      <c r="J19" t="s">
        <v>2</v>
      </c>
      <c r="K19">
        <v>86.7</v>
      </c>
      <c r="L19">
        <v>57.55</v>
      </c>
      <c r="M19">
        <v>69.180000000000007</v>
      </c>
      <c r="N19">
        <v>0.51200000000000001</v>
      </c>
      <c r="O19">
        <v>0.76</v>
      </c>
      <c r="R19" t="s">
        <v>2</v>
      </c>
      <c r="S19">
        <v>88.39</v>
      </c>
      <c r="T19">
        <v>61.31</v>
      </c>
      <c r="U19">
        <v>72.400000000000006</v>
      </c>
      <c r="V19">
        <v>0.52700000000000002</v>
      </c>
      <c r="W19">
        <v>0.8</v>
      </c>
      <c r="Z19" t="s">
        <v>2</v>
      </c>
      <c r="AA19">
        <v>87.3</v>
      </c>
      <c r="AB19">
        <v>57.06</v>
      </c>
      <c r="AC19">
        <v>69.010000000000005</v>
      </c>
      <c r="AD19">
        <v>0.51600000000000001</v>
      </c>
      <c r="AE19">
        <v>0.77500000000000002</v>
      </c>
    </row>
    <row r="20" spans="1:31" x14ac:dyDescent="0.25">
      <c r="B20" t="s">
        <v>1</v>
      </c>
      <c r="C20">
        <v>36.74</v>
      </c>
      <c r="D20">
        <v>79.489999999999995</v>
      </c>
      <c r="E20">
        <v>50.25</v>
      </c>
      <c r="F20">
        <v>0.36499999999999999</v>
      </c>
      <c r="G20">
        <v>0.56200000000000006</v>
      </c>
      <c r="J20" t="s">
        <v>1</v>
      </c>
      <c r="K20">
        <v>41.93</v>
      </c>
      <c r="L20">
        <v>70.459999999999994</v>
      </c>
      <c r="M20">
        <v>52.57</v>
      </c>
      <c r="N20">
        <v>0.32600000000000001</v>
      </c>
      <c r="O20">
        <v>0.504</v>
      </c>
      <c r="R20" t="s">
        <v>1</v>
      </c>
      <c r="S20">
        <v>43.02</v>
      </c>
      <c r="T20">
        <v>69.599999999999994</v>
      </c>
      <c r="U20">
        <v>53.17</v>
      </c>
      <c r="V20">
        <v>0.33200000000000002</v>
      </c>
      <c r="W20">
        <v>0.51100000000000001</v>
      </c>
      <c r="Z20" t="s">
        <v>1</v>
      </c>
      <c r="AA20">
        <v>45.22</v>
      </c>
      <c r="AB20">
        <v>64.44</v>
      </c>
      <c r="AC20">
        <v>53.15</v>
      </c>
      <c r="AD20">
        <v>0.313</v>
      </c>
      <c r="AE20">
        <v>0.48799999999999999</v>
      </c>
    </row>
    <row r="21" spans="1:31" x14ac:dyDescent="0.25">
      <c r="B21" t="s">
        <v>3</v>
      </c>
      <c r="C21">
        <v>58.47</v>
      </c>
      <c r="D21">
        <v>64.099999999999994</v>
      </c>
      <c r="E21">
        <v>61.16</v>
      </c>
      <c r="F21">
        <v>0.30499999999999999</v>
      </c>
      <c r="G21">
        <v>0.56599999999999995</v>
      </c>
      <c r="J21" t="s">
        <v>3</v>
      </c>
      <c r="K21">
        <v>50.26</v>
      </c>
      <c r="L21">
        <v>69.17</v>
      </c>
      <c r="M21">
        <v>58.22</v>
      </c>
      <c r="N21">
        <v>0.311</v>
      </c>
      <c r="O21">
        <v>0.57899999999999996</v>
      </c>
      <c r="R21" t="s">
        <v>3</v>
      </c>
      <c r="S21">
        <v>54.99</v>
      </c>
      <c r="T21">
        <v>65.010000000000005</v>
      </c>
      <c r="U21">
        <v>59.58</v>
      </c>
      <c r="V21">
        <v>0.29899999999999999</v>
      </c>
      <c r="W21">
        <v>0.56899999999999995</v>
      </c>
      <c r="Z21" t="s">
        <v>3</v>
      </c>
      <c r="AA21">
        <v>46.69</v>
      </c>
      <c r="AB21">
        <v>64.64</v>
      </c>
      <c r="AC21">
        <v>54.22</v>
      </c>
      <c r="AD21">
        <v>0.29099999999999998</v>
      </c>
      <c r="AE21">
        <v>0.54400000000000004</v>
      </c>
    </row>
    <row r="22" spans="1:31" x14ac:dyDescent="0.25">
      <c r="A22" t="s">
        <v>74</v>
      </c>
      <c r="B22" t="s">
        <v>65</v>
      </c>
      <c r="C22">
        <v>54.45</v>
      </c>
      <c r="D22">
        <v>57.7</v>
      </c>
      <c r="E22">
        <v>52.5</v>
      </c>
      <c r="F22">
        <v>0.35499999999999998</v>
      </c>
      <c r="G22">
        <v>0.56100000000000005</v>
      </c>
      <c r="I22" t="s">
        <v>75</v>
      </c>
      <c r="J22" t="s">
        <v>65</v>
      </c>
      <c r="K22">
        <v>56.32</v>
      </c>
      <c r="L22">
        <v>53.75</v>
      </c>
      <c r="M22">
        <v>51.43</v>
      </c>
      <c r="N22">
        <v>0.33</v>
      </c>
      <c r="O22">
        <v>0.52400000000000002</v>
      </c>
      <c r="Q22" t="s">
        <v>76</v>
      </c>
      <c r="R22" t="s">
        <v>65</v>
      </c>
      <c r="S22">
        <v>56.83</v>
      </c>
      <c r="T22">
        <v>51.53</v>
      </c>
      <c r="U22">
        <v>50.37</v>
      </c>
      <c r="V22">
        <v>0.316</v>
      </c>
      <c r="W22">
        <v>0.51</v>
      </c>
      <c r="Y22" t="s">
        <v>77</v>
      </c>
      <c r="Z22" t="s">
        <v>65</v>
      </c>
      <c r="AA22">
        <v>51.85</v>
      </c>
      <c r="AB22">
        <v>52.4</v>
      </c>
      <c r="AC22">
        <v>50.5</v>
      </c>
      <c r="AD22">
        <v>0.32100000000000001</v>
      </c>
      <c r="AE22">
        <v>0.51200000000000001</v>
      </c>
    </row>
    <row r="23" spans="1:31" x14ac:dyDescent="0.25">
      <c r="A23">
        <v>92.21</v>
      </c>
      <c r="I23">
        <v>87.06</v>
      </c>
      <c r="Q23">
        <v>87.3</v>
      </c>
      <c r="Y23">
        <v>92.65</v>
      </c>
    </row>
    <row r="26" spans="1:31" x14ac:dyDescent="0.25">
      <c r="B26" t="s">
        <v>0</v>
      </c>
      <c r="C26">
        <v>57.07</v>
      </c>
      <c r="D26">
        <v>11.89</v>
      </c>
      <c r="E26">
        <v>19.690000000000001</v>
      </c>
      <c r="F26">
        <v>0.157</v>
      </c>
      <c r="G26">
        <v>0.23100000000000001</v>
      </c>
      <c r="J26" t="s">
        <v>0</v>
      </c>
      <c r="K26">
        <v>77.22</v>
      </c>
      <c r="L26">
        <v>6.45</v>
      </c>
      <c r="M26">
        <v>11.9</v>
      </c>
      <c r="N26">
        <v>0.161</v>
      </c>
      <c r="O26">
        <v>0.23799999999999999</v>
      </c>
      <c r="R26" t="s">
        <v>0</v>
      </c>
      <c r="S26">
        <v>60.87</v>
      </c>
      <c r="T26">
        <v>8.82</v>
      </c>
      <c r="U26">
        <v>15.41</v>
      </c>
      <c r="V26">
        <v>0.151</v>
      </c>
      <c r="W26">
        <v>0.222</v>
      </c>
      <c r="Z26" t="s">
        <v>0</v>
      </c>
      <c r="AA26">
        <v>59.09</v>
      </c>
      <c r="AB26">
        <v>5.46</v>
      </c>
      <c r="AC26">
        <v>9.99</v>
      </c>
      <c r="AD26">
        <v>0.127</v>
      </c>
      <c r="AE26">
        <v>0.186</v>
      </c>
    </row>
    <row r="27" spans="1:31" x14ac:dyDescent="0.25">
      <c r="B27" t="s">
        <v>2</v>
      </c>
      <c r="C27">
        <v>79.66</v>
      </c>
      <c r="D27">
        <v>67.41</v>
      </c>
      <c r="E27">
        <v>73.02</v>
      </c>
      <c r="F27">
        <v>0.54100000000000004</v>
      </c>
      <c r="G27">
        <v>0.83599999999999997</v>
      </c>
      <c r="J27" t="s">
        <v>2</v>
      </c>
      <c r="K27">
        <v>83.52</v>
      </c>
      <c r="L27">
        <v>63.79</v>
      </c>
      <c r="M27">
        <v>72.34</v>
      </c>
      <c r="N27">
        <v>0.52400000000000002</v>
      </c>
      <c r="O27">
        <v>0.82099999999999995</v>
      </c>
      <c r="R27" t="s">
        <v>2</v>
      </c>
      <c r="S27">
        <v>79.97</v>
      </c>
      <c r="T27">
        <v>69.540000000000006</v>
      </c>
      <c r="U27">
        <v>74.39</v>
      </c>
      <c r="V27">
        <v>0.54200000000000004</v>
      </c>
      <c r="W27">
        <v>0.84899999999999998</v>
      </c>
      <c r="Z27" t="s">
        <v>2</v>
      </c>
      <c r="AA27">
        <v>82.11</v>
      </c>
      <c r="AB27">
        <v>65.12</v>
      </c>
      <c r="AC27">
        <v>72.64</v>
      </c>
      <c r="AD27">
        <v>0.52400000000000002</v>
      </c>
      <c r="AE27">
        <v>0.82199999999999995</v>
      </c>
    </row>
    <row r="28" spans="1:31" x14ac:dyDescent="0.25">
      <c r="B28" t="s">
        <v>1</v>
      </c>
      <c r="C28">
        <v>44.3</v>
      </c>
      <c r="D28">
        <v>78.77</v>
      </c>
      <c r="E28">
        <v>56.71</v>
      </c>
      <c r="F28">
        <v>0.35199999999999998</v>
      </c>
      <c r="G28">
        <v>0.56799999999999995</v>
      </c>
      <c r="J28" t="s">
        <v>1</v>
      </c>
      <c r="K28">
        <v>42.96</v>
      </c>
      <c r="L28">
        <v>83.23</v>
      </c>
      <c r="M28">
        <v>56.66</v>
      </c>
      <c r="N28">
        <v>0.32</v>
      </c>
      <c r="O28">
        <v>0.53100000000000003</v>
      </c>
      <c r="R28" t="s">
        <v>1</v>
      </c>
      <c r="S28">
        <v>46.53</v>
      </c>
      <c r="T28">
        <v>73.45</v>
      </c>
      <c r="U28">
        <v>56.97</v>
      </c>
      <c r="V28">
        <v>0.32900000000000001</v>
      </c>
      <c r="W28">
        <v>0.53200000000000003</v>
      </c>
      <c r="Z28" t="s">
        <v>1</v>
      </c>
      <c r="AA28">
        <v>43.91</v>
      </c>
      <c r="AB28">
        <v>82.27</v>
      </c>
      <c r="AC28">
        <v>57.26</v>
      </c>
      <c r="AD28">
        <v>0.35199999999999998</v>
      </c>
      <c r="AE28">
        <v>0.58299999999999996</v>
      </c>
    </row>
    <row r="29" spans="1:31" x14ac:dyDescent="0.25">
      <c r="B29" t="s">
        <v>3</v>
      </c>
      <c r="C29">
        <v>62.33</v>
      </c>
      <c r="D29">
        <v>63.69</v>
      </c>
      <c r="E29">
        <v>63</v>
      </c>
      <c r="F29">
        <v>0.29599999999999999</v>
      </c>
      <c r="G29">
        <v>0.57999999999999996</v>
      </c>
      <c r="J29" t="s">
        <v>3</v>
      </c>
      <c r="K29">
        <v>63.36</v>
      </c>
      <c r="L29">
        <v>65.12</v>
      </c>
      <c r="M29">
        <v>64.23</v>
      </c>
      <c r="N29">
        <v>0.314</v>
      </c>
      <c r="O29">
        <v>0.60699999999999998</v>
      </c>
      <c r="R29" t="s">
        <v>3</v>
      </c>
      <c r="S29">
        <v>60.52</v>
      </c>
      <c r="T29">
        <v>65.86</v>
      </c>
      <c r="U29">
        <v>63.08</v>
      </c>
      <c r="V29">
        <v>0.308</v>
      </c>
      <c r="W29">
        <v>0.59499999999999997</v>
      </c>
      <c r="Z29" t="s">
        <v>3</v>
      </c>
      <c r="AA29">
        <v>59.3</v>
      </c>
      <c r="AB29">
        <v>64.739999999999995</v>
      </c>
      <c r="AC29">
        <v>61.9</v>
      </c>
      <c r="AD29">
        <v>0.3</v>
      </c>
      <c r="AE29">
        <v>0.58399999999999996</v>
      </c>
    </row>
    <row r="30" spans="1:31" x14ac:dyDescent="0.25">
      <c r="A30" t="s">
        <v>78</v>
      </c>
      <c r="B30" t="s">
        <v>65</v>
      </c>
      <c r="C30">
        <v>60.84</v>
      </c>
      <c r="D30">
        <v>55.44</v>
      </c>
      <c r="E30">
        <v>53.11</v>
      </c>
      <c r="F30">
        <v>0.33700000000000002</v>
      </c>
      <c r="G30">
        <v>0.55400000000000005</v>
      </c>
      <c r="I30" t="s">
        <v>79</v>
      </c>
      <c r="J30" t="s">
        <v>65</v>
      </c>
      <c r="K30">
        <v>66.760000000000005</v>
      </c>
      <c r="L30">
        <v>54.65</v>
      </c>
      <c r="M30">
        <v>51.28</v>
      </c>
      <c r="N30">
        <v>0.33</v>
      </c>
      <c r="O30">
        <v>0.54900000000000004</v>
      </c>
      <c r="Q30" t="s">
        <v>80</v>
      </c>
      <c r="R30" t="s">
        <v>65</v>
      </c>
      <c r="S30">
        <v>61.97</v>
      </c>
      <c r="T30">
        <v>54.42</v>
      </c>
      <c r="U30">
        <v>52.46</v>
      </c>
      <c r="V30">
        <v>0.33200000000000002</v>
      </c>
      <c r="W30">
        <v>0.54900000000000004</v>
      </c>
      <c r="Y30" t="s">
        <v>81</v>
      </c>
      <c r="Z30" t="s">
        <v>65</v>
      </c>
      <c r="AA30">
        <v>61.1</v>
      </c>
      <c r="AB30">
        <v>54.4</v>
      </c>
      <c r="AC30">
        <v>50.45</v>
      </c>
      <c r="AD30">
        <v>0.32600000000000001</v>
      </c>
      <c r="AE30">
        <v>0.54400000000000004</v>
      </c>
    </row>
    <row r="31" spans="1:31" x14ac:dyDescent="0.25">
      <c r="A31">
        <v>86.23</v>
      </c>
      <c r="I31">
        <v>88.68</v>
      </c>
      <c r="Q31">
        <v>90.82</v>
      </c>
      <c r="Y31">
        <v>88.46</v>
      </c>
    </row>
    <row r="33" spans="1:31" x14ac:dyDescent="0.25">
      <c r="B33" t="s">
        <v>0</v>
      </c>
      <c r="C33">
        <v>0</v>
      </c>
      <c r="D33">
        <v>0</v>
      </c>
      <c r="E33">
        <v>0</v>
      </c>
      <c r="F33">
        <v>5.2999999999999999E-2</v>
      </c>
      <c r="G33">
        <v>0.08</v>
      </c>
      <c r="J33" t="s">
        <v>0</v>
      </c>
      <c r="K33">
        <v>0</v>
      </c>
      <c r="L33">
        <v>0</v>
      </c>
      <c r="M33">
        <v>0</v>
      </c>
      <c r="N33">
        <v>0.02</v>
      </c>
      <c r="O33">
        <v>2.5999999999999999E-2</v>
      </c>
      <c r="R33" t="s">
        <v>0</v>
      </c>
      <c r="S33">
        <v>0</v>
      </c>
      <c r="T33">
        <v>0</v>
      </c>
      <c r="U33">
        <v>0</v>
      </c>
      <c r="V33">
        <v>0.02</v>
      </c>
      <c r="W33">
        <v>2.9000000000000001E-2</v>
      </c>
      <c r="Z33" t="s">
        <v>0</v>
      </c>
      <c r="AA33">
        <v>0</v>
      </c>
      <c r="AB33">
        <v>0</v>
      </c>
      <c r="AC33">
        <v>0</v>
      </c>
      <c r="AD33">
        <v>4.0000000000000001E-3</v>
      </c>
      <c r="AE33">
        <v>5.0000000000000001E-3</v>
      </c>
    </row>
    <row r="34" spans="1:31" x14ac:dyDescent="0.25">
      <c r="B34" t="s">
        <v>2</v>
      </c>
      <c r="C34">
        <v>84.23</v>
      </c>
      <c r="D34">
        <v>67.64</v>
      </c>
      <c r="E34">
        <v>75.03</v>
      </c>
      <c r="F34">
        <v>0.496</v>
      </c>
      <c r="G34">
        <v>0.80200000000000005</v>
      </c>
      <c r="J34" t="s">
        <v>2</v>
      </c>
      <c r="K34">
        <v>74.69</v>
      </c>
      <c r="L34">
        <v>54.06</v>
      </c>
      <c r="M34">
        <v>62.72</v>
      </c>
      <c r="N34">
        <v>0.42</v>
      </c>
      <c r="O34">
        <v>0.67200000000000004</v>
      </c>
      <c r="R34" t="s">
        <v>2</v>
      </c>
      <c r="S34">
        <v>73.72</v>
      </c>
      <c r="T34">
        <v>76.010000000000005</v>
      </c>
      <c r="U34">
        <v>74.849999999999994</v>
      </c>
      <c r="V34">
        <v>0.495</v>
      </c>
      <c r="W34">
        <v>0.80500000000000005</v>
      </c>
      <c r="Z34" t="s">
        <v>2</v>
      </c>
      <c r="AA34">
        <v>80.86</v>
      </c>
      <c r="AB34">
        <v>48.46</v>
      </c>
      <c r="AC34">
        <v>60.6</v>
      </c>
      <c r="AD34">
        <v>0.443</v>
      </c>
      <c r="AE34">
        <v>0.69299999999999995</v>
      </c>
    </row>
    <row r="35" spans="1:31" x14ac:dyDescent="0.25">
      <c r="B35" t="s">
        <v>1</v>
      </c>
      <c r="C35">
        <v>52.31</v>
      </c>
      <c r="D35">
        <v>47.42</v>
      </c>
      <c r="E35">
        <v>49.75</v>
      </c>
      <c r="F35">
        <v>0.29199999999999998</v>
      </c>
      <c r="G35">
        <v>0.46500000000000002</v>
      </c>
      <c r="J35" t="s">
        <v>1</v>
      </c>
      <c r="K35">
        <v>39.97</v>
      </c>
      <c r="L35">
        <v>21.93</v>
      </c>
      <c r="M35">
        <v>28.32</v>
      </c>
      <c r="N35">
        <v>0.14499999999999999</v>
      </c>
      <c r="O35">
        <v>0.22500000000000001</v>
      </c>
      <c r="R35" t="s">
        <v>1</v>
      </c>
      <c r="S35">
        <v>58.31</v>
      </c>
      <c r="T35">
        <v>31.93</v>
      </c>
      <c r="U35">
        <v>41.27</v>
      </c>
      <c r="V35">
        <v>0.27100000000000002</v>
      </c>
      <c r="W35">
        <v>0.436</v>
      </c>
      <c r="Z35" t="s">
        <v>1</v>
      </c>
      <c r="AA35">
        <v>42.66</v>
      </c>
      <c r="AB35">
        <v>42.38</v>
      </c>
      <c r="AC35">
        <v>42.52</v>
      </c>
      <c r="AD35">
        <v>0.252</v>
      </c>
      <c r="AE35">
        <v>0.39200000000000002</v>
      </c>
    </row>
    <row r="36" spans="1:31" x14ac:dyDescent="0.25">
      <c r="B36" t="s">
        <v>3</v>
      </c>
      <c r="C36">
        <v>63.44</v>
      </c>
      <c r="D36">
        <v>41.53</v>
      </c>
      <c r="E36">
        <v>50.2</v>
      </c>
      <c r="F36">
        <v>0.22500000000000001</v>
      </c>
      <c r="G36">
        <v>0.44700000000000001</v>
      </c>
      <c r="J36" t="s">
        <v>3</v>
      </c>
      <c r="K36">
        <v>30.26</v>
      </c>
      <c r="L36">
        <v>61.22</v>
      </c>
      <c r="M36">
        <v>40.5</v>
      </c>
      <c r="N36">
        <v>0.22700000000000001</v>
      </c>
      <c r="O36">
        <v>0.44600000000000001</v>
      </c>
      <c r="R36" t="s">
        <v>3</v>
      </c>
      <c r="S36">
        <v>50.5</v>
      </c>
      <c r="T36">
        <v>60.4</v>
      </c>
      <c r="U36">
        <v>55.01</v>
      </c>
      <c r="V36">
        <v>0.26900000000000002</v>
      </c>
      <c r="W36">
        <v>0.54700000000000004</v>
      </c>
      <c r="Z36" t="s">
        <v>3</v>
      </c>
      <c r="AA36">
        <v>30.7</v>
      </c>
      <c r="AB36">
        <v>58.52</v>
      </c>
      <c r="AC36">
        <v>40.270000000000003</v>
      </c>
      <c r="AD36">
        <v>0.23899999999999999</v>
      </c>
      <c r="AE36">
        <v>0.45600000000000002</v>
      </c>
    </row>
    <row r="37" spans="1:31" x14ac:dyDescent="0.25">
      <c r="A37" t="s">
        <v>83</v>
      </c>
      <c r="B37" t="s">
        <v>65</v>
      </c>
      <c r="C37">
        <v>49.99</v>
      </c>
      <c r="D37">
        <v>39.15</v>
      </c>
      <c r="E37">
        <v>43.74</v>
      </c>
      <c r="F37">
        <v>0.26700000000000002</v>
      </c>
      <c r="G37">
        <v>0.44800000000000001</v>
      </c>
      <c r="I37" t="s">
        <v>82</v>
      </c>
      <c r="J37" t="s">
        <v>65</v>
      </c>
      <c r="K37">
        <v>36.229999999999997</v>
      </c>
      <c r="L37">
        <v>34.299999999999997</v>
      </c>
      <c r="M37">
        <v>32.880000000000003</v>
      </c>
      <c r="N37">
        <v>0.20300000000000001</v>
      </c>
      <c r="O37">
        <v>0.34200000000000003</v>
      </c>
      <c r="Q37" t="s">
        <v>84</v>
      </c>
      <c r="R37" t="s">
        <v>65</v>
      </c>
      <c r="S37">
        <v>45.63</v>
      </c>
      <c r="T37">
        <v>42.09</v>
      </c>
      <c r="U37">
        <v>42.78</v>
      </c>
      <c r="V37">
        <v>0.26400000000000001</v>
      </c>
      <c r="W37">
        <v>0.45400000000000001</v>
      </c>
      <c r="Y37" t="s">
        <v>85</v>
      </c>
      <c r="Z37" t="s">
        <v>65</v>
      </c>
      <c r="AA37">
        <v>38.549999999999997</v>
      </c>
      <c r="AB37">
        <v>37.340000000000003</v>
      </c>
      <c r="AC37">
        <v>35.85</v>
      </c>
      <c r="AD37">
        <v>0.23400000000000001</v>
      </c>
      <c r="AE37">
        <v>0.38700000000000001</v>
      </c>
    </row>
    <row r="38" spans="1:31" x14ac:dyDescent="0.25">
      <c r="A38">
        <v>93.43</v>
      </c>
      <c r="I38">
        <v>92.96</v>
      </c>
      <c r="Q38">
        <v>92.49</v>
      </c>
      <c r="Y38">
        <v>94.45</v>
      </c>
    </row>
    <row r="41" spans="1:31" ht="60" x14ac:dyDescent="0.25"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86</v>
      </c>
      <c r="I41" t="s">
        <v>105</v>
      </c>
      <c r="J41" t="s">
        <v>106</v>
      </c>
      <c r="K41" s="12" t="s">
        <v>107</v>
      </c>
      <c r="L41" t="s">
        <v>37</v>
      </c>
      <c r="M41" t="s">
        <v>38</v>
      </c>
      <c r="N41" t="s">
        <v>39</v>
      </c>
      <c r="O41" t="s">
        <v>40</v>
      </c>
      <c r="P41" t="s">
        <v>41</v>
      </c>
      <c r="R41" t="s">
        <v>105</v>
      </c>
      <c r="S41" t="s">
        <v>106</v>
      </c>
      <c r="T41" s="12" t="s">
        <v>107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</row>
    <row r="42" spans="1:31" x14ac:dyDescent="0.25">
      <c r="A42" t="s">
        <v>66</v>
      </c>
      <c r="B42">
        <v>60.84</v>
      </c>
      <c r="C42">
        <v>57.89</v>
      </c>
      <c r="D42">
        <v>56.59</v>
      </c>
      <c r="E42">
        <v>0.372</v>
      </c>
      <c r="F42">
        <v>0.60099999999999998</v>
      </c>
      <c r="G42">
        <v>93.15</v>
      </c>
      <c r="I42" t="str">
        <f t="shared" ref="I42:I61" si="0">IF(LEFT(A42,2)="fs","Nuo nulio",IF(LEFT(A42,2)="pt","Iš anksto",""))</f>
        <v>Nuo nulio</v>
      </c>
      <c r="J42" s="9" t="str">
        <f t="shared" ref="J42:J61" si="1">IF(ISNUMBER(SEARCH("_bal",A42)),"taip","ne")</f>
        <v>ne</v>
      </c>
      <c r="K42" s="9" t="str">
        <f t="shared" ref="K42:K61" si="2">IF(ISNUMBER(SEARCH("pmd_aff",A42)),"Fotometrinis + Geometrinis",IF(ISNUMBER(SEARCH("_aff",A42)),"Geometrinis",IF(ISNUMBER(SEARCH("pmd",A42)),"Fotometrinis",IF(ISNUMBER(SEARCH("df",A42)),"Numatytasis","ne"))))</f>
        <v>ne</v>
      </c>
      <c r="L42" s="11">
        <f>B42</f>
        <v>60.84</v>
      </c>
      <c r="M42" s="11">
        <f>C42</f>
        <v>57.89</v>
      </c>
      <c r="N42" s="9">
        <f>D42/100</f>
        <v>0.56590000000000007</v>
      </c>
      <c r="O42" s="11">
        <f>E42*100</f>
        <v>37.200000000000003</v>
      </c>
      <c r="P42" s="11">
        <f>F42*100</f>
        <v>60.099999999999994</v>
      </c>
      <c r="R42" t="s">
        <v>110</v>
      </c>
      <c r="S42" s="9" t="s">
        <v>111</v>
      </c>
      <c r="T42" s="9" t="s">
        <v>109</v>
      </c>
      <c r="U42" s="11">
        <v>66.31</v>
      </c>
      <c r="V42" s="11">
        <v>57.32</v>
      </c>
      <c r="W42" s="9">
        <v>0.58009999999999995</v>
      </c>
      <c r="X42" s="11">
        <v>38.700000000000003</v>
      </c>
      <c r="Y42" s="11">
        <v>60.5</v>
      </c>
    </row>
    <row r="43" spans="1:31" x14ac:dyDescent="0.25">
      <c r="A43" t="s">
        <v>67</v>
      </c>
      <c r="B43">
        <v>62.19</v>
      </c>
      <c r="C43">
        <v>57.72</v>
      </c>
      <c r="D43">
        <v>57.26</v>
      </c>
      <c r="E43">
        <v>0.36699999999999999</v>
      </c>
      <c r="F43">
        <v>0.58799999999999997</v>
      </c>
      <c r="G43">
        <v>97.5</v>
      </c>
      <c r="I43" t="str">
        <f t="shared" si="0"/>
        <v>Iš anksto</v>
      </c>
      <c r="J43" s="9" t="str">
        <f t="shared" si="1"/>
        <v>ne</v>
      </c>
      <c r="K43" s="9" t="str">
        <f t="shared" si="2"/>
        <v>ne</v>
      </c>
      <c r="L43" s="11">
        <f t="shared" ref="L43:L61" si="3">B43</f>
        <v>62.19</v>
      </c>
      <c r="M43" s="11">
        <f t="shared" ref="M43:M61" si="4">C43</f>
        <v>57.72</v>
      </c>
      <c r="N43" s="9">
        <f t="shared" ref="N43:N61" si="5">D43/100</f>
        <v>0.5726</v>
      </c>
      <c r="O43" s="11">
        <f t="shared" ref="O43:P61" si="6">E43*100</f>
        <v>36.700000000000003</v>
      </c>
      <c r="P43" s="11">
        <f t="shared" si="6"/>
        <v>58.8</v>
      </c>
      <c r="R43" t="s">
        <v>108</v>
      </c>
      <c r="S43" s="9" t="s">
        <v>109</v>
      </c>
      <c r="T43" s="9" t="s">
        <v>109</v>
      </c>
      <c r="U43" s="11">
        <v>60.84</v>
      </c>
      <c r="V43" s="11">
        <v>57.89</v>
      </c>
      <c r="W43" s="9">
        <v>0.56590000000000007</v>
      </c>
      <c r="X43" s="11">
        <v>37.200000000000003</v>
      </c>
      <c r="Y43" s="11">
        <v>60.099999999999994</v>
      </c>
    </row>
    <row r="44" spans="1:31" x14ac:dyDescent="0.25">
      <c r="A44" t="s">
        <v>68</v>
      </c>
      <c r="B44">
        <v>56.45</v>
      </c>
      <c r="C44">
        <v>58.85</v>
      </c>
      <c r="D44">
        <v>55.73</v>
      </c>
      <c r="E44">
        <v>0.35499999999999998</v>
      </c>
      <c r="F44">
        <v>0.57099999999999995</v>
      </c>
      <c r="G44">
        <v>93.9</v>
      </c>
      <c r="I44" t="str">
        <f t="shared" si="0"/>
        <v>Nuo nulio</v>
      </c>
      <c r="J44" s="9" t="str">
        <f t="shared" si="1"/>
        <v>taip</v>
      </c>
      <c r="K44" s="9" t="str">
        <f t="shared" si="2"/>
        <v>ne</v>
      </c>
      <c r="L44" s="11">
        <f t="shared" si="3"/>
        <v>56.45</v>
      </c>
      <c r="M44" s="11">
        <f t="shared" si="4"/>
        <v>58.85</v>
      </c>
      <c r="N44" s="9">
        <f t="shared" si="5"/>
        <v>0.55730000000000002</v>
      </c>
      <c r="O44" s="11">
        <f t="shared" si="6"/>
        <v>35.5</v>
      </c>
      <c r="P44" s="11">
        <f t="shared" si="6"/>
        <v>57.099999999999994</v>
      </c>
      <c r="R44" t="s">
        <v>110</v>
      </c>
      <c r="S44" s="9" t="s">
        <v>109</v>
      </c>
      <c r="T44" s="9" t="s">
        <v>109</v>
      </c>
      <c r="U44" s="11">
        <v>62.19</v>
      </c>
      <c r="V44" s="11">
        <v>57.72</v>
      </c>
      <c r="W44" s="9">
        <v>0.5726</v>
      </c>
      <c r="X44" s="11">
        <v>36.700000000000003</v>
      </c>
      <c r="Y44" s="11">
        <v>58.8</v>
      </c>
    </row>
    <row r="45" spans="1:31" x14ac:dyDescent="0.25">
      <c r="A45" t="s">
        <v>69</v>
      </c>
      <c r="B45">
        <v>66.31</v>
      </c>
      <c r="C45">
        <v>57.32</v>
      </c>
      <c r="D45" s="10">
        <v>58.01</v>
      </c>
      <c r="E45" s="10">
        <v>0.38700000000000001</v>
      </c>
      <c r="F45">
        <v>0.60499999999999998</v>
      </c>
      <c r="G45">
        <v>94.61</v>
      </c>
      <c r="I45" t="str">
        <f t="shared" si="0"/>
        <v>Iš anksto</v>
      </c>
      <c r="J45" s="9" t="str">
        <f t="shared" si="1"/>
        <v>taip</v>
      </c>
      <c r="K45" s="9" t="str">
        <f t="shared" si="2"/>
        <v>ne</v>
      </c>
      <c r="L45" s="11">
        <f t="shared" si="3"/>
        <v>66.31</v>
      </c>
      <c r="M45" s="11">
        <f t="shared" si="4"/>
        <v>57.32</v>
      </c>
      <c r="N45" s="9">
        <f t="shared" si="5"/>
        <v>0.58009999999999995</v>
      </c>
      <c r="O45" s="11">
        <f t="shared" si="6"/>
        <v>38.700000000000003</v>
      </c>
      <c r="P45" s="11">
        <f t="shared" si="6"/>
        <v>60.5</v>
      </c>
      <c r="R45" t="s">
        <v>108</v>
      </c>
      <c r="S45" s="9" t="s">
        <v>111</v>
      </c>
      <c r="T45" s="9" t="s">
        <v>109</v>
      </c>
      <c r="U45" s="11">
        <v>56.45</v>
      </c>
      <c r="V45" s="11">
        <v>58.85</v>
      </c>
      <c r="W45" s="9">
        <v>0.55730000000000002</v>
      </c>
      <c r="X45" s="11">
        <v>35.5</v>
      </c>
      <c r="Y45" s="11">
        <v>57.099999999999994</v>
      </c>
    </row>
    <row r="46" spans="1:31" x14ac:dyDescent="0.25">
      <c r="A46" t="s">
        <v>70</v>
      </c>
      <c r="B46">
        <v>19.04</v>
      </c>
      <c r="C46">
        <v>14.85</v>
      </c>
      <c r="D46">
        <v>16.690000000000001</v>
      </c>
      <c r="E46">
        <v>0.10299999999999999</v>
      </c>
      <c r="F46">
        <v>0.187</v>
      </c>
      <c r="G46">
        <v>85.5</v>
      </c>
      <c r="I46" t="str">
        <f t="shared" si="0"/>
        <v>Nuo nulio</v>
      </c>
      <c r="J46" s="9" t="str">
        <f t="shared" si="1"/>
        <v>ne</v>
      </c>
      <c r="K46" s="9" t="str">
        <f t="shared" si="2"/>
        <v>Numatytasis</v>
      </c>
      <c r="L46" s="11">
        <f t="shared" si="3"/>
        <v>19.04</v>
      </c>
      <c r="M46" s="11">
        <f t="shared" si="4"/>
        <v>14.85</v>
      </c>
      <c r="N46" s="9">
        <f t="shared" si="5"/>
        <v>0.16690000000000002</v>
      </c>
      <c r="O46" s="11">
        <f t="shared" si="6"/>
        <v>10.299999999999999</v>
      </c>
      <c r="P46" s="11">
        <f t="shared" si="6"/>
        <v>18.7</v>
      </c>
      <c r="R46" t="s">
        <v>108</v>
      </c>
      <c r="S46" s="9" t="s">
        <v>109</v>
      </c>
      <c r="T46" s="9" t="s">
        <v>112</v>
      </c>
      <c r="U46" s="11">
        <v>54.45</v>
      </c>
      <c r="V46" s="11">
        <v>57.7</v>
      </c>
      <c r="W46" s="9">
        <v>0.52500000000000002</v>
      </c>
      <c r="X46" s="11">
        <v>35.5</v>
      </c>
      <c r="Y46" s="11">
        <v>56.100000000000009</v>
      </c>
    </row>
    <row r="47" spans="1:31" x14ac:dyDescent="0.25">
      <c r="A47" t="s">
        <v>71</v>
      </c>
      <c r="B47">
        <v>51.92</v>
      </c>
      <c r="C47">
        <v>41.01</v>
      </c>
      <c r="D47">
        <v>45.17</v>
      </c>
      <c r="E47">
        <v>0.28199999999999997</v>
      </c>
      <c r="F47">
        <v>0.45900000000000002</v>
      </c>
      <c r="G47">
        <v>89.31</v>
      </c>
      <c r="I47" t="str">
        <f t="shared" si="0"/>
        <v>Iš anksto</v>
      </c>
      <c r="J47" s="9" t="str">
        <f t="shared" si="1"/>
        <v>ne</v>
      </c>
      <c r="K47" s="9" t="str">
        <f t="shared" si="2"/>
        <v>Numatytasis</v>
      </c>
      <c r="L47" s="11">
        <f t="shared" si="3"/>
        <v>51.92</v>
      </c>
      <c r="M47" s="11">
        <f t="shared" si="4"/>
        <v>41.01</v>
      </c>
      <c r="N47" s="9">
        <f t="shared" si="5"/>
        <v>0.45169999999999999</v>
      </c>
      <c r="O47" s="11">
        <f t="shared" si="6"/>
        <v>28.199999999999996</v>
      </c>
      <c r="P47" s="11">
        <f t="shared" si="6"/>
        <v>45.9</v>
      </c>
      <c r="R47" t="s">
        <v>108</v>
      </c>
      <c r="S47" s="9" t="s">
        <v>109</v>
      </c>
      <c r="T47" s="9" t="s">
        <v>113</v>
      </c>
      <c r="U47" s="11">
        <v>60.84</v>
      </c>
      <c r="V47" s="11">
        <v>55.44</v>
      </c>
      <c r="W47" s="9">
        <v>0.53110000000000002</v>
      </c>
      <c r="X47" s="11">
        <v>33.700000000000003</v>
      </c>
      <c r="Y47" s="11">
        <v>55.400000000000006</v>
      </c>
    </row>
    <row r="48" spans="1:31" x14ac:dyDescent="0.25">
      <c r="A48" t="s">
        <v>72</v>
      </c>
      <c r="B48">
        <v>46.76</v>
      </c>
      <c r="C48">
        <v>2.78</v>
      </c>
      <c r="D48">
        <v>4.93</v>
      </c>
      <c r="E48">
        <v>0.10299999999999999</v>
      </c>
      <c r="F48">
        <v>0.17899999999999999</v>
      </c>
      <c r="G48">
        <v>90.25</v>
      </c>
      <c r="I48" t="str">
        <f t="shared" si="0"/>
        <v>Nuo nulio</v>
      </c>
      <c r="J48" s="9" t="str">
        <f t="shared" si="1"/>
        <v>taip</v>
      </c>
      <c r="K48" s="9" t="str">
        <f t="shared" si="2"/>
        <v>Numatytasis</v>
      </c>
      <c r="L48" s="11">
        <f t="shared" si="3"/>
        <v>46.76</v>
      </c>
      <c r="M48" s="11">
        <f t="shared" si="4"/>
        <v>2.78</v>
      </c>
      <c r="N48" s="9">
        <f t="shared" si="5"/>
        <v>4.9299999999999997E-2</v>
      </c>
      <c r="O48" s="11">
        <f t="shared" si="6"/>
        <v>10.299999999999999</v>
      </c>
      <c r="P48" s="11">
        <f t="shared" si="6"/>
        <v>17.899999999999999</v>
      </c>
      <c r="R48" t="s">
        <v>108</v>
      </c>
      <c r="S48" s="9" t="s">
        <v>111</v>
      </c>
      <c r="T48" s="9" t="s">
        <v>113</v>
      </c>
      <c r="U48" s="11">
        <v>61.97</v>
      </c>
      <c r="V48" s="11">
        <v>54.42</v>
      </c>
      <c r="W48" s="9">
        <v>0.52459999999999996</v>
      </c>
      <c r="X48" s="11">
        <v>33.200000000000003</v>
      </c>
      <c r="Y48" s="11">
        <v>54.900000000000006</v>
      </c>
    </row>
    <row r="49" spans="1:25" x14ac:dyDescent="0.25">
      <c r="A49" t="s">
        <v>73</v>
      </c>
      <c r="B49">
        <v>20.86</v>
      </c>
      <c r="C49">
        <v>1.05</v>
      </c>
      <c r="D49">
        <v>1.99</v>
      </c>
      <c r="E49">
        <v>9.4E-2</v>
      </c>
      <c r="F49">
        <v>0.17699999999999999</v>
      </c>
      <c r="G49">
        <v>89.66</v>
      </c>
      <c r="I49" t="str">
        <f t="shared" si="0"/>
        <v>Iš anksto</v>
      </c>
      <c r="J49" s="9" t="str">
        <f t="shared" si="1"/>
        <v>taip</v>
      </c>
      <c r="K49" s="9" t="str">
        <f t="shared" si="2"/>
        <v>Numatytasis</v>
      </c>
      <c r="L49" s="11">
        <f t="shared" si="3"/>
        <v>20.86</v>
      </c>
      <c r="M49" s="11">
        <f t="shared" si="4"/>
        <v>1.05</v>
      </c>
      <c r="N49" s="9">
        <f t="shared" si="5"/>
        <v>1.9900000000000001E-2</v>
      </c>
      <c r="O49" s="11">
        <f t="shared" si="6"/>
        <v>9.4</v>
      </c>
      <c r="P49" s="11">
        <f t="shared" si="6"/>
        <v>17.7</v>
      </c>
      <c r="R49" t="s">
        <v>110</v>
      </c>
      <c r="S49" s="9" t="s">
        <v>109</v>
      </c>
      <c r="T49" s="9" t="s">
        <v>113</v>
      </c>
      <c r="U49" s="11">
        <v>66.760000000000005</v>
      </c>
      <c r="V49" s="11">
        <v>54.65</v>
      </c>
      <c r="W49" s="9">
        <v>0.51280000000000003</v>
      </c>
      <c r="X49" s="11">
        <v>33</v>
      </c>
      <c r="Y49" s="11">
        <v>54.900000000000006</v>
      </c>
    </row>
    <row r="50" spans="1:25" x14ac:dyDescent="0.25">
      <c r="A50" t="s">
        <v>74</v>
      </c>
      <c r="B50">
        <v>54.45</v>
      </c>
      <c r="C50">
        <v>57.7</v>
      </c>
      <c r="D50">
        <v>52.5</v>
      </c>
      <c r="E50">
        <v>0.35499999999999998</v>
      </c>
      <c r="F50">
        <v>0.56100000000000005</v>
      </c>
      <c r="G50">
        <v>92.21</v>
      </c>
      <c r="I50" t="str">
        <f t="shared" si="0"/>
        <v>Nuo nulio</v>
      </c>
      <c r="J50" s="9" t="str">
        <f t="shared" si="1"/>
        <v>ne</v>
      </c>
      <c r="K50" s="9" t="str">
        <f t="shared" si="2"/>
        <v>Fotometrinis</v>
      </c>
      <c r="L50" s="11">
        <f t="shared" si="3"/>
        <v>54.45</v>
      </c>
      <c r="M50" s="11">
        <f t="shared" si="4"/>
        <v>57.7</v>
      </c>
      <c r="N50" s="9">
        <f t="shared" si="5"/>
        <v>0.52500000000000002</v>
      </c>
      <c r="O50" s="11">
        <f t="shared" si="6"/>
        <v>35.5</v>
      </c>
      <c r="P50" s="11">
        <f t="shared" si="6"/>
        <v>56.100000000000009</v>
      </c>
      <c r="R50" t="s">
        <v>110</v>
      </c>
      <c r="S50" s="9" t="s">
        <v>111</v>
      </c>
      <c r="T50" s="9" t="s">
        <v>113</v>
      </c>
      <c r="U50" s="11">
        <v>61.1</v>
      </c>
      <c r="V50" s="11">
        <v>54.4</v>
      </c>
      <c r="W50" s="9">
        <v>0.50450000000000006</v>
      </c>
      <c r="X50" s="11">
        <v>32.6</v>
      </c>
      <c r="Y50" s="11">
        <v>54.400000000000006</v>
      </c>
    </row>
    <row r="51" spans="1:25" x14ac:dyDescent="0.25">
      <c r="A51" t="s">
        <v>75</v>
      </c>
      <c r="B51">
        <v>56.32</v>
      </c>
      <c r="C51">
        <v>53.75</v>
      </c>
      <c r="D51">
        <v>51.43</v>
      </c>
      <c r="E51">
        <v>0.33</v>
      </c>
      <c r="F51">
        <v>0.52400000000000002</v>
      </c>
      <c r="G51">
        <v>87.06</v>
      </c>
      <c r="I51" t="str">
        <f t="shared" si="0"/>
        <v>Iš anksto</v>
      </c>
      <c r="J51" s="9" t="str">
        <f t="shared" si="1"/>
        <v>ne</v>
      </c>
      <c r="K51" s="9" t="str">
        <f t="shared" si="2"/>
        <v>Fotometrinis</v>
      </c>
      <c r="L51" s="11">
        <f t="shared" si="3"/>
        <v>56.32</v>
      </c>
      <c r="M51" s="11">
        <f t="shared" si="4"/>
        <v>53.75</v>
      </c>
      <c r="N51" s="9">
        <f t="shared" si="5"/>
        <v>0.51429999999999998</v>
      </c>
      <c r="O51" s="11">
        <f t="shared" si="6"/>
        <v>33</v>
      </c>
      <c r="P51" s="11">
        <f t="shared" si="6"/>
        <v>52.400000000000006</v>
      </c>
      <c r="R51" t="s">
        <v>110</v>
      </c>
      <c r="S51" s="9" t="s">
        <v>109</v>
      </c>
      <c r="T51" s="9" t="s">
        <v>112</v>
      </c>
      <c r="U51" s="11">
        <v>56.32</v>
      </c>
      <c r="V51" s="11">
        <v>53.75</v>
      </c>
      <c r="W51" s="9">
        <v>0.51429999999999998</v>
      </c>
      <c r="X51" s="11">
        <v>33</v>
      </c>
      <c r="Y51" s="11">
        <v>52.400000000000006</v>
      </c>
    </row>
    <row r="52" spans="1:25" x14ac:dyDescent="0.25">
      <c r="A52" t="s">
        <v>76</v>
      </c>
      <c r="B52">
        <v>56.83</v>
      </c>
      <c r="C52">
        <v>51.53</v>
      </c>
      <c r="D52">
        <v>50.37</v>
      </c>
      <c r="E52">
        <v>0.316</v>
      </c>
      <c r="F52">
        <v>0.51</v>
      </c>
      <c r="G52">
        <v>87.3</v>
      </c>
      <c r="I52" t="str">
        <f t="shared" si="0"/>
        <v>Nuo nulio</v>
      </c>
      <c r="J52" s="9" t="str">
        <f t="shared" si="1"/>
        <v>taip</v>
      </c>
      <c r="K52" s="9" t="str">
        <f t="shared" si="2"/>
        <v>Fotometrinis</v>
      </c>
      <c r="L52" s="11">
        <f t="shared" si="3"/>
        <v>56.83</v>
      </c>
      <c r="M52" s="11">
        <f t="shared" si="4"/>
        <v>51.53</v>
      </c>
      <c r="N52" s="9">
        <f t="shared" si="5"/>
        <v>0.50369999999999993</v>
      </c>
      <c r="O52" s="11">
        <f t="shared" si="6"/>
        <v>31.6</v>
      </c>
      <c r="P52" s="11">
        <f t="shared" si="6"/>
        <v>51</v>
      </c>
      <c r="R52" t="s">
        <v>110</v>
      </c>
      <c r="S52" s="9" t="s">
        <v>111</v>
      </c>
      <c r="T52" s="9" t="s">
        <v>112</v>
      </c>
      <c r="U52" s="11">
        <v>51.85</v>
      </c>
      <c r="V52" s="11">
        <v>52.4</v>
      </c>
      <c r="W52" s="9">
        <v>0.505</v>
      </c>
      <c r="X52" s="11">
        <v>32.1</v>
      </c>
      <c r="Y52" s="11">
        <v>51.2</v>
      </c>
    </row>
    <row r="53" spans="1:25" x14ac:dyDescent="0.25">
      <c r="A53" t="s">
        <v>77</v>
      </c>
      <c r="B53">
        <v>51.85</v>
      </c>
      <c r="C53">
        <v>52.4</v>
      </c>
      <c r="D53">
        <v>50.5</v>
      </c>
      <c r="E53">
        <v>0.32100000000000001</v>
      </c>
      <c r="F53">
        <v>0.51200000000000001</v>
      </c>
      <c r="G53">
        <v>92.65</v>
      </c>
      <c r="I53" t="str">
        <f t="shared" si="0"/>
        <v>Iš anksto</v>
      </c>
      <c r="J53" s="9" t="str">
        <f t="shared" si="1"/>
        <v>taip</v>
      </c>
      <c r="K53" s="9" t="str">
        <f t="shared" si="2"/>
        <v>Fotometrinis</v>
      </c>
      <c r="L53" s="11">
        <f t="shared" si="3"/>
        <v>51.85</v>
      </c>
      <c r="M53" s="11">
        <f t="shared" si="4"/>
        <v>52.4</v>
      </c>
      <c r="N53" s="9">
        <f t="shared" si="5"/>
        <v>0.505</v>
      </c>
      <c r="O53" s="11">
        <f t="shared" si="6"/>
        <v>32.1</v>
      </c>
      <c r="P53" s="11">
        <f t="shared" si="6"/>
        <v>51.2</v>
      </c>
      <c r="R53" t="s">
        <v>108</v>
      </c>
      <c r="S53" s="9" t="s">
        <v>111</v>
      </c>
      <c r="T53" s="9" t="s">
        <v>112</v>
      </c>
      <c r="U53" s="11">
        <v>56.83</v>
      </c>
      <c r="V53" s="11">
        <v>51.53</v>
      </c>
      <c r="W53" s="9">
        <v>0.50369999999999993</v>
      </c>
      <c r="X53" s="11">
        <v>31.6</v>
      </c>
      <c r="Y53" s="11">
        <v>51</v>
      </c>
    </row>
    <row r="54" spans="1:25" x14ac:dyDescent="0.25">
      <c r="A54" t="s">
        <v>78</v>
      </c>
      <c r="B54">
        <v>60.84</v>
      </c>
      <c r="C54">
        <v>55.44</v>
      </c>
      <c r="D54">
        <v>53.11</v>
      </c>
      <c r="E54">
        <v>0.33700000000000002</v>
      </c>
      <c r="F54">
        <v>0.55400000000000005</v>
      </c>
      <c r="G54">
        <v>86.23</v>
      </c>
      <c r="I54" t="str">
        <f t="shared" si="0"/>
        <v>Nuo nulio</v>
      </c>
      <c r="J54" s="9" t="str">
        <f t="shared" si="1"/>
        <v>ne</v>
      </c>
      <c r="K54" s="9" t="str">
        <f t="shared" si="2"/>
        <v>Geometrinis</v>
      </c>
      <c r="L54" s="11">
        <f t="shared" si="3"/>
        <v>60.84</v>
      </c>
      <c r="M54" s="11">
        <f t="shared" si="4"/>
        <v>55.44</v>
      </c>
      <c r="N54" s="9">
        <f t="shared" si="5"/>
        <v>0.53110000000000002</v>
      </c>
      <c r="O54" s="11">
        <f t="shared" si="6"/>
        <v>33.700000000000003</v>
      </c>
      <c r="P54" s="11">
        <f t="shared" si="6"/>
        <v>55.400000000000006</v>
      </c>
      <c r="R54" t="s">
        <v>110</v>
      </c>
      <c r="S54" s="9" t="s">
        <v>109</v>
      </c>
      <c r="T54" s="9" t="s">
        <v>52</v>
      </c>
      <c r="U54" s="11">
        <v>51.92</v>
      </c>
      <c r="V54" s="11">
        <v>41.01</v>
      </c>
      <c r="W54" s="9">
        <v>0.45169999999999999</v>
      </c>
      <c r="X54" s="11">
        <v>28.199999999999996</v>
      </c>
      <c r="Y54" s="11">
        <v>45.9</v>
      </c>
    </row>
    <row r="55" spans="1:25" x14ac:dyDescent="0.25">
      <c r="A55" t="s">
        <v>79</v>
      </c>
      <c r="B55">
        <v>66.760000000000005</v>
      </c>
      <c r="C55">
        <v>54.65</v>
      </c>
      <c r="D55">
        <v>51.28</v>
      </c>
      <c r="E55">
        <v>0.33</v>
      </c>
      <c r="F55">
        <v>0.54900000000000004</v>
      </c>
      <c r="G55">
        <v>88.68</v>
      </c>
      <c r="I55" t="str">
        <f t="shared" si="0"/>
        <v>Iš anksto</v>
      </c>
      <c r="J55" s="9" t="str">
        <f t="shared" si="1"/>
        <v>ne</v>
      </c>
      <c r="K55" s="9" t="str">
        <f t="shared" si="2"/>
        <v>Geometrinis</v>
      </c>
      <c r="L55" s="11">
        <f t="shared" si="3"/>
        <v>66.760000000000005</v>
      </c>
      <c r="M55" s="11">
        <f t="shared" si="4"/>
        <v>54.65</v>
      </c>
      <c r="N55" s="9">
        <f t="shared" si="5"/>
        <v>0.51280000000000003</v>
      </c>
      <c r="O55" s="11">
        <f t="shared" si="6"/>
        <v>33</v>
      </c>
      <c r="P55" s="11">
        <f t="shared" si="6"/>
        <v>54.900000000000006</v>
      </c>
      <c r="R55" t="s">
        <v>108</v>
      </c>
      <c r="S55" s="9" t="s">
        <v>111</v>
      </c>
      <c r="T55" s="9" t="s">
        <v>114</v>
      </c>
      <c r="U55" s="11">
        <v>45.63</v>
      </c>
      <c r="V55" s="11">
        <v>42.09</v>
      </c>
      <c r="W55" s="9">
        <v>0.42780000000000001</v>
      </c>
      <c r="X55" s="11">
        <v>26.400000000000002</v>
      </c>
      <c r="Y55" s="11">
        <v>45.4</v>
      </c>
    </row>
    <row r="56" spans="1:25" x14ac:dyDescent="0.25">
      <c r="A56" t="s">
        <v>80</v>
      </c>
      <c r="B56">
        <v>61.97</v>
      </c>
      <c r="C56">
        <v>54.42</v>
      </c>
      <c r="D56">
        <v>52.46</v>
      </c>
      <c r="E56">
        <v>0.33200000000000002</v>
      </c>
      <c r="F56">
        <v>0.54900000000000004</v>
      </c>
      <c r="G56">
        <v>90.82</v>
      </c>
      <c r="I56" t="str">
        <f t="shared" si="0"/>
        <v>Nuo nulio</v>
      </c>
      <c r="J56" s="9" t="str">
        <f t="shared" si="1"/>
        <v>taip</v>
      </c>
      <c r="K56" s="9" t="str">
        <f t="shared" si="2"/>
        <v>Geometrinis</v>
      </c>
      <c r="L56" s="11">
        <f t="shared" si="3"/>
        <v>61.97</v>
      </c>
      <c r="M56" s="11">
        <f t="shared" si="4"/>
        <v>54.42</v>
      </c>
      <c r="N56" s="9">
        <f t="shared" si="5"/>
        <v>0.52459999999999996</v>
      </c>
      <c r="O56" s="11">
        <f t="shared" si="6"/>
        <v>33.200000000000003</v>
      </c>
      <c r="P56" s="11">
        <f t="shared" si="6"/>
        <v>54.900000000000006</v>
      </c>
      <c r="R56" t="s">
        <v>108</v>
      </c>
      <c r="S56" s="9" t="s">
        <v>109</v>
      </c>
      <c r="T56" s="9" t="s">
        <v>114</v>
      </c>
      <c r="U56" s="11">
        <v>49.99</v>
      </c>
      <c r="V56" s="11">
        <v>39.15</v>
      </c>
      <c r="W56" s="9">
        <v>0.43740000000000001</v>
      </c>
      <c r="X56" s="11">
        <v>26.700000000000003</v>
      </c>
      <c r="Y56" s="11">
        <v>44.800000000000004</v>
      </c>
    </row>
    <row r="57" spans="1:25" x14ac:dyDescent="0.25">
      <c r="A57" t="s">
        <v>81</v>
      </c>
      <c r="B57">
        <v>61.1</v>
      </c>
      <c r="C57">
        <v>54.4</v>
      </c>
      <c r="D57">
        <v>50.45</v>
      </c>
      <c r="E57">
        <v>0.32600000000000001</v>
      </c>
      <c r="F57">
        <v>0.54400000000000004</v>
      </c>
      <c r="G57">
        <v>88.46</v>
      </c>
      <c r="I57" t="str">
        <f t="shared" si="0"/>
        <v>Iš anksto</v>
      </c>
      <c r="J57" s="9" t="str">
        <f t="shared" si="1"/>
        <v>taip</v>
      </c>
      <c r="K57" s="9" t="str">
        <f t="shared" si="2"/>
        <v>Geometrinis</v>
      </c>
      <c r="L57" s="11">
        <f t="shared" si="3"/>
        <v>61.1</v>
      </c>
      <c r="M57" s="11">
        <f t="shared" si="4"/>
        <v>54.4</v>
      </c>
      <c r="N57" s="9">
        <f t="shared" si="5"/>
        <v>0.50450000000000006</v>
      </c>
      <c r="O57" s="11">
        <f t="shared" si="6"/>
        <v>32.6</v>
      </c>
      <c r="P57" s="11">
        <f t="shared" si="6"/>
        <v>54.400000000000006</v>
      </c>
      <c r="R57" t="s">
        <v>110</v>
      </c>
      <c r="S57" s="9" t="s">
        <v>111</v>
      </c>
      <c r="T57" s="9" t="s">
        <v>114</v>
      </c>
      <c r="U57" s="11">
        <v>38.549999999999997</v>
      </c>
      <c r="V57" s="11">
        <v>37.340000000000003</v>
      </c>
      <c r="W57" s="9">
        <v>0.35850000000000004</v>
      </c>
      <c r="X57" s="11">
        <v>23.400000000000002</v>
      </c>
      <c r="Y57" s="11">
        <v>38.700000000000003</v>
      </c>
    </row>
    <row r="58" spans="1:25" x14ac:dyDescent="0.25">
      <c r="A58" t="s">
        <v>83</v>
      </c>
      <c r="B58">
        <v>49.99</v>
      </c>
      <c r="C58">
        <v>39.15</v>
      </c>
      <c r="D58">
        <v>43.74</v>
      </c>
      <c r="E58">
        <v>0.26700000000000002</v>
      </c>
      <c r="F58">
        <v>0.44800000000000001</v>
      </c>
      <c r="G58">
        <v>93.43</v>
      </c>
      <c r="I58" t="str">
        <f t="shared" si="0"/>
        <v>Nuo nulio</v>
      </c>
      <c r="J58" s="9" t="str">
        <f t="shared" si="1"/>
        <v>ne</v>
      </c>
      <c r="K58" s="9" t="str">
        <f t="shared" si="2"/>
        <v>Fotometrinis + Geometrinis</v>
      </c>
      <c r="L58" s="11">
        <f t="shared" si="3"/>
        <v>49.99</v>
      </c>
      <c r="M58" s="11">
        <f t="shared" si="4"/>
        <v>39.15</v>
      </c>
      <c r="N58" s="9">
        <f t="shared" si="5"/>
        <v>0.43740000000000001</v>
      </c>
      <c r="O58" s="11">
        <f t="shared" si="6"/>
        <v>26.700000000000003</v>
      </c>
      <c r="P58" s="11">
        <f t="shared" si="6"/>
        <v>44.800000000000004</v>
      </c>
      <c r="R58" t="s">
        <v>110</v>
      </c>
      <c r="S58" s="9" t="s">
        <v>109</v>
      </c>
      <c r="T58" s="9" t="s">
        <v>114</v>
      </c>
      <c r="U58" s="11">
        <v>36.229999999999997</v>
      </c>
      <c r="V58" s="11">
        <v>34.299999999999997</v>
      </c>
      <c r="W58" s="9">
        <v>0.32880000000000004</v>
      </c>
      <c r="X58" s="11">
        <v>20.3</v>
      </c>
      <c r="Y58" s="11">
        <v>34.200000000000003</v>
      </c>
    </row>
    <row r="59" spans="1:25" x14ac:dyDescent="0.25">
      <c r="A59" t="s">
        <v>82</v>
      </c>
      <c r="B59">
        <v>36.229999999999997</v>
      </c>
      <c r="C59">
        <v>34.299999999999997</v>
      </c>
      <c r="D59">
        <v>32.880000000000003</v>
      </c>
      <c r="E59">
        <v>0.20300000000000001</v>
      </c>
      <c r="F59">
        <v>0.34200000000000003</v>
      </c>
      <c r="G59">
        <v>92.96</v>
      </c>
      <c r="I59" t="str">
        <f t="shared" si="0"/>
        <v>Iš anksto</v>
      </c>
      <c r="J59" s="9" t="str">
        <f t="shared" si="1"/>
        <v>ne</v>
      </c>
      <c r="K59" s="9" t="str">
        <f t="shared" si="2"/>
        <v>Fotometrinis + Geometrinis</v>
      </c>
      <c r="L59" s="11">
        <f t="shared" si="3"/>
        <v>36.229999999999997</v>
      </c>
      <c r="M59" s="11">
        <f t="shared" si="4"/>
        <v>34.299999999999997</v>
      </c>
      <c r="N59" s="9">
        <f t="shared" si="5"/>
        <v>0.32880000000000004</v>
      </c>
      <c r="O59" s="11">
        <f t="shared" si="6"/>
        <v>20.3</v>
      </c>
      <c r="P59" s="11">
        <f t="shared" si="6"/>
        <v>34.200000000000003</v>
      </c>
      <c r="R59" t="s">
        <v>108</v>
      </c>
      <c r="S59" s="9" t="s">
        <v>109</v>
      </c>
      <c r="T59" s="9" t="s">
        <v>52</v>
      </c>
      <c r="U59" s="11">
        <v>19.04</v>
      </c>
      <c r="V59" s="11">
        <v>14.85</v>
      </c>
      <c r="W59" s="9">
        <v>0.16690000000000002</v>
      </c>
      <c r="X59" s="11">
        <v>10.299999999999999</v>
      </c>
      <c r="Y59" s="11">
        <v>18.7</v>
      </c>
    </row>
    <row r="60" spans="1:25" x14ac:dyDescent="0.25">
      <c r="A60" t="s">
        <v>84</v>
      </c>
      <c r="B60">
        <v>45.63</v>
      </c>
      <c r="C60">
        <v>42.09</v>
      </c>
      <c r="D60">
        <v>42.78</v>
      </c>
      <c r="E60">
        <v>0.26400000000000001</v>
      </c>
      <c r="F60">
        <v>0.45400000000000001</v>
      </c>
      <c r="G60">
        <v>92.49</v>
      </c>
      <c r="I60" t="str">
        <f t="shared" si="0"/>
        <v>Nuo nulio</v>
      </c>
      <c r="J60" s="9" t="str">
        <f t="shared" si="1"/>
        <v>taip</v>
      </c>
      <c r="K60" s="9" t="str">
        <f t="shared" si="2"/>
        <v>Fotometrinis + Geometrinis</v>
      </c>
      <c r="L60" s="11">
        <f t="shared" si="3"/>
        <v>45.63</v>
      </c>
      <c r="M60" s="11">
        <f t="shared" si="4"/>
        <v>42.09</v>
      </c>
      <c r="N60" s="9">
        <f t="shared" si="5"/>
        <v>0.42780000000000001</v>
      </c>
      <c r="O60" s="11">
        <f t="shared" si="6"/>
        <v>26.400000000000002</v>
      </c>
      <c r="P60" s="11">
        <f t="shared" si="6"/>
        <v>45.4</v>
      </c>
      <c r="R60" t="s">
        <v>108</v>
      </c>
      <c r="S60" s="9" t="s">
        <v>111</v>
      </c>
      <c r="T60" s="9" t="s">
        <v>52</v>
      </c>
      <c r="U60" s="11">
        <v>46.76</v>
      </c>
      <c r="V60" s="11">
        <v>2.78</v>
      </c>
      <c r="W60" s="9">
        <v>4.9299999999999997E-2</v>
      </c>
      <c r="X60" s="11">
        <v>10.299999999999999</v>
      </c>
      <c r="Y60" s="11">
        <v>17.899999999999999</v>
      </c>
    </row>
    <row r="61" spans="1:25" x14ac:dyDescent="0.25">
      <c r="A61" t="s">
        <v>85</v>
      </c>
      <c r="B61">
        <v>38.549999999999997</v>
      </c>
      <c r="C61">
        <v>37.340000000000003</v>
      </c>
      <c r="D61">
        <v>35.85</v>
      </c>
      <c r="E61">
        <v>0.23400000000000001</v>
      </c>
      <c r="F61">
        <v>0.38700000000000001</v>
      </c>
      <c r="G61">
        <v>94.45</v>
      </c>
      <c r="I61" t="str">
        <f t="shared" si="0"/>
        <v>Iš anksto</v>
      </c>
      <c r="J61" s="9" t="str">
        <f t="shared" si="1"/>
        <v>taip</v>
      </c>
      <c r="K61" s="9" t="str">
        <f t="shared" si="2"/>
        <v>Fotometrinis + Geometrinis</v>
      </c>
      <c r="L61" s="11">
        <f t="shared" si="3"/>
        <v>38.549999999999997</v>
      </c>
      <c r="M61" s="11">
        <f t="shared" si="4"/>
        <v>37.340000000000003</v>
      </c>
      <c r="N61" s="9">
        <f t="shared" si="5"/>
        <v>0.35850000000000004</v>
      </c>
      <c r="O61" s="11">
        <f t="shared" si="6"/>
        <v>23.400000000000002</v>
      </c>
      <c r="P61" s="11">
        <f t="shared" si="6"/>
        <v>38.700000000000003</v>
      </c>
      <c r="R61" t="s">
        <v>110</v>
      </c>
      <c r="S61" s="9" t="s">
        <v>111</v>
      </c>
      <c r="T61" s="9" t="s">
        <v>52</v>
      </c>
      <c r="U61" s="11">
        <v>20.86</v>
      </c>
      <c r="V61" s="11">
        <v>1.05</v>
      </c>
      <c r="W61" s="9">
        <v>1.9900000000000001E-2</v>
      </c>
      <c r="X61" s="11">
        <v>9.4</v>
      </c>
      <c r="Y61" s="11">
        <v>17.7</v>
      </c>
    </row>
    <row r="68" spans="7:30" x14ac:dyDescent="0.25">
      <c r="G68" t="s">
        <v>105</v>
      </c>
      <c r="H68" t="s">
        <v>106</v>
      </c>
      <c r="I68" t="s">
        <v>107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P68" t="s">
        <v>106</v>
      </c>
      <c r="Q68" t="s">
        <v>107</v>
      </c>
      <c r="R68" t="s">
        <v>37</v>
      </c>
      <c r="S68" t="s">
        <v>38</v>
      </c>
      <c r="T68" t="s">
        <v>39</v>
      </c>
      <c r="U68" t="s">
        <v>40</v>
      </c>
      <c r="V68" t="s">
        <v>41</v>
      </c>
      <c r="X68" t="s">
        <v>106</v>
      </c>
      <c r="Y68" t="s">
        <v>107</v>
      </c>
      <c r="Z68" t="s">
        <v>37</v>
      </c>
      <c r="AA68" t="s">
        <v>38</v>
      </c>
      <c r="AB68" t="s">
        <v>39</v>
      </c>
      <c r="AC68" t="s">
        <v>40</v>
      </c>
      <c r="AD68" t="s">
        <v>41</v>
      </c>
    </row>
    <row r="69" spans="7:30" x14ac:dyDescent="0.25">
      <c r="G69" t="s">
        <v>108</v>
      </c>
      <c r="H69" t="s">
        <v>109</v>
      </c>
      <c r="I69" t="s">
        <v>109</v>
      </c>
      <c r="J69">
        <v>60.84</v>
      </c>
      <c r="K69">
        <v>57.89</v>
      </c>
      <c r="L69">
        <v>0.56590000000000007</v>
      </c>
      <c r="M69">
        <v>37.200000000000003</v>
      </c>
      <c r="N69">
        <v>60.099999999999994</v>
      </c>
      <c r="P69" t="str">
        <f>H69</f>
        <v>ne</v>
      </c>
      <c r="Q69" t="str">
        <f>I69</f>
        <v>ne</v>
      </c>
      <c r="R69">
        <f>J70-J69</f>
        <v>1.3499999999999943</v>
      </c>
      <c r="S69">
        <f>K70-K69</f>
        <v>-0.17000000000000171</v>
      </c>
      <c r="T69">
        <f>L70-L69</f>
        <v>6.6999999999999282E-3</v>
      </c>
      <c r="U69">
        <f>M70-M69</f>
        <v>-0.5</v>
      </c>
      <c r="V69">
        <f>N70-N69</f>
        <v>-1.2999999999999972</v>
      </c>
      <c r="X69" t="s">
        <v>109</v>
      </c>
      <c r="Y69" t="s">
        <v>109</v>
      </c>
      <c r="Z69">
        <v>1.3499999999999943</v>
      </c>
      <c r="AA69">
        <v>-0.17000000000000171</v>
      </c>
      <c r="AB69">
        <v>6.6999999999999282E-3</v>
      </c>
      <c r="AC69">
        <v>-0.5</v>
      </c>
      <c r="AD69">
        <v>-1.2999999999999972</v>
      </c>
    </row>
    <row r="70" spans="7:30" x14ac:dyDescent="0.25">
      <c r="G70" t="s">
        <v>110</v>
      </c>
      <c r="H70" t="s">
        <v>109</v>
      </c>
      <c r="I70" t="s">
        <v>109</v>
      </c>
      <c r="J70">
        <v>62.19</v>
      </c>
      <c r="K70">
        <v>57.72</v>
      </c>
      <c r="L70">
        <v>0.5726</v>
      </c>
      <c r="M70">
        <v>36.700000000000003</v>
      </c>
      <c r="N70">
        <v>58.8</v>
      </c>
      <c r="P70" t="str">
        <f>H71</f>
        <v>taip</v>
      </c>
      <c r="Q70" t="str">
        <f>I71</f>
        <v>ne</v>
      </c>
      <c r="R70">
        <f>J72-J71</f>
        <v>9.86</v>
      </c>
      <c r="S70">
        <f>K72-K71</f>
        <v>-1.5300000000000011</v>
      </c>
      <c r="T70">
        <f>L72-L71</f>
        <v>2.2799999999999931E-2</v>
      </c>
      <c r="U70">
        <f>M72-M71</f>
        <v>3.2000000000000028</v>
      </c>
      <c r="V70">
        <f>N72-N71</f>
        <v>3.4000000000000057</v>
      </c>
      <c r="X70" t="s">
        <v>111</v>
      </c>
      <c r="Y70" t="s">
        <v>109</v>
      </c>
      <c r="Z70">
        <v>9.86</v>
      </c>
      <c r="AA70">
        <v>-1.5300000000000011</v>
      </c>
      <c r="AB70">
        <v>2.2799999999999931E-2</v>
      </c>
      <c r="AC70">
        <v>3.2000000000000028</v>
      </c>
      <c r="AD70">
        <v>3.4000000000000057</v>
      </c>
    </row>
    <row r="71" spans="7:30" x14ac:dyDescent="0.25">
      <c r="G71" t="s">
        <v>108</v>
      </c>
      <c r="H71" t="s">
        <v>111</v>
      </c>
      <c r="I71" t="s">
        <v>109</v>
      </c>
      <c r="J71">
        <v>56.45</v>
      </c>
      <c r="K71">
        <v>58.85</v>
      </c>
      <c r="L71">
        <v>0.55730000000000002</v>
      </c>
      <c r="M71">
        <v>35.5</v>
      </c>
      <c r="N71">
        <v>57.099999999999994</v>
      </c>
      <c r="P71" t="str">
        <f>H73</f>
        <v>ne</v>
      </c>
      <c r="Q71" t="str">
        <f>I73</f>
        <v>Numatytasis</v>
      </c>
      <c r="R71">
        <f>J74-J73</f>
        <v>32.880000000000003</v>
      </c>
      <c r="S71">
        <f>K74-K73</f>
        <v>26.159999999999997</v>
      </c>
      <c r="T71">
        <f>L74-L73</f>
        <v>0.28479999999999994</v>
      </c>
      <c r="U71">
        <f>M74-M73</f>
        <v>17.899999999999999</v>
      </c>
      <c r="V71">
        <f>N74-N73</f>
        <v>27.2</v>
      </c>
      <c r="X71" t="s">
        <v>109</v>
      </c>
      <c r="Y71" t="s">
        <v>52</v>
      </c>
      <c r="Z71">
        <v>32.880000000000003</v>
      </c>
      <c r="AA71">
        <v>26.159999999999997</v>
      </c>
      <c r="AB71">
        <v>0.28479999999999994</v>
      </c>
      <c r="AC71">
        <v>17.899999999999999</v>
      </c>
      <c r="AD71">
        <v>27.2</v>
      </c>
    </row>
    <row r="72" spans="7:30" x14ac:dyDescent="0.25">
      <c r="G72" t="s">
        <v>110</v>
      </c>
      <c r="H72" t="s">
        <v>111</v>
      </c>
      <c r="I72" t="s">
        <v>109</v>
      </c>
      <c r="J72">
        <v>66.31</v>
      </c>
      <c r="K72">
        <v>57.32</v>
      </c>
      <c r="L72">
        <v>0.58009999999999995</v>
      </c>
      <c r="M72">
        <v>38.700000000000003</v>
      </c>
      <c r="N72">
        <v>60.5</v>
      </c>
      <c r="P72" t="str">
        <f>H75</f>
        <v>taip</v>
      </c>
      <c r="Q72" t="str">
        <f>I75</f>
        <v>Numatytasis</v>
      </c>
      <c r="R72">
        <f>J76-J75</f>
        <v>-25.9</v>
      </c>
      <c r="S72">
        <f>K76-K75</f>
        <v>-1.7299999999999998</v>
      </c>
      <c r="T72">
        <f>L76-L75</f>
        <v>-2.9399999999999996E-2</v>
      </c>
      <c r="U72">
        <f>M76-M75</f>
        <v>-0.89999999999999858</v>
      </c>
      <c r="V72">
        <f>N76-N75</f>
        <v>-0.19999999999999929</v>
      </c>
      <c r="X72" t="s">
        <v>111</v>
      </c>
      <c r="Y72" t="s">
        <v>52</v>
      </c>
      <c r="Z72">
        <v>-25.9</v>
      </c>
      <c r="AA72">
        <v>-1.7299999999999998</v>
      </c>
      <c r="AB72">
        <v>-2.9399999999999996E-2</v>
      </c>
      <c r="AC72">
        <v>-0.89999999999999858</v>
      </c>
      <c r="AD72">
        <v>-0.19999999999999929</v>
      </c>
    </row>
    <row r="73" spans="7:30" x14ac:dyDescent="0.25">
      <c r="G73" t="s">
        <v>108</v>
      </c>
      <c r="H73" t="s">
        <v>109</v>
      </c>
      <c r="I73" t="s">
        <v>52</v>
      </c>
      <c r="J73">
        <v>19.04</v>
      </c>
      <c r="K73">
        <v>14.85</v>
      </c>
      <c r="L73">
        <v>0.16690000000000002</v>
      </c>
      <c r="M73">
        <v>10.299999999999999</v>
      </c>
      <c r="N73">
        <v>18.7</v>
      </c>
      <c r="P73" t="str">
        <f>H77</f>
        <v>ne</v>
      </c>
      <c r="Q73" t="str">
        <f>I77</f>
        <v>Fotometrinis</v>
      </c>
      <c r="R73">
        <f>J78-J77</f>
        <v>1.8699999999999974</v>
      </c>
      <c r="S73">
        <f>K78-K77</f>
        <v>-3.9500000000000028</v>
      </c>
      <c r="T73">
        <f>L78-L77</f>
        <v>-1.0700000000000043E-2</v>
      </c>
      <c r="U73">
        <f>M78-M77</f>
        <v>-2.5</v>
      </c>
      <c r="V73">
        <f>N78-N77</f>
        <v>-3.7000000000000028</v>
      </c>
      <c r="X73" t="s">
        <v>109</v>
      </c>
      <c r="Y73" t="s">
        <v>112</v>
      </c>
      <c r="Z73">
        <v>1.8699999999999974</v>
      </c>
      <c r="AA73">
        <v>-3.9500000000000028</v>
      </c>
      <c r="AB73">
        <v>-1.0700000000000043E-2</v>
      </c>
      <c r="AC73">
        <v>-2.5</v>
      </c>
      <c r="AD73">
        <v>-3.7000000000000028</v>
      </c>
    </row>
    <row r="74" spans="7:30" x14ac:dyDescent="0.25">
      <c r="G74" t="s">
        <v>110</v>
      </c>
      <c r="H74" t="s">
        <v>109</v>
      </c>
      <c r="I74" t="s">
        <v>52</v>
      </c>
      <c r="J74">
        <v>51.92</v>
      </c>
      <c r="K74">
        <v>41.01</v>
      </c>
      <c r="L74">
        <v>0.45169999999999999</v>
      </c>
      <c r="M74">
        <v>28.199999999999996</v>
      </c>
      <c r="N74">
        <v>45.9</v>
      </c>
      <c r="P74" t="str">
        <f>H79</f>
        <v>taip</v>
      </c>
      <c r="Q74" t="str">
        <f>I79</f>
        <v>Fotometrinis</v>
      </c>
      <c r="R74">
        <f>J80-J79</f>
        <v>-4.9799999999999969</v>
      </c>
      <c r="S74">
        <f>K80-K79</f>
        <v>0.86999999999999744</v>
      </c>
      <c r="T74">
        <f>L80-L79</f>
        <v>1.3000000000000789E-3</v>
      </c>
      <c r="U74">
        <f>M80-M79</f>
        <v>0.5</v>
      </c>
      <c r="V74">
        <f>N80-N79</f>
        <v>0.20000000000000284</v>
      </c>
      <c r="X74" t="s">
        <v>111</v>
      </c>
      <c r="Y74" t="s">
        <v>112</v>
      </c>
      <c r="Z74">
        <v>-4.9799999999999969</v>
      </c>
      <c r="AA74">
        <v>0.86999999999999744</v>
      </c>
      <c r="AB74">
        <v>1.3000000000000789E-3</v>
      </c>
      <c r="AC74">
        <v>0.5</v>
      </c>
      <c r="AD74">
        <v>0.20000000000000284</v>
      </c>
    </row>
    <row r="75" spans="7:30" x14ac:dyDescent="0.25">
      <c r="G75" t="s">
        <v>108</v>
      </c>
      <c r="H75" t="s">
        <v>111</v>
      </c>
      <c r="I75" t="s">
        <v>52</v>
      </c>
      <c r="J75">
        <v>46.76</v>
      </c>
      <c r="K75">
        <v>2.78</v>
      </c>
      <c r="L75">
        <v>4.9299999999999997E-2</v>
      </c>
      <c r="M75">
        <v>10.299999999999999</v>
      </c>
      <c r="N75">
        <v>17.899999999999999</v>
      </c>
      <c r="P75" t="str">
        <f>H81</f>
        <v>ne</v>
      </c>
      <c r="Q75" t="str">
        <f>I81</f>
        <v>Geometrinis</v>
      </c>
      <c r="R75">
        <f>J82-J81</f>
        <v>5.9200000000000017</v>
      </c>
      <c r="S75">
        <f>K82-K81</f>
        <v>-0.78999999999999915</v>
      </c>
      <c r="T75">
        <f>L82-L81</f>
        <v>-1.8299999999999983E-2</v>
      </c>
      <c r="U75">
        <f>M82-M81</f>
        <v>-0.70000000000000284</v>
      </c>
      <c r="V75">
        <f>N82-N81</f>
        <v>-0.5</v>
      </c>
      <c r="X75" t="s">
        <v>109</v>
      </c>
      <c r="Y75" t="s">
        <v>113</v>
      </c>
      <c r="Z75">
        <v>5.9200000000000017</v>
      </c>
      <c r="AA75">
        <v>-0.78999999999999915</v>
      </c>
      <c r="AB75">
        <v>-1.8299999999999983E-2</v>
      </c>
      <c r="AC75">
        <v>-0.70000000000000284</v>
      </c>
      <c r="AD75">
        <v>-0.5</v>
      </c>
    </row>
    <row r="76" spans="7:30" x14ac:dyDescent="0.25">
      <c r="G76" t="s">
        <v>110</v>
      </c>
      <c r="H76" t="s">
        <v>111</v>
      </c>
      <c r="I76" t="s">
        <v>52</v>
      </c>
      <c r="J76">
        <v>20.86</v>
      </c>
      <c r="K76">
        <v>1.05</v>
      </c>
      <c r="L76">
        <v>1.9900000000000001E-2</v>
      </c>
      <c r="M76">
        <v>9.4</v>
      </c>
      <c r="N76">
        <v>17.7</v>
      </c>
      <c r="P76" t="str">
        <f>H83</f>
        <v>taip</v>
      </c>
      <c r="Q76" t="str">
        <f>I83</f>
        <v>Geometrinis</v>
      </c>
      <c r="R76">
        <f>J84-J83</f>
        <v>-0.86999999999999744</v>
      </c>
      <c r="S76">
        <f>K84-K83</f>
        <v>-2.0000000000003126E-2</v>
      </c>
      <c r="T76">
        <f>L84-L83</f>
        <v>-2.0099999999999896E-2</v>
      </c>
      <c r="U76">
        <f>M84-M83</f>
        <v>-0.60000000000000142</v>
      </c>
      <c r="V76">
        <f>N84-N83</f>
        <v>-0.5</v>
      </c>
      <c r="X76" t="s">
        <v>111</v>
      </c>
      <c r="Y76" t="s">
        <v>113</v>
      </c>
      <c r="Z76">
        <v>-0.86999999999999744</v>
      </c>
      <c r="AA76">
        <v>-2.0000000000003126E-2</v>
      </c>
      <c r="AB76">
        <v>-2.0099999999999896E-2</v>
      </c>
      <c r="AC76">
        <v>-0.60000000000000142</v>
      </c>
      <c r="AD76">
        <v>-0.5</v>
      </c>
    </row>
    <row r="77" spans="7:30" x14ac:dyDescent="0.25">
      <c r="G77" t="s">
        <v>108</v>
      </c>
      <c r="H77" t="s">
        <v>109</v>
      </c>
      <c r="I77" t="s">
        <v>112</v>
      </c>
      <c r="J77">
        <v>54.45</v>
      </c>
      <c r="K77">
        <v>57.7</v>
      </c>
      <c r="L77">
        <v>0.52500000000000002</v>
      </c>
      <c r="M77">
        <v>35.5</v>
      </c>
      <c r="N77">
        <v>56.100000000000009</v>
      </c>
      <c r="P77" t="str">
        <f>H85</f>
        <v>ne</v>
      </c>
      <c r="Q77" t="str">
        <f>I85</f>
        <v>Fotometrinis + Geometrinis</v>
      </c>
      <c r="R77">
        <f>J86-J85</f>
        <v>-13.760000000000005</v>
      </c>
      <c r="S77">
        <f>K86-K85</f>
        <v>-4.8500000000000014</v>
      </c>
      <c r="T77">
        <f>L86-L85</f>
        <v>-0.10859999999999997</v>
      </c>
      <c r="U77">
        <f>M86-M85</f>
        <v>-6.4000000000000021</v>
      </c>
      <c r="V77">
        <f>N86-N85</f>
        <v>-10.600000000000001</v>
      </c>
      <c r="X77" t="s">
        <v>109</v>
      </c>
      <c r="Y77" t="s">
        <v>114</v>
      </c>
      <c r="Z77">
        <v>-13.760000000000005</v>
      </c>
      <c r="AA77">
        <v>-4.8500000000000014</v>
      </c>
      <c r="AB77">
        <v>-0.10859999999999997</v>
      </c>
      <c r="AC77">
        <v>-6.4000000000000021</v>
      </c>
      <c r="AD77">
        <v>-10.600000000000001</v>
      </c>
    </row>
    <row r="78" spans="7:30" x14ac:dyDescent="0.25">
      <c r="G78" t="s">
        <v>110</v>
      </c>
      <c r="H78" t="s">
        <v>109</v>
      </c>
      <c r="I78" t="s">
        <v>112</v>
      </c>
      <c r="J78">
        <v>56.32</v>
      </c>
      <c r="K78">
        <v>53.75</v>
      </c>
      <c r="L78">
        <v>0.51429999999999998</v>
      </c>
      <c r="M78">
        <v>33</v>
      </c>
      <c r="N78">
        <v>52.400000000000006</v>
      </c>
      <c r="P78" t="str">
        <f>H87</f>
        <v>taip</v>
      </c>
      <c r="Q78" t="str">
        <f>I87</f>
        <v>Fotometrinis + Geometrinis</v>
      </c>
      <c r="R78">
        <f>J88-J87</f>
        <v>-7.0800000000000054</v>
      </c>
      <c r="S78">
        <f>K88-K87</f>
        <v>-4.75</v>
      </c>
      <c r="T78">
        <f>L88-L87</f>
        <v>-6.9299999999999973E-2</v>
      </c>
      <c r="U78">
        <f>M88-M87</f>
        <v>-3</v>
      </c>
      <c r="V78">
        <f>N88-N87</f>
        <v>-6.6999999999999957</v>
      </c>
      <c r="X78" t="s">
        <v>111</v>
      </c>
      <c r="Y78" t="s">
        <v>114</v>
      </c>
      <c r="Z78">
        <v>-7.0800000000000054</v>
      </c>
      <c r="AA78">
        <v>-4.75</v>
      </c>
      <c r="AB78">
        <v>-6.9299999999999973E-2</v>
      </c>
      <c r="AC78">
        <v>-3</v>
      </c>
      <c r="AD78">
        <v>-6.6999999999999957</v>
      </c>
    </row>
    <row r="79" spans="7:30" x14ac:dyDescent="0.25">
      <c r="G79" t="s">
        <v>108</v>
      </c>
      <c r="H79" t="s">
        <v>111</v>
      </c>
      <c r="I79" t="s">
        <v>112</v>
      </c>
      <c r="J79">
        <v>56.83</v>
      </c>
      <c r="K79">
        <v>51.53</v>
      </c>
      <c r="L79">
        <v>0.50369999999999993</v>
      </c>
      <c r="M79">
        <v>31.6</v>
      </c>
      <c r="N79">
        <v>51</v>
      </c>
    </row>
    <row r="80" spans="7:30" x14ac:dyDescent="0.25">
      <c r="G80" t="s">
        <v>110</v>
      </c>
      <c r="H80" t="s">
        <v>111</v>
      </c>
      <c r="I80" t="s">
        <v>112</v>
      </c>
      <c r="J80">
        <v>51.85</v>
      </c>
      <c r="K80">
        <v>52.4</v>
      </c>
      <c r="L80">
        <v>0.505</v>
      </c>
      <c r="M80">
        <v>32.1</v>
      </c>
      <c r="N80">
        <v>51.2</v>
      </c>
      <c r="Z80">
        <f>AVERAGE(Table12[P])</f>
        <v>-7.1000000000000799E-2</v>
      </c>
      <c r="AA80">
        <f>AVERAGE(Table12[R])</f>
        <v>0.92399999999999838</v>
      </c>
      <c r="AB80">
        <f>AVERAGE(Table12[F1])</f>
        <v>5.9200000000000034E-3</v>
      </c>
      <c r="AC80">
        <f>AVERAGE(Table12[mAP50-95])</f>
        <v>0.69999999999999962</v>
      </c>
      <c r="AD80">
        <f>AVERAGE(Table12[mAP50])</f>
        <v>0.73000000000000109</v>
      </c>
    </row>
    <row r="81" spans="7:30" x14ac:dyDescent="0.25">
      <c r="G81" t="s">
        <v>108</v>
      </c>
      <c r="H81" t="s">
        <v>109</v>
      </c>
      <c r="I81" t="s">
        <v>113</v>
      </c>
      <c r="J81">
        <v>60.84</v>
      </c>
      <c r="K81">
        <v>55.44</v>
      </c>
      <c r="L81">
        <v>0.53110000000000002</v>
      </c>
      <c r="M81">
        <v>33.700000000000003</v>
      </c>
      <c r="N81">
        <v>55.400000000000006</v>
      </c>
    </row>
    <row r="82" spans="7:30" x14ac:dyDescent="0.25">
      <c r="G82" t="s">
        <v>110</v>
      </c>
      <c r="H82" t="s">
        <v>109</v>
      </c>
      <c r="I82" t="s">
        <v>113</v>
      </c>
      <c r="J82">
        <v>66.760000000000005</v>
      </c>
      <c r="K82">
        <v>54.65</v>
      </c>
      <c r="L82">
        <v>0.51280000000000003</v>
      </c>
      <c r="M82">
        <v>33</v>
      </c>
      <c r="N82">
        <v>54.900000000000006</v>
      </c>
    </row>
    <row r="83" spans="7:30" x14ac:dyDescent="0.25">
      <c r="G83" t="s">
        <v>108</v>
      </c>
      <c r="H83" t="s">
        <v>111</v>
      </c>
      <c r="I83" t="s">
        <v>113</v>
      </c>
      <c r="J83">
        <v>61.97</v>
      </c>
      <c r="K83">
        <v>54.42</v>
      </c>
      <c r="L83">
        <v>0.52459999999999996</v>
      </c>
      <c r="M83">
        <v>33.200000000000003</v>
      </c>
      <c r="N83">
        <v>54.900000000000006</v>
      </c>
      <c r="P83" t="s">
        <v>105</v>
      </c>
      <c r="Q83" t="s">
        <v>107</v>
      </c>
      <c r="R83" t="s">
        <v>37</v>
      </c>
      <c r="S83" t="s">
        <v>38</v>
      </c>
      <c r="T83" t="s">
        <v>39</v>
      </c>
      <c r="U83" t="s">
        <v>40</v>
      </c>
      <c r="V83" t="s">
        <v>41</v>
      </c>
      <c r="X83" t="s">
        <v>105</v>
      </c>
      <c r="Y83" t="s">
        <v>107</v>
      </c>
      <c r="Z83" t="s">
        <v>37</v>
      </c>
      <c r="AA83" t="s">
        <v>38</v>
      </c>
      <c r="AB83" t="s">
        <v>39</v>
      </c>
      <c r="AC83" t="s">
        <v>40</v>
      </c>
      <c r="AD83" t="s">
        <v>41</v>
      </c>
    </row>
    <row r="84" spans="7:30" x14ac:dyDescent="0.25">
      <c r="G84" t="s">
        <v>110</v>
      </c>
      <c r="H84" t="s">
        <v>111</v>
      </c>
      <c r="I84" t="s">
        <v>113</v>
      </c>
      <c r="J84">
        <v>61.1</v>
      </c>
      <c r="K84">
        <v>54.4</v>
      </c>
      <c r="L84">
        <v>0.50450000000000006</v>
      </c>
      <c r="M84">
        <v>32.6</v>
      </c>
      <c r="N84">
        <v>54.400000000000006</v>
      </c>
      <c r="P84" t="str">
        <f>G69</f>
        <v>Nuo nulio</v>
      </c>
      <c r="Q84" t="str">
        <f>I69</f>
        <v>ne</v>
      </c>
      <c r="R84">
        <f>J71-J69</f>
        <v>-4.3900000000000006</v>
      </c>
      <c r="S84">
        <f t="shared" ref="S84:V84" si="7">K71-K69</f>
        <v>0.96000000000000085</v>
      </c>
      <c r="T84">
        <f t="shared" si="7"/>
        <v>-8.600000000000052E-3</v>
      </c>
      <c r="U84">
        <f t="shared" si="7"/>
        <v>-1.7000000000000028</v>
      </c>
      <c r="V84">
        <f t="shared" si="7"/>
        <v>-3</v>
      </c>
      <c r="X84" t="s">
        <v>108</v>
      </c>
      <c r="Y84" t="s">
        <v>109</v>
      </c>
      <c r="Z84">
        <v>-4.3900000000000006</v>
      </c>
      <c r="AA84">
        <v>0.96000000000000085</v>
      </c>
      <c r="AB84">
        <v>-8.600000000000052E-3</v>
      </c>
      <c r="AC84">
        <v>-1.7000000000000028</v>
      </c>
      <c r="AD84">
        <v>-3</v>
      </c>
    </row>
    <row r="85" spans="7:30" x14ac:dyDescent="0.25">
      <c r="G85" t="s">
        <v>108</v>
      </c>
      <c r="H85" t="s">
        <v>109</v>
      </c>
      <c r="I85" t="s">
        <v>114</v>
      </c>
      <c r="J85">
        <v>49.99</v>
      </c>
      <c r="K85">
        <v>39.15</v>
      </c>
      <c r="L85">
        <v>0.43740000000000001</v>
      </c>
      <c r="M85">
        <v>26.700000000000003</v>
      </c>
      <c r="N85">
        <v>44.800000000000004</v>
      </c>
      <c r="P85" t="str">
        <f>G70</f>
        <v>Iš anksto</v>
      </c>
      <c r="Q85" t="str">
        <f>I70</f>
        <v>ne</v>
      </c>
      <c r="R85">
        <f>J72-J70</f>
        <v>4.1200000000000045</v>
      </c>
      <c r="S85">
        <f t="shared" ref="S85:V85" si="8">K72-K70</f>
        <v>-0.39999999999999858</v>
      </c>
      <c r="T85">
        <f t="shared" si="8"/>
        <v>7.4999999999999512E-3</v>
      </c>
      <c r="U85">
        <f t="shared" si="8"/>
        <v>2</v>
      </c>
      <c r="V85">
        <f t="shared" si="8"/>
        <v>1.7000000000000028</v>
      </c>
      <c r="X85" t="s">
        <v>110</v>
      </c>
      <c r="Y85" t="s">
        <v>109</v>
      </c>
      <c r="Z85">
        <v>4.1200000000000045</v>
      </c>
      <c r="AA85">
        <v>-0.39999999999999858</v>
      </c>
      <c r="AB85">
        <v>7.4999999999999512E-3</v>
      </c>
      <c r="AC85">
        <v>2</v>
      </c>
      <c r="AD85">
        <v>1.7000000000000028</v>
      </c>
    </row>
    <row r="86" spans="7:30" x14ac:dyDescent="0.25">
      <c r="G86" t="s">
        <v>110</v>
      </c>
      <c r="H86" t="s">
        <v>109</v>
      </c>
      <c r="I86" t="s">
        <v>114</v>
      </c>
      <c r="J86">
        <v>36.229999999999997</v>
      </c>
      <c r="K86">
        <v>34.299999999999997</v>
      </c>
      <c r="L86">
        <v>0.32880000000000004</v>
      </c>
      <c r="M86">
        <v>20.3</v>
      </c>
      <c r="N86">
        <v>34.200000000000003</v>
      </c>
      <c r="P86" t="str">
        <f>G73</f>
        <v>Nuo nulio</v>
      </c>
      <c r="Q86" t="str">
        <f>I73</f>
        <v>Numatytasis</v>
      </c>
      <c r="R86">
        <f>J75-J73</f>
        <v>27.72</v>
      </c>
      <c r="S86">
        <f t="shared" ref="S86:V86" si="9">K75-K73</f>
        <v>-12.07</v>
      </c>
      <c r="T86">
        <f t="shared" si="9"/>
        <v>-0.11760000000000002</v>
      </c>
      <c r="U86">
        <f t="shared" si="9"/>
        <v>0</v>
      </c>
      <c r="V86">
        <f t="shared" si="9"/>
        <v>-0.80000000000000071</v>
      </c>
      <c r="X86" t="s">
        <v>108</v>
      </c>
      <c r="Y86" t="s">
        <v>52</v>
      </c>
      <c r="Z86">
        <v>27.72</v>
      </c>
      <c r="AA86">
        <v>-12.07</v>
      </c>
      <c r="AB86">
        <v>-0.11760000000000002</v>
      </c>
      <c r="AC86">
        <v>0</v>
      </c>
      <c r="AD86">
        <v>-0.80000000000000071</v>
      </c>
    </row>
    <row r="87" spans="7:30" x14ac:dyDescent="0.25">
      <c r="G87" t="s">
        <v>108</v>
      </c>
      <c r="H87" t="s">
        <v>111</v>
      </c>
      <c r="I87" t="s">
        <v>114</v>
      </c>
      <c r="J87">
        <v>45.63</v>
      </c>
      <c r="K87">
        <v>42.09</v>
      </c>
      <c r="L87">
        <v>0.42780000000000001</v>
      </c>
      <c r="M87">
        <v>26.400000000000002</v>
      </c>
      <c r="N87">
        <v>45.4</v>
      </c>
      <c r="P87" t="str">
        <f>G74</f>
        <v>Iš anksto</v>
      </c>
      <c r="Q87" t="str">
        <f>I74</f>
        <v>Numatytasis</v>
      </c>
      <c r="R87">
        <f>J76-J74</f>
        <v>-31.060000000000002</v>
      </c>
      <c r="S87">
        <f t="shared" ref="S87:V87" si="10">K76-K74</f>
        <v>-39.96</v>
      </c>
      <c r="T87">
        <f t="shared" si="10"/>
        <v>-0.43179999999999996</v>
      </c>
      <c r="U87">
        <f t="shared" si="10"/>
        <v>-18.799999999999997</v>
      </c>
      <c r="V87">
        <f t="shared" si="10"/>
        <v>-28.2</v>
      </c>
      <c r="X87" t="s">
        <v>110</v>
      </c>
      <c r="Y87" t="s">
        <v>52</v>
      </c>
      <c r="Z87">
        <v>-31.060000000000002</v>
      </c>
      <c r="AA87">
        <v>-39.96</v>
      </c>
      <c r="AB87">
        <v>-0.43179999999999996</v>
      </c>
      <c r="AC87">
        <v>-18.799999999999997</v>
      </c>
      <c r="AD87">
        <v>-28.2</v>
      </c>
    </row>
    <row r="88" spans="7:30" x14ac:dyDescent="0.25">
      <c r="G88" t="s">
        <v>110</v>
      </c>
      <c r="H88" t="s">
        <v>111</v>
      </c>
      <c r="I88" t="s">
        <v>114</v>
      </c>
      <c r="J88">
        <v>38.549999999999997</v>
      </c>
      <c r="K88">
        <v>37.340000000000003</v>
      </c>
      <c r="L88">
        <v>0.35850000000000004</v>
      </c>
      <c r="M88">
        <v>23.400000000000002</v>
      </c>
      <c r="N88">
        <v>38.700000000000003</v>
      </c>
      <c r="P88" t="str">
        <f>G77</f>
        <v>Nuo nulio</v>
      </c>
      <c r="Q88" t="str">
        <f>I77</f>
        <v>Fotometrinis</v>
      </c>
      <c r="R88">
        <f>J79-J77</f>
        <v>2.3799999999999955</v>
      </c>
      <c r="S88">
        <f t="shared" ref="S88:V88" si="11">K79-K77</f>
        <v>-6.1700000000000017</v>
      </c>
      <c r="T88">
        <f t="shared" si="11"/>
        <v>-2.1300000000000097E-2</v>
      </c>
      <c r="U88">
        <f t="shared" si="11"/>
        <v>-3.8999999999999986</v>
      </c>
      <c r="V88">
        <f t="shared" si="11"/>
        <v>-5.1000000000000085</v>
      </c>
      <c r="X88" t="s">
        <v>108</v>
      </c>
      <c r="Y88" t="s">
        <v>112</v>
      </c>
      <c r="Z88">
        <v>2.3799999999999955</v>
      </c>
      <c r="AA88">
        <v>-6.1700000000000017</v>
      </c>
      <c r="AB88">
        <v>-2.1300000000000097E-2</v>
      </c>
      <c r="AC88">
        <v>-3.8999999999999986</v>
      </c>
      <c r="AD88">
        <v>-5.1000000000000085</v>
      </c>
    </row>
    <row r="89" spans="7:30" x14ac:dyDescent="0.25">
      <c r="P89" t="str">
        <f>G78</f>
        <v>Iš anksto</v>
      </c>
      <c r="Q89" t="str">
        <f>I78</f>
        <v>Fotometrinis</v>
      </c>
      <c r="R89">
        <f>J80-J78</f>
        <v>-4.4699999999999989</v>
      </c>
      <c r="S89">
        <f t="shared" ref="S89:V89" si="12">K80-K78</f>
        <v>-1.3500000000000014</v>
      </c>
      <c r="T89">
        <f t="shared" si="12"/>
        <v>-9.299999999999975E-3</v>
      </c>
      <c r="U89">
        <f t="shared" si="12"/>
        <v>-0.89999999999999858</v>
      </c>
      <c r="V89">
        <f t="shared" si="12"/>
        <v>-1.2000000000000028</v>
      </c>
      <c r="X89" t="s">
        <v>110</v>
      </c>
      <c r="Y89" t="s">
        <v>112</v>
      </c>
      <c r="Z89">
        <v>-4.4699999999999989</v>
      </c>
      <c r="AA89">
        <v>-1.3500000000000014</v>
      </c>
      <c r="AB89">
        <v>-9.299999999999975E-3</v>
      </c>
      <c r="AC89">
        <v>-0.89999999999999858</v>
      </c>
      <c r="AD89">
        <v>-1.2000000000000028</v>
      </c>
    </row>
    <row r="90" spans="7:30" x14ac:dyDescent="0.25">
      <c r="P90" t="str">
        <f>G81</f>
        <v>Nuo nulio</v>
      </c>
      <c r="Q90" t="str">
        <f>I81</f>
        <v>Geometrinis</v>
      </c>
      <c r="R90">
        <f>J83-J81</f>
        <v>1.1299999999999955</v>
      </c>
      <c r="S90">
        <f t="shared" ref="S90:V90" si="13">K83-K81</f>
        <v>-1.019999999999996</v>
      </c>
      <c r="T90">
        <f t="shared" si="13"/>
        <v>-6.5000000000000613E-3</v>
      </c>
      <c r="U90">
        <f t="shared" si="13"/>
        <v>-0.5</v>
      </c>
      <c r="V90">
        <f t="shared" si="13"/>
        <v>-0.5</v>
      </c>
      <c r="X90" t="s">
        <v>108</v>
      </c>
      <c r="Y90" t="s">
        <v>113</v>
      </c>
      <c r="Z90">
        <v>1.1299999999999955</v>
      </c>
      <c r="AA90">
        <v>-1.019999999999996</v>
      </c>
      <c r="AB90">
        <v>-6.5000000000000613E-3</v>
      </c>
      <c r="AC90">
        <v>-0.5</v>
      </c>
      <c r="AD90">
        <v>-0.5</v>
      </c>
    </row>
    <row r="91" spans="7:30" x14ac:dyDescent="0.25">
      <c r="P91" t="str">
        <f>G82</f>
        <v>Iš anksto</v>
      </c>
      <c r="Q91" t="str">
        <f>I82</f>
        <v>Geometrinis</v>
      </c>
      <c r="R91">
        <f>J84-J82</f>
        <v>-5.6600000000000037</v>
      </c>
      <c r="S91">
        <f t="shared" ref="S91:V91" si="14">K84-K82</f>
        <v>-0.25</v>
      </c>
      <c r="T91">
        <f t="shared" si="14"/>
        <v>-8.2999999999999741E-3</v>
      </c>
      <c r="U91">
        <f t="shared" si="14"/>
        <v>-0.39999999999999858</v>
      </c>
      <c r="V91">
        <f t="shared" si="14"/>
        <v>-0.5</v>
      </c>
      <c r="X91" t="s">
        <v>110</v>
      </c>
      <c r="Y91" t="s">
        <v>113</v>
      </c>
      <c r="Z91">
        <v>-5.6600000000000037</v>
      </c>
      <c r="AA91">
        <v>-0.25</v>
      </c>
      <c r="AB91">
        <v>-8.2999999999999741E-3</v>
      </c>
      <c r="AC91">
        <v>-0.39999999999999858</v>
      </c>
      <c r="AD91">
        <v>-0.5</v>
      </c>
    </row>
    <row r="92" spans="7:30" x14ac:dyDescent="0.25">
      <c r="P92" t="str">
        <f>G85</f>
        <v>Nuo nulio</v>
      </c>
      <c r="Q92" t="str">
        <f>I85</f>
        <v>Fotometrinis + Geometrinis</v>
      </c>
      <c r="R92">
        <f>J87-J85</f>
        <v>-4.3599999999999994</v>
      </c>
      <c r="S92">
        <f t="shared" ref="S92:V92" si="15">K87-K85</f>
        <v>2.9400000000000048</v>
      </c>
      <c r="T92">
        <f t="shared" si="15"/>
        <v>-9.5999999999999974E-3</v>
      </c>
      <c r="U92">
        <f t="shared" si="15"/>
        <v>-0.30000000000000071</v>
      </c>
      <c r="V92">
        <f t="shared" si="15"/>
        <v>0.59999999999999432</v>
      </c>
      <c r="X92" t="s">
        <v>108</v>
      </c>
      <c r="Y92" t="s">
        <v>114</v>
      </c>
      <c r="Z92">
        <v>-4.3599999999999994</v>
      </c>
      <c r="AA92">
        <v>2.9400000000000048</v>
      </c>
      <c r="AB92">
        <v>-9.5999999999999974E-3</v>
      </c>
      <c r="AC92">
        <v>-0.30000000000000071</v>
      </c>
      <c r="AD92">
        <v>0.59999999999999432</v>
      </c>
    </row>
    <row r="93" spans="7:30" x14ac:dyDescent="0.25">
      <c r="P93" t="str">
        <f>G86</f>
        <v>Iš anksto</v>
      </c>
      <c r="Q93" t="str">
        <f>I86</f>
        <v>Fotometrinis + Geometrinis</v>
      </c>
      <c r="R93">
        <f>J88-J86</f>
        <v>2.3200000000000003</v>
      </c>
      <c r="S93">
        <f t="shared" ref="S93:V93" si="16">K88-K86</f>
        <v>3.0400000000000063</v>
      </c>
      <c r="T93">
        <f t="shared" si="16"/>
        <v>2.9700000000000004E-2</v>
      </c>
      <c r="U93">
        <f t="shared" si="16"/>
        <v>3.1000000000000014</v>
      </c>
      <c r="V93">
        <f t="shared" si="16"/>
        <v>4.5</v>
      </c>
      <c r="X93" t="s">
        <v>110</v>
      </c>
      <c r="Y93" t="s">
        <v>114</v>
      </c>
      <c r="Z93">
        <v>2.3200000000000003</v>
      </c>
      <c r="AA93">
        <v>3.0400000000000063</v>
      </c>
      <c r="AB93">
        <v>2.9700000000000004E-2</v>
      </c>
      <c r="AC93">
        <v>3.1000000000000014</v>
      </c>
      <c r="AD93">
        <v>4.5</v>
      </c>
    </row>
    <row r="95" spans="7:30" x14ac:dyDescent="0.25">
      <c r="Z95">
        <f>AVERAGE(Table17[P])</f>
        <v>-1.227000000000001</v>
      </c>
      <c r="AA95">
        <f>AVERAGE(Table17[R])</f>
        <v>-5.427999999999999</v>
      </c>
      <c r="AB95">
        <f>AVERAGE(Table17[F1])</f>
        <v>-5.7580000000000006E-2</v>
      </c>
      <c r="AC95">
        <f>AVERAGE(Table17[mAP50-95])</f>
        <v>-2.1399999999999997</v>
      </c>
      <c r="AD95">
        <f>AVERAGE(Table17[mAP50])</f>
        <v>-3.2500000000000013</v>
      </c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5C41-3E4C-426C-9478-EDF6059C2ABF}">
  <dimension ref="A1:AS169"/>
  <sheetViews>
    <sheetView topLeftCell="A27" zoomScaleNormal="100" workbookViewId="0">
      <selection activeCell="K34" sqref="K34"/>
    </sheetView>
  </sheetViews>
  <sheetFormatPr defaultRowHeight="15" x14ac:dyDescent="0.25"/>
  <cols>
    <col min="1" max="1" width="24.42578125" bestFit="1" customWidth="1"/>
    <col min="9" max="9" width="11.28515625" bestFit="1" customWidth="1"/>
    <col min="10" max="10" width="24.42578125" bestFit="1" customWidth="1"/>
    <col min="11" max="11" width="48.42578125" bestFit="1" customWidth="1"/>
    <col min="12" max="12" width="15.5703125" bestFit="1" customWidth="1"/>
    <col min="13" max="13" width="25.85546875" bestFit="1" customWidth="1"/>
    <col min="14" max="14" width="15.7109375" bestFit="1" customWidth="1"/>
    <col min="17" max="17" width="14.85546875" bestFit="1" customWidth="1"/>
    <col min="18" max="18" width="15" customWidth="1"/>
    <col min="19" max="20" width="22.42578125" customWidth="1"/>
    <col min="23" max="24" width="12" customWidth="1"/>
    <col min="25" max="25" width="15.140625" bestFit="1" customWidth="1"/>
    <col min="28" max="28" width="21.5703125" bestFit="1" customWidth="1"/>
  </cols>
  <sheetData>
    <row r="1" spans="1:31" x14ac:dyDescent="0.25"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31" x14ac:dyDescent="0.25">
      <c r="B2" t="s">
        <v>0</v>
      </c>
      <c r="C2">
        <v>60.49</v>
      </c>
      <c r="D2">
        <v>44.25</v>
      </c>
      <c r="E2">
        <v>51.11</v>
      </c>
      <c r="F2">
        <v>0.38900000000000001</v>
      </c>
      <c r="G2">
        <v>0.61599999999999999</v>
      </c>
      <c r="J2" t="s">
        <v>0</v>
      </c>
      <c r="K2">
        <v>66.819999999999993</v>
      </c>
      <c r="L2">
        <v>33.729999999999997</v>
      </c>
      <c r="M2">
        <v>44.83</v>
      </c>
      <c r="N2">
        <v>0.34799999999999998</v>
      </c>
      <c r="O2">
        <v>0.54100000000000004</v>
      </c>
      <c r="R2" t="s">
        <v>0</v>
      </c>
      <c r="S2">
        <v>57.19</v>
      </c>
      <c r="T2">
        <v>50.47</v>
      </c>
      <c r="U2">
        <v>53.62</v>
      </c>
      <c r="V2">
        <v>0.40699999999999997</v>
      </c>
      <c r="W2">
        <v>0.63300000000000001</v>
      </c>
      <c r="Z2" t="s">
        <v>0</v>
      </c>
      <c r="AA2">
        <v>73.48</v>
      </c>
      <c r="AB2">
        <v>22.04</v>
      </c>
      <c r="AC2">
        <v>33.909999999999997</v>
      </c>
      <c r="AD2">
        <v>0.29699999999999999</v>
      </c>
      <c r="AE2">
        <v>0.46200000000000002</v>
      </c>
    </row>
    <row r="3" spans="1:31" x14ac:dyDescent="0.25">
      <c r="B3" t="s">
        <v>2</v>
      </c>
      <c r="C3">
        <v>90.23</v>
      </c>
      <c r="D3">
        <v>70.09</v>
      </c>
      <c r="E3">
        <v>78.89</v>
      </c>
      <c r="F3">
        <v>0.55900000000000005</v>
      </c>
      <c r="G3">
        <v>0.88</v>
      </c>
      <c r="J3" t="s">
        <v>2</v>
      </c>
      <c r="K3">
        <v>89.31</v>
      </c>
      <c r="L3">
        <v>71.739999999999995</v>
      </c>
      <c r="M3">
        <v>79.569999999999993</v>
      </c>
      <c r="N3">
        <v>0.57699999999999996</v>
      </c>
      <c r="O3">
        <v>0.88800000000000001</v>
      </c>
      <c r="R3" t="s">
        <v>2</v>
      </c>
      <c r="S3">
        <v>90.53</v>
      </c>
      <c r="T3">
        <v>69.209999999999994</v>
      </c>
      <c r="U3">
        <v>78.45</v>
      </c>
      <c r="V3">
        <v>0.56100000000000005</v>
      </c>
      <c r="W3">
        <v>0.88100000000000001</v>
      </c>
      <c r="Z3" t="s">
        <v>2</v>
      </c>
      <c r="AA3">
        <v>90.95</v>
      </c>
      <c r="AB3">
        <v>65.260000000000005</v>
      </c>
      <c r="AC3">
        <v>75.989999999999995</v>
      </c>
      <c r="AD3">
        <v>0.55100000000000005</v>
      </c>
      <c r="AE3">
        <v>0.85599999999999998</v>
      </c>
    </row>
    <row r="4" spans="1:31" x14ac:dyDescent="0.25">
      <c r="B4" t="s">
        <v>1</v>
      </c>
      <c r="C4">
        <v>51.2</v>
      </c>
      <c r="D4">
        <v>81.16</v>
      </c>
      <c r="E4">
        <v>62.79</v>
      </c>
      <c r="F4">
        <v>0.442</v>
      </c>
      <c r="G4">
        <v>0.70599999999999996</v>
      </c>
      <c r="J4" t="s">
        <v>1</v>
      </c>
      <c r="K4">
        <v>52.69</v>
      </c>
      <c r="L4">
        <v>77.17</v>
      </c>
      <c r="M4">
        <v>62.62</v>
      </c>
      <c r="N4">
        <v>0.439</v>
      </c>
      <c r="O4">
        <v>0.7</v>
      </c>
      <c r="R4" t="s">
        <v>1</v>
      </c>
      <c r="S4">
        <v>50.35</v>
      </c>
      <c r="T4">
        <v>78.739999999999995</v>
      </c>
      <c r="U4">
        <v>61.42</v>
      </c>
      <c r="V4">
        <v>0.43</v>
      </c>
      <c r="W4">
        <v>0.68400000000000005</v>
      </c>
      <c r="Z4" t="s">
        <v>1</v>
      </c>
      <c r="AA4">
        <v>47.7</v>
      </c>
      <c r="AB4">
        <v>79.180000000000007</v>
      </c>
      <c r="AC4">
        <v>59.53</v>
      </c>
      <c r="AD4">
        <v>0.40600000000000003</v>
      </c>
      <c r="AE4">
        <v>0.65</v>
      </c>
    </row>
    <row r="5" spans="1:31" x14ac:dyDescent="0.25">
      <c r="B5" t="s">
        <v>3</v>
      </c>
      <c r="C5">
        <v>54.13</v>
      </c>
      <c r="D5">
        <v>66.739999999999995</v>
      </c>
      <c r="E5">
        <v>59.78</v>
      </c>
      <c r="F5">
        <v>0.307</v>
      </c>
      <c r="G5">
        <v>0.58499999999999996</v>
      </c>
      <c r="J5" t="s">
        <v>3</v>
      </c>
      <c r="K5">
        <v>59.47</v>
      </c>
      <c r="L5">
        <v>65.14</v>
      </c>
      <c r="M5">
        <v>62.18</v>
      </c>
      <c r="N5">
        <v>0.32</v>
      </c>
      <c r="O5">
        <v>0.59499999999999997</v>
      </c>
      <c r="R5" t="s">
        <v>3</v>
      </c>
      <c r="S5">
        <v>56.07</v>
      </c>
      <c r="T5">
        <v>68.489999999999995</v>
      </c>
      <c r="U5">
        <v>61.66</v>
      </c>
      <c r="V5">
        <v>0.318</v>
      </c>
      <c r="W5">
        <v>0.60699999999999998</v>
      </c>
      <c r="Z5" t="s">
        <v>3</v>
      </c>
      <c r="AA5">
        <v>62.63</v>
      </c>
      <c r="AB5">
        <v>67.27</v>
      </c>
      <c r="AC5">
        <v>64.87</v>
      </c>
      <c r="AD5">
        <v>0.33100000000000002</v>
      </c>
      <c r="AE5">
        <v>0.621</v>
      </c>
    </row>
    <row r="6" spans="1:31" x14ac:dyDescent="0.25">
      <c r="A6" t="s">
        <v>66</v>
      </c>
      <c r="B6" t="s">
        <v>65</v>
      </c>
      <c r="C6">
        <v>64.010000000000005</v>
      </c>
      <c r="D6">
        <v>65.56</v>
      </c>
      <c r="E6">
        <v>63.14</v>
      </c>
      <c r="F6">
        <v>0.42399999999999999</v>
      </c>
      <c r="G6">
        <v>0.69699999999999995</v>
      </c>
      <c r="I6" t="s">
        <v>67</v>
      </c>
      <c r="J6" t="s">
        <v>65</v>
      </c>
      <c r="K6">
        <v>67.069999999999993</v>
      </c>
      <c r="L6">
        <v>61.95</v>
      </c>
      <c r="M6">
        <v>62.3</v>
      </c>
      <c r="N6">
        <v>0.42099999999999999</v>
      </c>
      <c r="O6">
        <v>0.68100000000000005</v>
      </c>
      <c r="Q6" t="s">
        <v>68</v>
      </c>
      <c r="R6" t="s">
        <v>65</v>
      </c>
      <c r="S6">
        <v>63.53</v>
      </c>
      <c r="T6">
        <v>66.73</v>
      </c>
      <c r="U6">
        <v>63.79</v>
      </c>
      <c r="V6">
        <v>0.42899999999999999</v>
      </c>
      <c r="W6">
        <v>0.70099999999999996</v>
      </c>
      <c r="Y6" t="s">
        <v>69</v>
      </c>
      <c r="Z6" t="s">
        <v>65</v>
      </c>
      <c r="AA6">
        <v>68.69</v>
      </c>
      <c r="AB6">
        <v>58.44</v>
      </c>
      <c r="AC6">
        <v>58.58</v>
      </c>
      <c r="AD6">
        <v>0.39700000000000002</v>
      </c>
      <c r="AE6">
        <v>0.64700000000000002</v>
      </c>
    </row>
    <row r="7" spans="1:31" x14ac:dyDescent="0.25">
      <c r="A7">
        <v>24.45</v>
      </c>
      <c r="I7">
        <v>23.8</v>
      </c>
      <c r="Q7">
        <v>23.44</v>
      </c>
      <c r="Y7">
        <v>23.43</v>
      </c>
    </row>
    <row r="9" spans="1:31" x14ac:dyDescent="0.25">
      <c r="B9" t="s">
        <v>0</v>
      </c>
      <c r="C9">
        <v>51.9</v>
      </c>
      <c r="D9">
        <v>56.01</v>
      </c>
      <c r="E9">
        <v>53.88</v>
      </c>
      <c r="F9">
        <v>0.42299999999999999</v>
      </c>
      <c r="G9">
        <v>0.64300000000000002</v>
      </c>
      <c r="J9" t="s">
        <v>0</v>
      </c>
      <c r="K9">
        <v>40.79</v>
      </c>
      <c r="L9">
        <v>56.98</v>
      </c>
      <c r="M9">
        <v>47.55</v>
      </c>
      <c r="N9">
        <v>0.378</v>
      </c>
      <c r="O9">
        <v>0.622</v>
      </c>
      <c r="R9" t="s">
        <v>0</v>
      </c>
      <c r="S9">
        <v>60.82</v>
      </c>
      <c r="T9">
        <v>34.26</v>
      </c>
      <c r="U9">
        <v>43.83</v>
      </c>
      <c r="V9">
        <v>0.34799999999999998</v>
      </c>
      <c r="W9">
        <v>0.53400000000000003</v>
      </c>
      <c r="Z9" t="s">
        <v>0</v>
      </c>
      <c r="AA9">
        <v>65.39</v>
      </c>
      <c r="AB9">
        <v>37.24</v>
      </c>
      <c r="AC9">
        <v>47.46</v>
      </c>
      <c r="AD9">
        <v>0.38</v>
      </c>
      <c r="AE9">
        <v>0.56399999999999995</v>
      </c>
    </row>
    <row r="10" spans="1:31" x14ac:dyDescent="0.25">
      <c r="B10" t="s">
        <v>2</v>
      </c>
      <c r="C10">
        <v>87.05</v>
      </c>
      <c r="D10">
        <v>76.650000000000006</v>
      </c>
      <c r="E10">
        <v>81.52</v>
      </c>
      <c r="F10">
        <v>0.58199999999999996</v>
      </c>
      <c r="G10">
        <v>0.91</v>
      </c>
      <c r="J10" t="s">
        <v>2</v>
      </c>
      <c r="K10">
        <v>90.64</v>
      </c>
      <c r="L10">
        <v>65.069999999999993</v>
      </c>
      <c r="M10">
        <v>75.760000000000005</v>
      </c>
      <c r="N10">
        <v>0.50700000000000001</v>
      </c>
      <c r="O10">
        <v>0.86399999999999999</v>
      </c>
      <c r="R10" t="s">
        <v>2</v>
      </c>
      <c r="S10">
        <v>89.7</v>
      </c>
      <c r="T10">
        <v>68.42</v>
      </c>
      <c r="U10">
        <v>77.63</v>
      </c>
      <c r="V10">
        <v>0.56499999999999995</v>
      </c>
      <c r="W10">
        <v>0.878</v>
      </c>
      <c r="Z10" t="s">
        <v>2</v>
      </c>
      <c r="AA10">
        <v>89.59</v>
      </c>
      <c r="AB10">
        <v>70.77</v>
      </c>
      <c r="AC10">
        <v>79.08</v>
      </c>
      <c r="AD10">
        <v>0.57699999999999996</v>
      </c>
      <c r="AE10">
        <v>0.88700000000000001</v>
      </c>
    </row>
    <row r="11" spans="1:31" x14ac:dyDescent="0.25">
      <c r="B11" t="s">
        <v>1</v>
      </c>
      <c r="C11">
        <v>58.17</v>
      </c>
      <c r="D11">
        <v>67.930000000000007</v>
      </c>
      <c r="E11">
        <v>62.67</v>
      </c>
      <c r="F11">
        <v>0.44</v>
      </c>
      <c r="G11">
        <v>0.70099999999999996</v>
      </c>
      <c r="J11" t="s">
        <v>1</v>
      </c>
      <c r="K11">
        <v>48.25</v>
      </c>
      <c r="L11">
        <v>76.05</v>
      </c>
      <c r="M11">
        <v>59.04</v>
      </c>
      <c r="N11">
        <v>0.39200000000000002</v>
      </c>
      <c r="O11">
        <v>0.65400000000000003</v>
      </c>
      <c r="R11" t="s">
        <v>1</v>
      </c>
      <c r="S11">
        <v>48.52</v>
      </c>
      <c r="T11">
        <v>81.11</v>
      </c>
      <c r="U11">
        <v>60.72</v>
      </c>
      <c r="V11">
        <v>0.42599999999999999</v>
      </c>
      <c r="W11">
        <v>0.67</v>
      </c>
      <c r="Z11" t="s">
        <v>1</v>
      </c>
      <c r="AA11">
        <v>51.63</v>
      </c>
      <c r="AB11">
        <v>78.41</v>
      </c>
      <c r="AC11">
        <v>62.27</v>
      </c>
      <c r="AD11">
        <v>0.433</v>
      </c>
      <c r="AE11">
        <v>0.70199999999999996</v>
      </c>
    </row>
    <row r="12" spans="1:31" x14ac:dyDescent="0.25">
      <c r="B12" t="s">
        <v>3</v>
      </c>
      <c r="C12">
        <v>53.16</v>
      </c>
      <c r="D12">
        <v>69.87</v>
      </c>
      <c r="E12">
        <v>60.38</v>
      </c>
      <c r="F12">
        <v>0.31900000000000001</v>
      </c>
      <c r="G12">
        <v>0.60599999999999998</v>
      </c>
      <c r="J12" t="s">
        <v>3</v>
      </c>
      <c r="K12">
        <v>52.57</v>
      </c>
      <c r="L12">
        <v>72.09</v>
      </c>
      <c r="M12">
        <v>60.8</v>
      </c>
      <c r="N12">
        <v>0.31900000000000001</v>
      </c>
      <c r="O12">
        <v>0.624</v>
      </c>
      <c r="R12" t="s">
        <v>3</v>
      </c>
      <c r="S12">
        <v>58.19</v>
      </c>
      <c r="T12">
        <v>67.38</v>
      </c>
      <c r="U12">
        <v>62.45</v>
      </c>
      <c r="V12">
        <v>0.314</v>
      </c>
      <c r="W12">
        <v>0.59799999999999998</v>
      </c>
      <c r="Z12" t="s">
        <v>3</v>
      </c>
      <c r="AA12">
        <v>56.32</v>
      </c>
      <c r="AB12">
        <v>66.83</v>
      </c>
      <c r="AC12">
        <v>61.13</v>
      </c>
      <c r="AD12">
        <v>0.32600000000000001</v>
      </c>
      <c r="AE12">
        <v>0.59499999999999997</v>
      </c>
    </row>
    <row r="13" spans="1:31" x14ac:dyDescent="0.25">
      <c r="A13" t="s">
        <v>70</v>
      </c>
      <c r="B13" t="s">
        <v>65</v>
      </c>
      <c r="C13">
        <v>62.57</v>
      </c>
      <c r="D13">
        <v>67.61</v>
      </c>
      <c r="E13">
        <v>64.61</v>
      </c>
      <c r="F13">
        <v>0.441</v>
      </c>
      <c r="G13">
        <v>0.71499999999999997</v>
      </c>
      <c r="I13" t="s">
        <v>71</v>
      </c>
      <c r="J13" t="s">
        <v>65</v>
      </c>
      <c r="K13">
        <v>58.06</v>
      </c>
      <c r="L13">
        <v>67.55</v>
      </c>
      <c r="M13">
        <v>60.79</v>
      </c>
      <c r="N13">
        <v>0.39900000000000002</v>
      </c>
      <c r="O13">
        <v>0.69099999999999995</v>
      </c>
      <c r="Q13" t="s">
        <v>72</v>
      </c>
      <c r="R13" t="s">
        <v>65</v>
      </c>
      <c r="S13">
        <v>64.31</v>
      </c>
      <c r="T13">
        <v>62.79</v>
      </c>
      <c r="U13">
        <v>61.16</v>
      </c>
      <c r="V13">
        <v>0.41299999999999998</v>
      </c>
      <c r="W13">
        <v>0.67</v>
      </c>
      <c r="Y13" t="s">
        <v>73</v>
      </c>
      <c r="Z13" t="s">
        <v>65</v>
      </c>
      <c r="AA13">
        <v>65.73</v>
      </c>
      <c r="AB13">
        <v>63.32</v>
      </c>
      <c r="AC13">
        <v>62.48</v>
      </c>
      <c r="AD13">
        <v>0.42899999999999999</v>
      </c>
      <c r="AE13">
        <v>0.68700000000000006</v>
      </c>
    </row>
    <row r="14" spans="1:31" x14ac:dyDescent="0.25">
      <c r="A14">
        <v>23.38</v>
      </c>
      <c r="I14">
        <v>24.34</v>
      </c>
      <c r="Q14">
        <v>30.6</v>
      </c>
      <c r="Y14">
        <v>31.95</v>
      </c>
    </row>
    <row r="17" spans="1:31" x14ac:dyDescent="0.25">
      <c r="B17" t="s">
        <v>0</v>
      </c>
      <c r="C17">
        <v>46.41</v>
      </c>
      <c r="D17">
        <v>46.35</v>
      </c>
      <c r="E17">
        <v>46.38</v>
      </c>
      <c r="F17">
        <v>0.34200000000000003</v>
      </c>
      <c r="G17">
        <v>0.53</v>
      </c>
      <c r="J17" t="s">
        <v>0</v>
      </c>
      <c r="K17">
        <v>54.69</v>
      </c>
      <c r="L17">
        <v>39.770000000000003</v>
      </c>
      <c r="M17">
        <v>46.05</v>
      </c>
      <c r="N17">
        <v>0.33200000000000002</v>
      </c>
      <c r="O17">
        <v>0.51300000000000001</v>
      </c>
      <c r="R17" t="s">
        <v>0</v>
      </c>
      <c r="S17">
        <v>48.77</v>
      </c>
      <c r="T17">
        <v>43.88</v>
      </c>
      <c r="U17">
        <v>46.2</v>
      </c>
      <c r="V17">
        <v>0.34300000000000003</v>
      </c>
      <c r="W17">
        <v>0.53300000000000003</v>
      </c>
      <c r="Z17" t="s">
        <v>0</v>
      </c>
      <c r="AA17">
        <v>56.78</v>
      </c>
      <c r="AB17">
        <v>35.049999999999997</v>
      </c>
      <c r="AC17">
        <v>43.34</v>
      </c>
      <c r="AD17">
        <v>0.29799999999999999</v>
      </c>
      <c r="AE17">
        <v>0.46100000000000002</v>
      </c>
    </row>
    <row r="18" spans="1:31" x14ac:dyDescent="0.25">
      <c r="B18" t="s">
        <v>2</v>
      </c>
      <c r="C18">
        <v>87.4</v>
      </c>
      <c r="D18">
        <v>68.2</v>
      </c>
      <c r="E18">
        <v>76.62</v>
      </c>
      <c r="F18">
        <v>0.55600000000000005</v>
      </c>
      <c r="G18">
        <v>0.86699999999999999</v>
      </c>
      <c r="J18" t="s">
        <v>2</v>
      </c>
      <c r="K18">
        <v>88.08</v>
      </c>
      <c r="L18">
        <v>68.94</v>
      </c>
      <c r="M18">
        <v>77.349999999999994</v>
      </c>
      <c r="N18">
        <v>0.55700000000000005</v>
      </c>
      <c r="O18">
        <v>0.86699999999999999</v>
      </c>
      <c r="R18" t="s">
        <v>2</v>
      </c>
      <c r="S18">
        <v>85.21</v>
      </c>
      <c r="T18">
        <v>72.97</v>
      </c>
      <c r="U18">
        <v>78.62</v>
      </c>
      <c r="V18">
        <v>0.55900000000000005</v>
      </c>
      <c r="W18">
        <v>0.88400000000000001</v>
      </c>
      <c r="Z18" t="s">
        <v>2</v>
      </c>
      <c r="AA18">
        <v>87.11</v>
      </c>
      <c r="AB18">
        <v>69.97</v>
      </c>
      <c r="AC18">
        <v>77.61</v>
      </c>
      <c r="AD18">
        <v>0.57199999999999995</v>
      </c>
      <c r="AE18">
        <v>0.876</v>
      </c>
    </row>
    <row r="19" spans="1:31" x14ac:dyDescent="0.25">
      <c r="B19" t="s">
        <v>1</v>
      </c>
      <c r="C19">
        <v>50.01</v>
      </c>
      <c r="D19">
        <v>70.06</v>
      </c>
      <c r="E19">
        <v>58.36</v>
      </c>
      <c r="F19">
        <v>0.38</v>
      </c>
      <c r="G19">
        <v>0.6</v>
      </c>
      <c r="J19" t="s">
        <v>1</v>
      </c>
      <c r="K19">
        <v>49.66</v>
      </c>
      <c r="L19">
        <v>72.56</v>
      </c>
      <c r="M19">
        <v>58.97</v>
      </c>
      <c r="N19">
        <v>0.38400000000000001</v>
      </c>
      <c r="O19">
        <v>0.621</v>
      </c>
      <c r="R19" t="s">
        <v>1</v>
      </c>
      <c r="S19">
        <v>54</v>
      </c>
      <c r="T19">
        <v>63.14</v>
      </c>
      <c r="U19">
        <v>58.21</v>
      </c>
      <c r="V19">
        <v>0.378</v>
      </c>
      <c r="W19">
        <v>0.60299999999999998</v>
      </c>
      <c r="Z19" t="s">
        <v>1</v>
      </c>
      <c r="AA19">
        <v>49.36</v>
      </c>
      <c r="AB19">
        <v>70.19</v>
      </c>
      <c r="AC19">
        <v>57.96</v>
      </c>
      <c r="AD19">
        <v>0.39300000000000002</v>
      </c>
      <c r="AE19">
        <v>0.61599999999999999</v>
      </c>
    </row>
    <row r="20" spans="1:31" x14ac:dyDescent="0.25">
      <c r="B20" t="s">
        <v>3</v>
      </c>
      <c r="C20">
        <v>56.84</v>
      </c>
      <c r="D20">
        <v>70.599999999999994</v>
      </c>
      <c r="E20">
        <v>62.98</v>
      </c>
      <c r="F20">
        <v>0.32600000000000001</v>
      </c>
      <c r="G20">
        <v>0.624</v>
      </c>
      <c r="J20" t="s">
        <v>3</v>
      </c>
      <c r="K20">
        <v>55.87</v>
      </c>
      <c r="L20">
        <v>67.45</v>
      </c>
      <c r="M20">
        <v>61.12</v>
      </c>
      <c r="N20">
        <v>0.32</v>
      </c>
      <c r="O20">
        <v>0.60199999999999998</v>
      </c>
      <c r="R20" t="s">
        <v>3</v>
      </c>
      <c r="S20">
        <v>56.84</v>
      </c>
      <c r="T20">
        <v>68.459999999999994</v>
      </c>
      <c r="U20">
        <v>62.11</v>
      </c>
      <c r="V20">
        <v>0.32</v>
      </c>
      <c r="W20">
        <v>0.60799999999999998</v>
      </c>
      <c r="Z20" t="s">
        <v>3</v>
      </c>
      <c r="AA20">
        <v>60.83</v>
      </c>
      <c r="AB20">
        <v>67.459999999999994</v>
      </c>
      <c r="AC20">
        <v>63.97</v>
      </c>
      <c r="AD20">
        <v>0.33100000000000002</v>
      </c>
      <c r="AE20">
        <v>0.61899999999999999</v>
      </c>
    </row>
    <row r="21" spans="1:31" x14ac:dyDescent="0.25">
      <c r="A21" t="s">
        <v>74</v>
      </c>
      <c r="B21" t="s">
        <v>65</v>
      </c>
      <c r="C21">
        <v>60.17</v>
      </c>
      <c r="D21">
        <v>63.8</v>
      </c>
      <c r="E21">
        <v>61.09</v>
      </c>
      <c r="F21">
        <v>0.40100000000000002</v>
      </c>
      <c r="G21">
        <v>0.65500000000000003</v>
      </c>
      <c r="I21" t="s">
        <v>75</v>
      </c>
      <c r="J21" t="s">
        <v>65</v>
      </c>
      <c r="K21">
        <v>62.08</v>
      </c>
      <c r="L21">
        <v>62.18</v>
      </c>
      <c r="M21">
        <v>60.87</v>
      </c>
      <c r="N21">
        <v>0.39800000000000002</v>
      </c>
      <c r="O21">
        <v>0.65100000000000002</v>
      </c>
      <c r="Q21" t="s">
        <v>76</v>
      </c>
      <c r="R21" t="s">
        <v>65</v>
      </c>
      <c r="S21">
        <v>61.2</v>
      </c>
      <c r="T21">
        <v>62.11</v>
      </c>
      <c r="U21">
        <v>61.28</v>
      </c>
      <c r="V21">
        <v>0.4</v>
      </c>
      <c r="W21">
        <v>0.65700000000000003</v>
      </c>
      <c r="Y21" t="s">
        <v>77</v>
      </c>
      <c r="Z21" t="s">
        <v>65</v>
      </c>
      <c r="AA21">
        <v>63.52</v>
      </c>
      <c r="AB21">
        <v>60.67</v>
      </c>
      <c r="AC21">
        <v>60.72</v>
      </c>
      <c r="AD21">
        <v>0.39900000000000002</v>
      </c>
      <c r="AE21">
        <v>0.64300000000000002</v>
      </c>
    </row>
    <row r="22" spans="1:31" x14ac:dyDescent="0.25">
      <c r="A22">
        <v>24.11</v>
      </c>
      <c r="I22">
        <v>24.1</v>
      </c>
      <c r="Q22">
        <v>24.18</v>
      </c>
      <c r="Y22">
        <v>24.06</v>
      </c>
    </row>
    <row r="25" spans="1:31" x14ac:dyDescent="0.25">
      <c r="B25" t="s">
        <v>0</v>
      </c>
      <c r="C25">
        <v>62.96</v>
      </c>
      <c r="D25">
        <v>30.91</v>
      </c>
      <c r="E25">
        <v>41.46</v>
      </c>
      <c r="F25">
        <v>0.27100000000000002</v>
      </c>
      <c r="G25">
        <v>0.45800000000000002</v>
      </c>
      <c r="J25" t="s">
        <v>0</v>
      </c>
      <c r="K25">
        <v>68.72</v>
      </c>
      <c r="L25">
        <v>14.38</v>
      </c>
      <c r="M25">
        <v>23.78</v>
      </c>
      <c r="N25">
        <v>0.14499999999999999</v>
      </c>
      <c r="O25">
        <v>0.255</v>
      </c>
      <c r="R25" t="s">
        <v>0</v>
      </c>
      <c r="S25">
        <v>68.62</v>
      </c>
      <c r="T25">
        <v>28.02</v>
      </c>
      <c r="U25">
        <v>39.799999999999997</v>
      </c>
      <c r="V25">
        <v>0.251</v>
      </c>
      <c r="W25">
        <v>0.42299999999999999</v>
      </c>
      <c r="Z25" t="s">
        <v>0</v>
      </c>
      <c r="AA25">
        <v>50.24</v>
      </c>
      <c r="AB25">
        <v>22.61</v>
      </c>
      <c r="AC25">
        <v>31.19</v>
      </c>
      <c r="AD25">
        <v>0.191</v>
      </c>
      <c r="AE25">
        <v>0.30599999999999999</v>
      </c>
    </row>
    <row r="26" spans="1:31" x14ac:dyDescent="0.25">
      <c r="B26" t="s">
        <v>2</v>
      </c>
      <c r="C26">
        <v>76.75</v>
      </c>
      <c r="D26">
        <v>71.2</v>
      </c>
      <c r="E26">
        <v>73.87</v>
      </c>
      <c r="F26">
        <v>0.505</v>
      </c>
      <c r="G26">
        <v>0.82899999999999996</v>
      </c>
      <c r="J26" t="s">
        <v>2</v>
      </c>
      <c r="K26">
        <v>74.22</v>
      </c>
      <c r="L26">
        <v>70.459999999999994</v>
      </c>
      <c r="M26">
        <v>72.290000000000006</v>
      </c>
      <c r="N26">
        <v>0.48799999999999999</v>
      </c>
      <c r="O26">
        <v>0.81200000000000006</v>
      </c>
      <c r="R26" t="s">
        <v>2</v>
      </c>
      <c r="S26">
        <v>76.88</v>
      </c>
      <c r="T26">
        <v>68.33</v>
      </c>
      <c r="U26">
        <v>72.349999999999994</v>
      </c>
      <c r="V26">
        <v>0.48499999999999999</v>
      </c>
      <c r="W26">
        <v>0.80700000000000005</v>
      </c>
      <c r="Z26" t="s">
        <v>2</v>
      </c>
      <c r="AA26">
        <v>70.790000000000006</v>
      </c>
      <c r="AB26">
        <v>82.06</v>
      </c>
      <c r="AC26">
        <v>76.010000000000005</v>
      </c>
      <c r="AD26">
        <v>0.56599999999999995</v>
      </c>
      <c r="AE26">
        <v>0.89100000000000001</v>
      </c>
    </row>
    <row r="27" spans="1:31" x14ac:dyDescent="0.25">
      <c r="B27" t="s">
        <v>1</v>
      </c>
      <c r="C27">
        <v>45.47</v>
      </c>
      <c r="D27">
        <v>83.53</v>
      </c>
      <c r="E27">
        <v>58.89</v>
      </c>
      <c r="F27">
        <v>0.4</v>
      </c>
      <c r="G27">
        <v>0.70399999999999996</v>
      </c>
      <c r="J27" t="s">
        <v>1</v>
      </c>
      <c r="K27">
        <v>45.01</v>
      </c>
      <c r="L27">
        <v>69.650000000000006</v>
      </c>
      <c r="M27">
        <v>54.68</v>
      </c>
      <c r="N27">
        <v>0.34899999999999998</v>
      </c>
      <c r="O27">
        <v>0.59699999999999998</v>
      </c>
      <c r="R27" t="s">
        <v>1</v>
      </c>
      <c r="S27">
        <v>43.19</v>
      </c>
      <c r="T27">
        <v>84.49</v>
      </c>
      <c r="U27">
        <v>57.16</v>
      </c>
      <c r="V27">
        <v>0.374</v>
      </c>
      <c r="W27">
        <v>0.68400000000000005</v>
      </c>
      <c r="Z27" t="s">
        <v>1</v>
      </c>
      <c r="AA27">
        <v>59.52</v>
      </c>
      <c r="AB27">
        <v>58.33</v>
      </c>
      <c r="AC27">
        <v>58.91</v>
      </c>
      <c r="AD27">
        <v>0.38500000000000001</v>
      </c>
      <c r="AE27">
        <v>0.63700000000000001</v>
      </c>
    </row>
    <row r="28" spans="1:31" x14ac:dyDescent="0.25">
      <c r="B28" t="s">
        <v>3</v>
      </c>
      <c r="C28">
        <v>48.17</v>
      </c>
      <c r="D28">
        <v>70.42</v>
      </c>
      <c r="E28">
        <v>57.21</v>
      </c>
      <c r="F28">
        <v>0.28299999999999997</v>
      </c>
      <c r="G28">
        <v>0.57499999999999996</v>
      </c>
      <c r="J28" t="s">
        <v>3</v>
      </c>
      <c r="K28">
        <v>41.98</v>
      </c>
      <c r="L28">
        <v>70.59</v>
      </c>
      <c r="M28">
        <v>52.65</v>
      </c>
      <c r="N28">
        <v>0.28199999999999997</v>
      </c>
      <c r="O28">
        <v>0.55800000000000005</v>
      </c>
      <c r="R28" t="s">
        <v>3</v>
      </c>
      <c r="S28">
        <v>49.31</v>
      </c>
      <c r="T28">
        <v>72.75</v>
      </c>
      <c r="U28">
        <v>58.78</v>
      </c>
      <c r="V28">
        <v>0.29899999999999999</v>
      </c>
      <c r="W28">
        <v>0.60499999999999998</v>
      </c>
      <c r="Z28" t="s">
        <v>3</v>
      </c>
      <c r="AA28">
        <v>45.41</v>
      </c>
      <c r="AB28">
        <v>67.010000000000005</v>
      </c>
      <c r="AC28">
        <v>54.13</v>
      </c>
      <c r="AD28">
        <v>0.27600000000000002</v>
      </c>
      <c r="AE28">
        <v>0.55300000000000005</v>
      </c>
    </row>
    <row r="29" spans="1:31" x14ac:dyDescent="0.25">
      <c r="A29" t="s">
        <v>78</v>
      </c>
      <c r="B29" t="s">
        <v>65</v>
      </c>
      <c r="C29">
        <v>58.34</v>
      </c>
      <c r="D29">
        <v>64.02</v>
      </c>
      <c r="E29">
        <v>57.86</v>
      </c>
      <c r="F29">
        <v>0.36499999999999999</v>
      </c>
      <c r="G29">
        <v>0.64200000000000002</v>
      </c>
      <c r="I29" t="s">
        <v>79</v>
      </c>
      <c r="J29" t="s">
        <v>65</v>
      </c>
      <c r="K29">
        <v>57.48</v>
      </c>
      <c r="L29">
        <v>56.27</v>
      </c>
      <c r="M29">
        <v>50.85</v>
      </c>
      <c r="N29">
        <v>0.316</v>
      </c>
      <c r="O29">
        <v>0.55600000000000005</v>
      </c>
      <c r="Q29" t="s">
        <v>80</v>
      </c>
      <c r="R29" t="s">
        <v>65</v>
      </c>
      <c r="S29">
        <v>59.5</v>
      </c>
      <c r="T29">
        <v>63.4</v>
      </c>
      <c r="U29">
        <v>57.02</v>
      </c>
      <c r="V29">
        <v>0.35199999999999998</v>
      </c>
      <c r="W29">
        <v>0.63</v>
      </c>
      <c r="Y29" t="s">
        <v>81</v>
      </c>
      <c r="Z29" t="s">
        <v>65</v>
      </c>
      <c r="AA29">
        <v>56.49</v>
      </c>
      <c r="AB29">
        <v>57.5</v>
      </c>
      <c r="AC29">
        <v>55.06</v>
      </c>
      <c r="AD29">
        <v>0.35499999999999998</v>
      </c>
      <c r="AE29">
        <v>0.59699999999999998</v>
      </c>
    </row>
    <row r="30" spans="1:31" x14ac:dyDescent="0.25">
      <c r="A30">
        <v>22.77</v>
      </c>
      <c r="I30">
        <v>22.8</v>
      </c>
      <c r="Q30">
        <v>22.77</v>
      </c>
      <c r="Y30">
        <v>22.83</v>
      </c>
    </row>
    <row r="33" spans="1:31" x14ac:dyDescent="0.25">
      <c r="B33" t="s">
        <v>0</v>
      </c>
      <c r="C33">
        <v>47.09</v>
      </c>
      <c r="D33">
        <v>35.24</v>
      </c>
      <c r="E33">
        <v>40.31</v>
      </c>
      <c r="F33">
        <v>0.251</v>
      </c>
      <c r="G33">
        <v>0.42299999999999999</v>
      </c>
      <c r="J33" t="s">
        <v>0</v>
      </c>
      <c r="K33">
        <v>47.46</v>
      </c>
      <c r="L33">
        <v>47.66</v>
      </c>
      <c r="M33">
        <v>47.56</v>
      </c>
      <c r="N33">
        <v>0.28999999999999998</v>
      </c>
      <c r="O33">
        <v>0.48499999999999999</v>
      </c>
      <c r="R33" t="s">
        <v>0</v>
      </c>
      <c r="S33">
        <v>44.4</v>
      </c>
      <c r="T33">
        <v>40.54</v>
      </c>
      <c r="U33">
        <v>42.38</v>
      </c>
      <c r="V33">
        <v>0.27400000000000002</v>
      </c>
      <c r="W33">
        <v>0.45500000000000002</v>
      </c>
      <c r="Z33" t="s">
        <v>0</v>
      </c>
      <c r="AA33">
        <v>44.87</v>
      </c>
      <c r="AB33">
        <v>47.81</v>
      </c>
      <c r="AC33">
        <v>46.3</v>
      </c>
      <c r="AD33">
        <v>0.28599999999999998</v>
      </c>
      <c r="AE33">
        <v>0.47799999999999998</v>
      </c>
    </row>
    <row r="34" spans="1:31" x14ac:dyDescent="0.25">
      <c r="B34" t="s">
        <v>2</v>
      </c>
      <c r="C34">
        <v>71.11</v>
      </c>
      <c r="D34">
        <v>77.84</v>
      </c>
      <c r="E34">
        <v>74.319999999999993</v>
      </c>
      <c r="F34">
        <v>0.52100000000000002</v>
      </c>
      <c r="G34">
        <v>0.85799999999999998</v>
      </c>
      <c r="J34" t="s">
        <v>2</v>
      </c>
      <c r="K34">
        <v>75.510000000000005</v>
      </c>
      <c r="L34">
        <v>73.540000000000006</v>
      </c>
      <c r="M34">
        <v>74.510000000000005</v>
      </c>
      <c r="N34">
        <v>0.52200000000000002</v>
      </c>
      <c r="O34">
        <v>0.84299999999999997</v>
      </c>
      <c r="R34" t="s">
        <v>2</v>
      </c>
      <c r="S34">
        <v>73.010000000000005</v>
      </c>
      <c r="T34">
        <v>72.34</v>
      </c>
      <c r="U34">
        <v>72.67</v>
      </c>
      <c r="V34">
        <v>0.51200000000000001</v>
      </c>
      <c r="W34">
        <v>0.83299999999999996</v>
      </c>
      <c r="Z34" t="s">
        <v>2</v>
      </c>
      <c r="AA34">
        <v>72.56</v>
      </c>
      <c r="AB34">
        <v>76.08</v>
      </c>
      <c r="AC34">
        <v>74.28</v>
      </c>
      <c r="AD34">
        <v>0.53500000000000003</v>
      </c>
      <c r="AE34">
        <v>0.85599999999999998</v>
      </c>
    </row>
    <row r="35" spans="1:31" x14ac:dyDescent="0.25">
      <c r="B35" t="s">
        <v>1</v>
      </c>
      <c r="C35">
        <v>52.08</v>
      </c>
      <c r="D35">
        <v>52.16</v>
      </c>
      <c r="E35">
        <v>52.12</v>
      </c>
      <c r="F35">
        <v>0.30099999999999999</v>
      </c>
      <c r="G35">
        <v>0.51300000000000001</v>
      </c>
      <c r="J35" t="s">
        <v>1</v>
      </c>
      <c r="K35">
        <v>49.1</v>
      </c>
      <c r="L35">
        <v>62.28</v>
      </c>
      <c r="M35">
        <v>54.91</v>
      </c>
      <c r="N35">
        <v>0.34300000000000003</v>
      </c>
      <c r="O35">
        <v>0.58399999999999996</v>
      </c>
      <c r="R35" t="s">
        <v>1</v>
      </c>
      <c r="S35">
        <v>47.49</v>
      </c>
      <c r="T35">
        <v>60.09</v>
      </c>
      <c r="U35">
        <v>53.05</v>
      </c>
      <c r="V35">
        <v>0.312</v>
      </c>
      <c r="W35">
        <v>0.52500000000000002</v>
      </c>
      <c r="Z35" t="s">
        <v>1</v>
      </c>
      <c r="AA35">
        <v>51.13</v>
      </c>
      <c r="AB35">
        <v>53.49</v>
      </c>
      <c r="AC35">
        <v>52.28</v>
      </c>
      <c r="AD35">
        <v>0.3</v>
      </c>
      <c r="AE35">
        <v>0.52300000000000002</v>
      </c>
    </row>
    <row r="36" spans="1:31" x14ac:dyDescent="0.25">
      <c r="B36" t="s">
        <v>3</v>
      </c>
      <c r="C36">
        <v>49.89</v>
      </c>
      <c r="D36">
        <v>70.03</v>
      </c>
      <c r="E36">
        <v>58.27</v>
      </c>
      <c r="F36">
        <v>0.28399999999999997</v>
      </c>
      <c r="G36">
        <v>0.57899999999999996</v>
      </c>
      <c r="J36" t="s">
        <v>3</v>
      </c>
      <c r="K36">
        <v>47.74</v>
      </c>
      <c r="L36">
        <v>70.11</v>
      </c>
      <c r="M36">
        <v>56.8</v>
      </c>
      <c r="N36">
        <v>0.29599999999999999</v>
      </c>
      <c r="O36">
        <v>0.58199999999999996</v>
      </c>
      <c r="R36" t="s">
        <v>3</v>
      </c>
      <c r="S36">
        <v>50.23</v>
      </c>
      <c r="T36">
        <v>70.569999999999993</v>
      </c>
      <c r="U36">
        <v>58.69</v>
      </c>
      <c r="V36">
        <v>0.28799999999999998</v>
      </c>
      <c r="W36">
        <v>0.58599999999999997</v>
      </c>
      <c r="Z36" t="s">
        <v>3</v>
      </c>
      <c r="AA36">
        <v>49.66</v>
      </c>
      <c r="AB36">
        <v>69.900000000000006</v>
      </c>
      <c r="AC36">
        <v>58.07</v>
      </c>
      <c r="AD36">
        <v>0.3</v>
      </c>
      <c r="AE36">
        <v>0.58499999999999996</v>
      </c>
    </row>
    <row r="37" spans="1:31" x14ac:dyDescent="0.25">
      <c r="A37" t="s">
        <v>83</v>
      </c>
      <c r="B37" t="s">
        <v>65</v>
      </c>
      <c r="C37">
        <v>55.04</v>
      </c>
      <c r="D37">
        <v>58.82</v>
      </c>
      <c r="E37">
        <v>56.26</v>
      </c>
      <c r="F37">
        <v>0.33900000000000002</v>
      </c>
      <c r="G37">
        <v>0.59299999999999997</v>
      </c>
      <c r="I37" t="s">
        <v>82</v>
      </c>
      <c r="J37" t="s">
        <v>65</v>
      </c>
      <c r="K37">
        <v>54.95</v>
      </c>
      <c r="L37">
        <v>63.4</v>
      </c>
      <c r="M37">
        <v>58.45</v>
      </c>
      <c r="N37">
        <v>0.36299999999999999</v>
      </c>
      <c r="O37">
        <v>0.624</v>
      </c>
      <c r="Q37" t="s">
        <v>84</v>
      </c>
      <c r="R37" t="s">
        <v>65</v>
      </c>
      <c r="S37">
        <v>53.78</v>
      </c>
      <c r="T37">
        <v>60.89</v>
      </c>
      <c r="U37">
        <v>56.7</v>
      </c>
      <c r="V37">
        <v>0.34599999999999997</v>
      </c>
      <c r="W37">
        <v>0.6</v>
      </c>
      <c r="Y37" t="s">
        <v>85</v>
      </c>
      <c r="Z37" t="s">
        <v>65</v>
      </c>
      <c r="AA37">
        <v>54.55</v>
      </c>
      <c r="AB37">
        <v>61.82</v>
      </c>
      <c r="AC37">
        <v>57.73</v>
      </c>
      <c r="AD37">
        <v>0.35499999999999998</v>
      </c>
      <c r="AE37">
        <v>0.61099999999999999</v>
      </c>
    </row>
    <row r="38" spans="1:31" x14ac:dyDescent="0.25">
      <c r="A38">
        <v>23.54</v>
      </c>
      <c r="I38">
        <v>23.6</v>
      </c>
      <c r="Q38">
        <v>23.53</v>
      </c>
      <c r="Y38">
        <v>23.52</v>
      </c>
    </row>
    <row r="41" spans="1:31" x14ac:dyDescent="0.25"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86</v>
      </c>
      <c r="I41" t="s">
        <v>105</v>
      </c>
      <c r="J41" t="s">
        <v>106</v>
      </c>
      <c r="K41" s="12" t="s">
        <v>107</v>
      </c>
      <c r="L41" t="s">
        <v>37</v>
      </c>
      <c r="M41" t="s">
        <v>38</v>
      </c>
      <c r="N41" t="s">
        <v>39</v>
      </c>
      <c r="O41" t="s">
        <v>40</v>
      </c>
      <c r="P41" t="s">
        <v>41</v>
      </c>
      <c r="R41" t="s">
        <v>105</v>
      </c>
      <c r="S41" t="s">
        <v>106</v>
      </c>
      <c r="T41" t="s">
        <v>107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</row>
    <row r="42" spans="1:31" x14ac:dyDescent="0.25">
      <c r="A42" t="s">
        <v>66</v>
      </c>
      <c r="B42">
        <v>64.010000000000005</v>
      </c>
      <c r="C42">
        <v>65.56</v>
      </c>
      <c r="D42">
        <v>63.14</v>
      </c>
      <c r="E42">
        <v>0.42399999999999999</v>
      </c>
      <c r="F42">
        <v>0.69699999999999995</v>
      </c>
      <c r="G42">
        <v>24.45</v>
      </c>
      <c r="I42" t="str">
        <f t="shared" ref="I42:I61" si="0">IF(LEFT(A42,2)="fs","Nuo nulio",IF(LEFT(A42,2)="pt","Iš anksto",""))</f>
        <v>Nuo nulio</v>
      </c>
      <c r="J42" s="9" t="str">
        <f t="shared" ref="J42:J61" si="1">IF(ISNUMBER(SEARCH("_bal",A42)),"taip","ne")</f>
        <v>ne</v>
      </c>
      <c r="K42" s="9" t="str">
        <f t="shared" ref="K42:K61" si="2">IF(ISNUMBER(SEARCH("pmd_aff",A42)),"Fotometrinis + Geometrinis",IF(ISNUMBER(SEARCH("_aff",A42)),"Geometrinis",IF(ISNUMBER(SEARCH("pmd",A42)),"Fotometrinis",IF(ISNUMBER(SEARCH("df",A42)),"Numatytasis","ne"))))</f>
        <v>ne</v>
      </c>
      <c r="L42" s="11">
        <f>B42</f>
        <v>64.010000000000005</v>
      </c>
      <c r="M42" s="11">
        <f>C42</f>
        <v>65.56</v>
      </c>
      <c r="N42" s="9">
        <f>D42/100</f>
        <v>0.63139999999999996</v>
      </c>
      <c r="O42" s="11">
        <f>E42*100</f>
        <v>42.4</v>
      </c>
      <c r="P42" s="11">
        <f>F42*100</f>
        <v>69.699999999999989</v>
      </c>
      <c r="R42" t="s">
        <v>108</v>
      </c>
      <c r="S42" t="s">
        <v>109</v>
      </c>
      <c r="T42" t="s">
        <v>52</v>
      </c>
      <c r="U42">
        <v>62.57</v>
      </c>
      <c r="V42">
        <v>67.61</v>
      </c>
      <c r="W42">
        <v>0.64610000000000001</v>
      </c>
      <c r="X42">
        <v>44.1</v>
      </c>
      <c r="Y42">
        <v>71.5</v>
      </c>
    </row>
    <row r="43" spans="1:31" x14ac:dyDescent="0.25">
      <c r="A43" t="s">
        <v>67</v>
      </c>
      <c r="B43">
        <v>67.069999999999993</v>
      </c>
      <c r="C43">
        <v>61.95</v>
      </c>
      <c r="D43">
        <v>62.3</v>
      </c>
      <c r="E43">
        <v>0.42099999999999999</v>
      </c>
      <c r="F43">
        <v>0.68100000000000005</v>
      </c>
      <c r="G43">
        <v>23.8</v>
      </c>
      <c r="I43" t="str">
        <f t="shared" si="0"/>
        <v>Iš anksto</v>
      </c>
      <c r="J43" s="9" t="str">
        <f t="shared" si="1"/>
        <v>ne</v>
      </c>
      <c r="K43" s="9" t="str">
        <f t="shared" si="2"/>
        <v>ne</v>
      </c>
      <c r="L43" s="11">
        <f t="shared" ref="L43:M61" si="3">B43</f>
        <v>67.069999999999993</v>
      </c>
      <c r="M43" s="11">
        <f t="shared" si="3"/>
        <v>61.95</v>
      </c>
      <c r="N43" s="9">
        <f t="shared" ref="N43:N61" si="4">D43/100</f>
        <v>0.623</v>
      </c>
      <c r="O43" s="11">
        <f t="shared" ref="O43:P61" si="5">E43*100</f>
        <v>42.1</v>
      </c>
      <c r="P43" s="11">
        <f t="shared" si="5"/>
        <v>68.100000000000009</v>
      </c>
      <c r="R43" t="s">
        <v>108</v>
      </c>
      <c r="S43" t="s">
        <v>111</v>
      </c>
      <c r="T43" t="s">
        <v>109</v>
      </c>
      <c r="U43">
        <v>63.53</v>
      </c>
      <c r="V43">
        <v>66.73</v>
      </c>
      <c r="W43">
        <v>0.63790000000000002</v>
      </c>
      <c r="X43">
        <v>42.9</v>
      </c>
      <c r="Y43">
        <v>70.099999999999994</v>
      </c>
    </row>
    <row r="44" spans="1:31" x14ac:dyDescent="0.25">
      <c r="A44" t="s">
        <v>68</v>
      </c>
      <c r="B44">
        <v>63.53</v>
      </c>
      <c r="C44">
        <v>66.73</v>
      </c>
      <c r="D44">
        <v>63.79</v>
      </c>
      <c r="E44">
        <v>0.42899999999999999</v>
      </c>
      <c r="F44">
        <v>0.70099999999999996</v>
      </c>
      <c r="G44">
        <v>23.44</v>
      </c>
      <c r="I44" t="str">
        <f t="shared" si="0"/>
        <v>Nuo nulio</v>
      </c>
      <c r="J44" s="9" t="str">
        <f t="shared" si="1"/>
        <v>taip</v>
      </c>
      <c r="K44" s="9" t="str">
        <f t="shared" si="2"/>
        <v>ne</v>
      </c>
      <c r="L44" s="11">
        <f t="shared" si="3"/>
        <v>63.53</v>
      </c>
      <c r="M44" s="11">
        <f t="shared" si="3"/>
        <v>66.73</v>
      </c>
      <c r="N44" s="9">
        <f t="shared" si="4"/>
        <v>0.63790000000000002</v>
      </c>
      <c r="O44" s="11">
        <f t="shared" si="5"/>
        <v>42.9</v>
      </c>
      <c r="P44" s="11">
        <f t="shared" si="5"/>
        <v>70.099999999999994</v>
      </c>
      <c r="R44" t="s">
        <v>108</v>
      </c>
      <c r="S44" t="s">
        <v>109</v>
      </c>
      <c r="T44" t="s">
        <v>109</v>
      </c>
      <c r="U44">
        <v>64.010000000000005</v>
      </c>
      <c r="V44">
        <v>65.56</v>
      </c>
      <c r="W44">
        <v>0.63139999999999996</v>
      </c>
      <c r="X44">
        <v>42.4</v>
      </c>
      <c r="Y44">
        <v>69.699999999999989</v>
      </c>
    </row>
    <row r="45" spans="1:31" x14ac:dyDescent="0.25">
      <c r="A45" t="s">
        <v>69</v>
      </c>
      <c r="B45">
        <v>68.69</v>
      </c>
      <c r="C45">
        <v>58.44</v>
      </c>
      <c r="D45">
        <v>58.58</v>
      </c>
      <c r="E45">
        <v>0.39700000000000002</v>
      </c>
      <c r="F45">
        <v>0.64700000000000002</v>
      </c>
      <c r="G45">
        <v>23.43</v>
      </c>
      <c r="I45" t="str">
        <f t="shared" si="0"/>
        <v>Iš anksto</v>
      </c>
      <c r="J45" s="9" t="str">
        <f t="shared" si="1"/>
        <v>taip</v>
      </c>
      <c r="K45" s="9" t="str">
        <f t="shared" si="2"/>
        <v>ne</v>
      </c>
      <c r="L45" s="11">
        <f t="shared" si="3"/>
        <v>68.69</v>
      </c>
      <c r="M45" s="11">
        <f t="shared" si="3"/>
        <v>58.44</v>
      </c>
      <c r="N45" s="9">
        <f t="shared" si="4"/>
        <v>0.58579999999999999</v>
      </c>
      <c r="O45" s="11">
        <f t="shared" si="5"/>
        <v>39.700000000000003</v>
      </c>
      <c r="P45" s="11">
        <f t="shared" si="5"/>
        <v>64.7</v>
      </c>
      <c r="R45" t="s">
        <v>110</v>
      </c>
      <c r="S45" t="s">
        <v>109</v>
      </c>
      <c r="T45" t="s">
        <v>52</v>
      </c>
      <c r="U45">
        <v>58.06</v>
      </c>
      <c r="V45">
        <v>67.55</v>
      </c>
      <c r="W45">
        <v>0.6079</v>
      </c>
      <c r="X45">
        <v>39.900000000000006</v>
      </c>
      <c r="Y45">
        <v>69.099999999999994</v>
      </c>
    </row>
    <row r="46" spans="1:31" x14ac:dyDescent="0.25">
      <c r="A46" t="s">
        <v>70</v>
      </c>
      <c r="B46">
        <v>62.57</v>
      </c>
      <c r="C46">
        <v>67.61</v>
      </c>
      <c r="D46" s="10">
        <v>64.61</v>
      </c>
      <c r="E46" s="10">
        <v>0.441</v>
      </c>
      <c r="F46">
        <v>0.71499999999999997</v>
      </c>
      <c r="G46">
        <v>23.38</v>
      </c>
      <c r="I46" t="str">
        <f t="shared" si="0"/>
        <v>Nuo nulio</v>
      </c>
      <c r="J46" s="9" t="str">
        <f t="shared" si="1"/>
        <v>ne</v>
      </c>
      <c r="K46" s="9" t="str">
        <f t="shared" si="2"/>
        <v>Numatytasis</v>
      </c>
      <c r="L46" s="11">
        <f t="shared" si="3"/>
        <v>62.57</v>
      </c>
      <c r="M46" s="11">
        <f t="shared" si="3"/>
        <v>67.61</v>
      </c>
      <c r="N46" s="9">
        <f t="shared" si="4"/>
        <v>0.64610000000000001</v>
      </c>
      <c r="O46" s="11">
        <f t="shared" si="5"/>
        <v>44.1</v>
      </c>
      <c r="P46" s="11">
        <f t="shared" si="5"/>
        <v>71.5</v>
      </c>
      <c r="R46" t="s">
        <v>110</v>
      </c>
      <c r="S46" t="s">
        <v>111</v>
      </c>
      <c r="T46" t="s">
        <v>52</v>
      </c>
      <c r="U46">
        <v>65.73</v>
      </c>
      <c r="V46">
        <v>63.32</v>
      </c>
      <c r="W46">
        <v>0.62480000000000002</v>
      </c>
      <c r="X46">
        <v>42.9</v>
      </c>
      <c r="Y46">
        <v>68.7</v>
      </c>
    </row>
    <row r="47" spans="1:31" x14ac:dyDescent="0.25">
      <c r="A47" t="s">
        <v>71</v>
      </c>
      <c r="B47">
        <v>58.06</v>
      </c>
      <c r="C47">
        <v>67.55</v>
      </c>
      <c r="D47">
        <v>60.79</v>
      </c>
      <c r="E47">
        <v>0.39900000000000002</v>
      </c>
      <c r="F47">
        <v>0.69099999999999995</v>
      </c>
      <c r="G47">
        <v>24.34</v>
      </c>
      <c r="I47" t="str">
        <f t="shared" si="0"/>
        <v>Iš anksto</v>
      </c>
      <c r="J47" s="9" t="str">
        <f t="shared" si="1"/>
        <v>ne</v>
      </c>
      <c r="K47" s="9" t="str">
        <f t="shared" si="2"/>
        <v>Numatytasis</v>
      </c>
      <c r="L47" s="11">
        <f t="shared" si="3"/>
        <v>58.06</v>
      </c>
      <c r="M47" s="11">
        <f t="shared" si="3"/>
        <v>67.55</v>
      </c>
      <c r="N47" s="9">
        <f t="shared" si="4"/>
        <v>0.6079</v>
      </c>
      <c r="O47" s="11">
        <f t="shared" si="5"/>
        <v>39.900000000000006</v>
      </c>
      <c r="P47" s="11">
        <f t="shared" si="5"/>
        <v>69.099999999999994</v>
      </c>
      <c r="R47" t="s">
        <v>110</v>
      </c>
      <c r="S47" t="s">
        <v>109</v>
      </c>
      <c r="T47" t="s">
        <v>109</v>
      </c>
      <c r="U47">
        <v>67.069999999999993</v>
      </c>
      <c r="V47">
        <v>61.95</v>
      </c>
      <c r="W47">
        <v>0.623</v>
      </c>
      <c r="X47">
        <v>42.1</v>
      </c>
      <c r="Y47">
        <v>68.100000000000009</v>
      </c>
    </row>
    <row r="48" spans="1:31" x14ac:dyDescent="0.25">
      <c r="A48" t="s">
        <v>72</v>
      </c>
      <c r="B48">
        <v>64.31</v>
      </c>
      <c r="C48">
        <v>62.79</v>
      </c>
      <c r="D48">
        <v>61.16</v>
      </c>
      <c r="E48">
        <v>0.41299999999999998</v>
      </c>
      <c r="F48">
        <v>0.67</v>
      </c>
      <c r="G48">
        <v>30.6</v>
      </c>
      <c r="I48" t="str">
        <f t="shared" si="0"/>
        <v>Nuo nulio</v>
      </c>
      <c r="J48" s="9" t="str">
        <f t="shared" si="1"/>
        <v>taip</v>
      </c>
      <c r="K48" s="9" t="str">
        <f t="shared" si="2"/>
        <v>Numatytasis</v>
      </c>
      <c r="L48" s="11">
        <f t="shared" si="3"/>
        <v>64.31</v>
      </c>
      <c r="M48" s="11">
        <f t="shared" si="3"/>
        <v>62.79</v>
      </c>
      <c r="N48" s="9">
        <f t="shared" si="4"/>
        <v>0.61159999999999992</v>
      </c>
      <c r="O48" s="11">
        <f t="shared" si="5"/>
        <v>41.3</v>
      </c>
      <c r="P48" s="11">
        <f t="shared" si="5"/>
        <v>67</v>
      </c>
      <c r="R48" t="s">
        <v>108</v>
      </c>
      <c r="S48" t="s">
        <v>111</v>
      </c>
      <c r="T48" t="s">
        <v>52</v>
      </c>
      <c r="U48">
        <v>64.31</v>
      </c>
      <c r="V48">
        <v>62.79</v>
      </c>
      <c r="W48">
        <v>0.61159999999999992</v>
      </c>
      <c r="X48">
        <v>41.3</v>
      </c>
      <c r="Y48">
        <v>67</v>
      </c>
    </row>
    <row r="49" spans="1:25" x14ac:dyDescent="0.25">
      <c r="A49" t="s">
        <v>73</v>
      </c>
      <c r="B49">
        <v>65.73</v>
      </c>
      <c r="C49">
        <v>63.32</v>
      </c>
      <c r="D49">
        <v>62.48</v>
      </c>
      <c r="E49">
        <v>0.42899999999999999</v>
      </c>
      <c r="F49">
        <v>0.68700000000000006</v>
      </c>
      <c r="G49">
        <v>31.95</v>
      </c>
      <c r="I49" t="str">
        <f t="shared" si="0"/>
        <v>Iš anksto</v>
      </c>
      <c r="J49" s="9" t="str">
        <f t="shared" si="1"/>
        <v>taip</v>
      </c>
      <c r="K49" s="9" t="str">
        <f t="shared" si="2"/>
        <v>Numatytasis</v>
      </c>
      <c r="L49" s="11">
        <f t="shared" si="3"/>
        <v>65.73</v>
      </c>
      <c r="M49" s="11">
        <f t="shared" si="3"/>
        <v>63.32</v>
      </c>
      <c r="N49" s="9">
        <f t="shared" si="4"/>
        <v>0.62480000000000002</v>
      </c>
      <c r="O49" s="11">
        <f t="shared" si="5"/>
        <v>42.9</v>
      </c>
      <c r="P49" s="11">
        <f t="shared" si="5"/>
        <v>68.7</v>
      </c>
      <c r="R49" t="s">
        <v>108</v>
      </c>
      <c r="S49" t="s">
        <v>111</v>
      </c>
      <c r="T49" t="s">
        <v>112</v>
      </c>
      <c r="U49">
        <v>61.2</v>
      </c>
      <c r="V49">
        <v>62.11</v>
      </c>
      <c r="W49">
        <v>0.61280000000000001</v>
      </c>
      <c r="X49">
        <v>40</v>
      </c>
      <c r="Y49">
        <v>65.7</v>
      </c>
    </row>
    <row r="50" spans="1:25" x14ac:dyDescent="0.25">
      <c r="A50" t="s">
        <v>74</v>
      </c>
      <c r="B50">
        <v>60.17</v>
      </c>
      <c r="C50">
        <v>63.8</v>
      </c>
      <c r="D50">
        <v>61.09</v>
      </c>
      <c r="E50">
        <v>0.40100000000000002</v>
      </c>
      <c r="F50">
        <v>0.65500000000000003</v>
      </c>
      <c r="G50">
        <v>24.11</v>
      </c>
      <c r="I50" t="str">
        <f t="shared" si="0"/>
        <v>Nuo nulio</v>
      </c>
      <c r="J50" s="9" t="str">
        <f t="shared" si="1"/>
        <v>ne</v>
      </c>
      <c r="K50" s="9" t="str">
        <f t="shared" si="2"/>
        <v>Fotometrinis</v>
      </c>
      <c r="L50" s="11">
        <f t="shared" si="3"/>
        <v>60.17</v>
      </c>
      <c r="M50" s="11">
        <f t="shared" si="3"/>
        <v>63.8</v>
      </c>
      <c r="N50" s="9">
        <f t="shared" si="4"/>
        <v>0.6109</v>
      </c>
      <c r="O50" s="11">
        <f t="shared" si="5"/>
        <v>40.1</v>
      </c>
      <c r="P50" s="11">
        <f t="shared" si="5"/>
        <v>65.5</v>
      </c>
      <c r="R50" t="s">
        <v>108</v>
      </c>
      <c r="S50" t="s">
        <v>109</v>
      </c>
      <c r="T50" t="s">
        <v>112</v>
      </c>
      <c r="U50">
        <v>60.17</v>
      </c>
      <c r="V50">
        <v>63.8</v>
      </c>
      <c r="W50">
        <v>0.6109</v>
      </c>
      <c r="X50">
        <v>40.1</v>
      </c>
      <c r="Y50">
        <v>65.5</v>
      </c>
    </row>
    <row r="51" spans="1:25" x14ac:dyDescent="0.25">
      <c r="A51" t="s">
        <v>75</v>
      </c>
      <c r="B51">
        <v>62.08</v>
      </c>
      <c r="C51">
        <v>62.18</v>
      </c>
      <c r="D51">
        <v>60.87</v>
      </c>
      <c r="E51">
        <v>0.39800000000000002</v>
      </c>
      <c r="F51">
        <v>0.65100000000000002</v>
      </c>
      <c r="G51">
        <v>24.1</v>
      </c>
      <c r="I51" t="str">
        <f t="shared" si="0"/>
        <v>Iš anksto</v>
      </c>
      <c r="J51" s="9" t="str">
        <f t="shared" si="1"/>
        <v>ne</v>
      </c>
      <c r="K51" s="9" t="str">
        <f t="shared" si="2"/>
        <v>Fotometrinis</v>
      </c>
      <c r="L51" s="11">
        <f t="shared" si="3"/>
        <v>62.08</v>
      </c>
      <c r="M51" s="11">
        <f t="shared" si="3"/>
        <v>62.18</v>
      </c>
      <c r="N51" s="9">
        <f t="shared" si="4"/>
        <v>0.60870000000000002</v>
      </c>
      <c r="O51" s="11">
        <f t="shared" si="5"/>
        <v>39.800000000000004</v>
      </c>
      <c r="P51" s="11">
        <f t="shared" si="5"/>
        <v>65.100000000000009</v>
      </c>
      <c r="R51" t="s">
        <v>110</v>
      </c>
      <c r="S51" t="s">
        <v>109</v>
      </c>
      <c r="T51" t="s">
        <v>112</v>
      </c>
      <c r="U51">
        <v>62.08</v>
      </c>
      <c r="V51">
        <v>62.18</v>
      </c>
      <c r="W51">
        <v>0.60870000000000002</v>
      </c>
      <c r="X51">
        <v>39.800000000000004</v>
      </c>
      <c r="Y51">
        <v>65.100000000000009</v>
      </c>
    </row>
    <row r="52" spans="1:25" x14ac:dyDescent="0.25">
      <c r="A52" t="s">
        <v>76</v>
      </c>
      <c r="B52">
        <v>61.2</v>
      </c>
      <c r="C52">
        <v>62.11</v>
      </c>
      <c r="D52">
        <v>61.28</v>
      </c>
      <c r="E52">
        <v>0.4</v>
      </c>
      <c r="F52">
        <v>0.65700000000000003</v>
      </c>
      <c r="G52">
        <v>24.18</v>
      </c>
      <c r="I52" t="str">
        <f t="shared" si="0"/>
        <v>Nuo nulio</v>
      </c>
      <c r="J52" s="9" t="str">
        <f t="shared" si="1"/>
        <v>taip</v>
      </c>
      <c r="K52" s="9" t="str">
        <f t="shared" si="2"/>
        <v>Fotometrinis</v>
      </c>
      <c r="L52" s="11">
        <f t="shared" si="3"/>
        <v>61.2</v>
      </c>
      <c r="M52" s="11">
        <f t="shared" si="3"/>
        <v>62.11</v>
      </c>
      <c r="N52" s="9">
        <f t="shared" si="4"/>
        <v>0.61280000000000001</v>
      </c>
      <c r="O52" s="11">
        <f t="shared" si="5"/>
        <v>40</v>
      </c>
      <c r="P52" s="11">
        <f t="shared" si="5"/>
        <v>65.7</v>
      </c>
      <c r="R52" t="s">
        <v>110</v>
      </c>
      <c r="S52" t="s">
        <v>111</v>
      </c>
      <c r="T52" t="s">
        <v>109</v>
      </c>
      <c r="U52">
        <v>68.69</v>
      </c>
      <c r="V52">
        <v>58.44</v>
      </c>
      <c r="W52">
        <v>0.58579999999999999</v>
      </c>
      <c r="X52">
        <v>39.700000000000003</v>
      </c>
      <c r="Y52">
        <v>64.7</v>
      </c>
    </row>
    <row r="53" spans="1:25" x14ac:dyDescent="0.25">
      <c r="A53" t="s">
        <v>77</v>
      </c>
      <c r="B53">
        <v>63.52</v>
      </c>
      <c r="C53">
        <v>60.67</v>
      </c>
      <c r="D53">
        <v>60.72</v>
      </c>
      <c r="E53">
        <v>0.39900000000000002</v>
      </c>
      <c r="F53">
        <v>0.64300000000000002</v>
      </c>
      <c r="G53">
        <v>24.06</v>
      </c>
      <c r="I53" t="str">
        <f t="shared" si="0"/>
        <v>Iš anksto</v>
      </c>
      <c r="J53" s="9" t="str">
        <f t="shared" si="1"/>
        <v>taip</v>
      </c>
      <c r="K53" s="9" t="str">
        <f t="shared" si="2"/>
        <v>Fotometrinis</v>
      </c>
      <c r="L53" s="11">
        <f t="shared" si="3"/>
        <v>63.52</v>
      </c>
      <c r="M53" s="11">
        <f t="shared" si="3"/>
        <v>60.67</v>
      </c>
      <c r="N53" s="9">
        <f t="shared" si="4"/>
        <v>0.60719999999999996</v>
      </c>
      <c r="O53" s="11">
        <f t="shared" si="5"/>
        <v>39.900000000000006</v>
      </c>
      <c r="P53" s="11">
        <f t="shared" si="5"/>
        <v>64.3</v>
      </c>
      <c r="R53" t="s">
        <v>110</v>
      </c>
      <c r="S53" t="s">
        <v>111</v>
      </c>
      <c r="T53" t="s">
        <v>52</v>
      </c>
      <c r="U53">
        <v>63.52</v>
      </c>
      <c r="V53">
        <v>60.67</v>
      </c>
      <c r="W53">
        <v>0.60719999999999996</v>
      </c>
      <c r="X53">
        <v>39.900000000000006</v>
      </c>
      <c r="Y53">
        <v>64.3</v>
      </c>
    </row>
    <row r="54" spans="1:25" x14ac:dyDescent="0.25">
      <c r="A54" t="s">
        <v>78</v>
      </c>
      <c r="B54">
        <v>58.34</v>
      </c>
      <c r="C54">
        <v>64.02</v>
      </c>
      <c r="D54">
        <v>57.86</v>
      </c>
      <c r="E54">
        <v>0.36499999999999999</v>
      </c>
      <c r="F54">
        <v>0.64200000000000002</v>
      </c>
      <c r="G54">
        <v>22.77</v>
      </c>
      <c r="I54" t="str">
        <f t="shared" si="0"/>
        <v>Nuo nulio</v>
      </c>
      <c r="J54" s="9" t="str">
        <f t="shared" si="1"/>
        <v>ne</v>
      </c>
      <c r="K54" s="9" t="str">
        <f t="shared" si="2"/>
        <v>Geometrinis</v>
      </c>
      <c r="L54" s="11">
        <f t="shared" si="3"/>
        <v>58.34</v>
      </c>
      <c r="M54" s="11">
        <f t="shared" si="3"/>
        <v>64.02</v>
      </c>
      <c r="N54" s="9">
        <f t="shared" si="4"/>
        <v>0.5786</v>
      </c>
      <c r="O54" s="11">
        <f t="shared" si="5"/>
        <v>36.5</v>
      </c>
      <c r="P54" s="11">
        <f t="shared" si="5"/>
        <v>64.2</v>
      </c>
      <c r="R54" t="s">
        <v>108</v>
      </c>
      <c r="S54" t="s">
        <v>109</v>
      </c>
      <c r="T54" t="s">
        <v>113</v>
      </c>
      <c r="U54">
        <v>58.34</v>
      </c>
      <c r="V54">
        <v>64.02</v>
      </c>
      <c r="W54">
        <v>0.5786</v>
      </c>
      <c r="X54">
        <v>36.5</v>
      </c>
      <c r="Y54">
        <v>64.2</v>
      </c>
    </row>
    <row r="55" spans="1:25" x14ac:dyDescent="0.25">
      <c r="A55" t="s">
        <v>79</v>
      </c>
      <c r="B55">
        <v>57.48</v>
      </c>
      <c r="C55">
        <v>56.27</v>
      </c>
      <c r="D55">
        <v>50.85</v>
      </c>
      <c r="E55">
        <v>0.316</v>
      </c>
      <c r="F55">
        <v>0.55600000000000005</v>
      </c>
      <c r="G55">
        <v>22.8</v>
      </c>
      <c r="I55" t="str">
        <f t="shared" si="0"/>
        <v>Iš anksto</v>
      </c>
      <c r="J55" s="9" t="str">
        <f t="shared" si="1"/>
        <v>ne</v>
      </c>
      <c r="K55" s="9" t="str">
        <f t="shared" si="2"/>
        <v>Geometrinis</v>
      </c>
      <c r="L55" s="11">
        <f t="shared" si="3"/>
        <v>57.48</v>
      </c>
      <c r="M55" s="11">
        <f t="shared" si="3"/>
        <v>56.27</v>
      </c>
      <c r="N55" s="9">
        <f t="shared" si="4"/>
        <v>0.50850000000000006</v>
      </c>
      <c r="O55" s="11">
        <f t="shared" si="5"/>
        <v>31.6</v>
      </c>
      <c r="P55" s="11">
        <f t="shared" si="5"/>
        <v>55.600000000000009</v>
      </c>
      <c r="R55" t="s">
        <v>108</v>
      </c>
      <c r="S55" t="s">
        <v>111</v>
      </c>
      <c r="T55" t="s">
        <v>113</v>
      </c>
      <c r="U55">
        <v>59.5</v>
      </c>
      <c r="V55">
        <v>63.4</v>
      </c>
      <c r="W55">
        <v>0.57020000000000004</v>
      </c>
      <c r="X55">
        <v>35.199999999999996</v>
      </c>
      <c r="Y55">
        <v>63</v>
      </c>
    </row>
    <row r="56" spans="1:25" x14ac:dyDescent="0.25">
      <c r="A56" t="s">
        <v>80</v>
      </c>
      <c r="B56">
        <v>59.5</v>
      </c>
      <c r="C56">
        <v>63.4</v>
      </c>
      <c r="D56">
        <v>57.02</v>
      </c>
      <c r="E56">
        <v>0.35199999999999998</v>
      </c>
      <c r="F56">
        <v>0.63</v>
      </c>
      <c r="G56">
        <v>22.77</v>
      </c>
      <c r="I56" t="str">
        <f t="shared" si="0"/>
        <v>Nuo nulio</v>
      </c>
      <c r="J56" s="9" t="str">
        <f t="shared" si="1"/>
        <v>taip</v>
      </c>
      <c r="K56" s="9" t="str">
        <f t="shared" si="2"/>
        <v>Geometrinis</v>
      </c>
      <c r="L56" s="11">
        <f t="shared" si="3"/>
        <v>59.5</v>
      </c>
      <c r="M56" s="11">
        <f t="shared" si="3"/>
        <v>63.4</v>
      </c>
      <c r="N56" s="9">
        <f t="shared" si="4"/>
        <v>0.57020000000000004</v>
      </c>
      <c r="O56" s="11">
        <f t="shared" si="5"/>
        <v>35.199999999999996</v>
      </c>
      <c r="P56" s="11">
        <f t="shared" si="5"/>
        <v>63</v>
      </c>
      <c r="R56" t="s">
        <v>110</v>
      </c>
      <c r="S56" t="s">
        <v>109</v>
      </c>
      <c r="T56" t="s">
        <v>114</v>
      </c>
      <c r="U56">
        <v>54.95</v>
      </c>
      <c r="V56">
        <v>63.4</v>
      </c>
      <c r="W56">
        <v>0.58450000000000002</v>
      </c>
      <c r="X56">
        <v>36.299999999999997</v>
      </c>
      <c r="Y56">
        <v>62.4</v>
      </c>
    </row>
    <row r="57" spans="1:25" x14ac:dyDescent="0.25">
      <c r="A57" t="s">
        <v>81</v>
      </c>
      <c r="B57">
        <v>56.49</v>
      </c>
      <c r="C57">
        <v>57.5</v>
      </c>
      <c r="D57">
        <v>55.06</v>
      </c>
      <c r="E57">
        <v>0.35499999999999998</v>
      </c>
      <c r="F57">
        <v>0.59699999999999998</v>
      </c>
      <c r="G57">
        <v>22.83</v>
      </c>
      <c r="I57" t="str">
        <f t="shared" si="0"/>
        <v>Iš anksto</v>
      </c>
      <c r="J57" s="9" t="str">
        <f t="shared" si="1"/>
        <v>taip</v>
      </c>
      <c r="K57" s="9" t="str">
        <f t="shared" si="2"/>
        <v>Geometrinis</v>
      </c>
      <c r="L57" s="11">
        <f t="shared" si="3"/>
        <v>56.49</v>
      </c>
      <c r="M57" s="11">
        <f t="shared" si="3"/>
        <v>57.5</v>
      </c>
      <c r="N57" s="9">
        <f t="shared" si="4"/>
        <v>0.55059999999999998</v>
      </c>
      <c r="O57" s="11">
        <f t="shared" si="5"/>
        <v>35.5</v>
      </c>
      <c r="P57" s="11">
        <f t="shared" si="5"/>
        <v>59.699999999999996</v>
      </c>
      <c r="R57" t="s">
        <v>110</v>
      </c>
      <c r="S57" t="s">
        <v>111</v>
      </c>
      <c r="T57" t="s">
        <v>114</v>
      </c>
      <c r="U57">
        <v>54.55</v>
      </c>
      <c r="V57">
        <v>61.82</v>
      </c>
      <c r="W57">
        <v>0.57729999999999992</v>
      </c>
      <c r="X57">
        <v>35.5</v>
      </c>
      <c r="Y57">
        <v>61.1</v>
      </c>
    </row>
    <row r="58" spans="1:25" x14ac:dyDescent="0.25">
      <c r="A58" t="s">
        <v>83</v>
      </c>
      <c r="B58">
        <v>55.04</v>
      </c>
      <c r="C58">
        <v>58.82</v>
      </c>
      <c r="D58">
        <v>56.26</v>
      </c>
      <c r="E58">
        <v>0.33900000000000002</v>
      </c>
      <c r="F58">
        <v>0.59299999999999997</v>
      </c>
      <c r="G58">
        <v>23.54</v>
      </c>
      <c r="I58" t="str">
        <f t="shared" si="0"/>
        <v>Nuo nulio</v>
      </c>
      <c r="J58" s="9" t="str">
        <f t="shared" si="1"/>
        <v>ne</v>
      </c>
      <c r="K58" s="9" t="str">
        <f t="shared" si="2"/>
        <v>Fotometrinis + Geometrinis</v>
      </c>
      <c r="L58" s="11">
        <f t="shared" si="3"/>
        <v>55.04</v>
      </c>
      <c r="M58" s="11">
        <f t="shared" si="3"/>
        <v>58.82</v>
      </c>
      <c r="N58" s="9">
        <f t="shared" si="4"/>
        <v>0.56259999999999999</v>
      </c>
      <c r="O58" s="11">
        <f t="shared" si="5"/>
        <v>33.900000000000006</v>
      </c>
      <c r="P58" s="11">
        <f t="shared" si="5"/>
        <v>59.3</v>
      </c>
      <c r="R58" t="s">
        <v>108</v>
      </c>
      <c r="S58" t="s">
        <v>111</v>
      </c>
      <c r="T58" t="s">
        <v>114</v>
      </c>
      <c r="U58">
        <v>53.78</v>
      </c>
      <c r="V58">
        <v>60.89</v>
      </c>
      <c r="W58">
        <v>0.56700000000000006</v>
      </c>
      <c r="X58">
        <v>34.599999999999994</v>
      </c>
      <c r="Y58">
        <v>60</v>
      </c>
    </row>
    <row r="59" spans="1:25" x14ac:dyDescent="0.25">
      <c r="A59" t="s">
        <v>82</v>
      </c>
      <c r="B59">
        <v>54.95</v>
      </c>
      <c r="C59">
        <v>63.4</v>
      </c>
      <c r="D59">
        <v>58.45</v>
      </c>
      <c r="E59">
        <v>0.36299999999999999</v>
      </c>
      <c r="F59">
        <v>0.624</v>
      </c>
      <c r="G59">
        <v>23.6</v>
      </c>
      <c r="I59" t="str">
        <f t="shared" si="0"/>
        <v>Iš anksto</v>
      </c>
      <c r="J59" s="9" t="str">
        <f t="shared" si="1"/>
        <v>ne</v>
      </c>
      <c r="K59" s="9" t="str">
        <f t="shared" si="2"/>
        <v>Fotometrinis + Geometrinis</v>
      </c>
      <c r="L59" s="11">
        <f t="shared" si="3"/>
        <v>54.95</v>
      </c>
      <c r="M59" s="11">
        <f t="shared" si="3"/>
        <v>63.4</v>
      </c>
      <c r="N59" s="9">
        <f t="shared" si="4"/>
        <v>0.58450000000000002</v>
      </c>
      <c r="O59" s="11">
        <f t="shared" si="5"/>
        <v>36.299999999999997</v>
      </c>
      <c r="P59" s="11">
        <f t="shared" si="5"/>
        <v>62.4</v>
      </c>
      <c r="R59" t="s">
        <v>110</v>
      </c>
      <c r="S59" t="s">
        <v>111</v>
      </c>
      <c r="T59" t="s">
        <v>113</v>
      </c>
      <c r="U59">
        <v>56.49</v>
      </c>
      <c r="V59">
        <v>57.5</v>
      </c>
      <c r="W59">
        <v>0.55059999999999998</v>
      </c>
      <c r="X59">
        <v>35.5</v>
      </c>
      <c r="Y59">
        <v>59.699999999999996</v>
      </c>
    </row>
    <row r="60" spans="1:25" x14ac:dyDescent="0.25">
      <c r="A60" t="s">
        <v>84</v>
      </c>
      <c r="B60">
        <v>53.78</v>
      </c>
      <c r="C60">
        <v>60.89</v>
      </c>
      <c r="D60">
        <v>56.7</v>
      </c>
      <c r="E60">
        <v>0.34599999999999997</v>
      </c>
      <c r="F60">
        <v>0.6</v>
      </c>
      <c r="G60">
        <v>23.53</v>
      </c>
      <c r="I60" t="str">
        <f t="shared" si="0"/>
        <v>Nuo nulio</v>
      </c>
      <c r="J60" s="9" t="str">
        <f t="shared" si="1"/>
        <v>taip</v>
      </c>
      <c r="K60" s="9" t="str">
        <f t="shared" si="2"/>
        <v>Fotometrinis + Geometrinis</v>
      </c>
      <c r="L60" s="11">
        <f t="shared" si="3"/>
        <v>53.78</v>
      </c>
      <c r="M60" s="11">
        <f t="shared" si="3"/>
        <v>60.89</v>
      </c>
      <c r="N60" s="9">
        <f t="shared" si="4"/>
        <v>0.56700000000000006</v>
      </c>
      <c r="O60" s="11">
        <f t="shared" si="5"/>
        <v>34.599999999999994</v>
      </c>
      <c r="P60" s="11">
        <f t="shared" si="5"/>
        <v>60</v>
      </c>
      <c r="R60" t="s">
        <v>108</v>
      </c>
      <c r="S60" t="s">
        <v>109</v>
      </c>
      <c r="T60" t="s">
        <v>114</v>
      </c>
      <c r="U60">
        <v>55.04</v>
      </c>
      <c r="V60">
        <v>58.82</v>
      </c>
      <c r="W60">
        <v>0.56259999999999999</v>
      </c>
      <c r="X60">
        <v>33.900000000000006</v>
      </c>
      <c r="Y60">
        <v>59.3</v>
      </c>
    </row>
    <row r="61" spans="1:25" x14ac:dyDescent="0.25">
      <c r="A61" t="s">
        <v>85</v>
      </c>
      <c r="B61">
        <v>54.55</v>
      </c>
      <c r="C61">
        <v>61.82</v>
      </c>
      <c r="D61">
        <v>57.73</v>
      </c>
      <c r="E61">
        <v>0.35499999999999998</v>
      </c>
      <c r="F61">
        <v>0.61099999999999999</v>
      </c>
      <c r="G61">
        <v>23.52</v>
      </c>
      <c r="I61" t="str">
        <f t="shared" si="0"/>
        <v>Iš anksto</v>
      </c>
      <c r="J61" s="9" t="str">
        <f t="shared" si="1"/>
        <v>taip</v>
      </c>
      <c r="K61" s="9" t="str">
        <f t="shared" si="2"/>
        <v>Fotometrinis + Geometrinis</v>
      </c>
      <c r="L61" s="11">
        <f t="shared" si="3"/>
        <v>54.55</v>
      </c>
      <c r="M61" s="11">
        <f t="shared" si="3"/>
        <v>61.82</v>
      </c>
      <c r="N61" s="9">
        <f t="shared" si="4"/>
        <v>0.57729999999999992</v>
      </c>
      <c r="O61" s="11">
        <f t="shared" si="5"/>
        <v>35.5</v>
      </c>
      <c r="P61" s="11">
        <f t="shared" si="5"/>
        <v>61.1</v>
      </c>
      <c r="R61" t="s">
        <v>110</v>
      </c>
      <c r="S61" t="s">
        <v>109</v>
      </c>
      <c r="T61" t="s">
        <v>113</v>
      </c>
      <c r="U61">
        <v>57.48</v>
      </c>
      <c r="V61">
        <v>56.27</v>
      </c>
      <c r="W61">
        <v>0.50850000000000006</v>
      </c>
      <c r="X61">
        <v>31.6</v>
      </c>
      <c r="Y61">
        <v>55.600000000000009</v>
      </c>
    </row>
    <row r="64" spans="1:25" x14ac:dyDescent="0.25"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89</v>
      </c>
      <c r="I64" t="s">
        <v>86</v>
      </c>
    </row>
    <row r="65" spans="1:27" x14ac:dyDescent="0.25">
      <c r="B65" t="s">
        <v>0</v>
      </c>
      <c r="C65">
        <v>41.6</v>
      </c>
      <c r="D65">
        <v>48.64</v>
      </c>
      <c r="E65">
        <v>44.85</v>
      </c>
      <c r="F65">
        <v>0.28399999999999997</v>
      </c>
      <c r="G65">
        <v>0.55000000000000004</v>
      </c>
    </row>
    <row r="66" spans="1:27" x14ac:dyDescent="0.25">
      <c r="B66" t="s">
        <v>2</v>
      </c>
      <c r="C66">
        <v>83.29</v>
      </c>
      <c r="D66">
        <v>60.77</v>
      </c>
      <c r="E66">
        <v>70.27</v>
      </c>
      <c r="F66">
        <v>0.46200000000000002</v>
      </c>
      <c r="G66">
        <v>0.81100000000000005</v>
      </c>
    </row>
    <row r="67" spans="1:27" x14ac:dyDescent="0.25">
      <c r="B67" t="s">
        <v>1</v>
      </c>
      <c r="C67">
        <v>40</v>
      </c>
      <c r="D67">
        <v>71</v>
      </c>
      <c r="E67">
        <v>51.17</v>
      </c>
      <c r="F67">
        <v>0.31</v>
      </c>
      <c r="G67">
        <v>0.54400000000000004</v>
      </c>
    </row>
    <row r="68" spans="1:27" x14ac:dyDescent="0.25">
      <c r="B68" t="s">
        <v>3</v>
      </c>
      <c r="C68">
        <v>65.66</v>
      </c>
      <c r="D68">
        <v>58.94</v>
      </c>
      <c r="E68">
        <v>62.12</v>
      </c>
      <c r="F68">
        <v>0.30499999999999999</v>
      </c>
      <c r="G68">
        <v>0.55700000000000005</v>
      </c>
    </row>
    <row r="69" spans="1:27" x14ac:dyDescent="0.25">
      <c r="A69" t="s">
        <v>88</v>
      </c>
      <c r="B69" t="s">
        <v>65</v>
      </c>
      <c r="C69">
        <v>57.64</v>
      </c>
      <c r="D69">
        <v>59.84</v>
      </c>
      <c r="E69">
        <v>57.1</v>
      </c>
      <c r="F69">
        <v>0.34</v>
      </c>
      <c r="G69">
        <v>0.61599999999999999</v>
      </c>
    </row>
    <row r="72" spans="1:27" x14ac:dyDescent="0.25">
      <c r="B72" t="s">
        <v>0</v>
      </c>
      <c r="C72">
        <v>42.65</v>
      </c>
      <c r="D72">
        <v>65.55</v>
      </c>
      <c r="E72">
        <v>51.67</v>
      </c>
      <c r="F72">
        <v>0.433</v>
      </c>
      <c r="G72">
        <v>0.66500000000000004</v>
      </c>
      <c r="K72" t="s">
        <v>0</v>
      </c>
      <c r="L72">
        <v>60.1</v>
      </c>
      <c r="M72">
        <v>45.7</v>
      </c>
      <c r="N72">
        <v>51.92</v>
      </c>
      <c r="O72">
        <v>0.39500000000000002</v>
      </c>
      <c r="P72">
        <v>0.61899999999999999</v>
      </c>
      <c r="T72" t="s">
        <v>0</v>
      </c>
      <c r="U72">
        <v>58.28</v>
      </c>
      <c r="V72">
        <v>47.59</v>
      </c>
      <c r="W72">
        <v>52.4</v>
      </c>
      <c r="X72">
        <v>0.41499999999999998</v>
      </c>
      <c r="Y72">
        <v>0.63600000000000001</v>
      </c>
    </row>
    <row r="73" spans="1:27" x14ac:dyDescent="0.25">
      <c r="B73" t="s">
        <v>2</v>
      </c>
      <c r="C73">
        <v>90.06</v>
      </c>
      <c r="D73">
        <v>72.09</v>
      </c>
      <c r="E73">
        <v>80.08</v>
      </c>
      <c r="F73">
        <v>0.57399999999999995</v>
      </c>
      <c r="G73">
        <v>0.89300000000000002</v>
      </c>
      <c r="K73" t="s">
        <v>2</v>
      </c>
      <c r="L73">
        <v>89.67</v>
      </c>
      <c r="M73">
        <v>71.849999999999994</v>
      </c>
      <c r="N73">
        <v>79.78</v>
      </c>
      <c r="O73">
        <v>0.56100000000000005</v>
      </c>
      <c r="P73">
        <v>0.89100000000000001</v>
      </c>
      <c r="T73" t="s">
        <v>2</v>
      </c>
      <c r="U73">
        <v>90.61</v>
      </c>
      <c r="V73">
        <v>71.45</v>
      </c>
      <c r="W73">
        <v>79.900000000000006</v>
      </c>
      <c r="X73">
        <v>0.56799999999999995</v>
      </c>
      <c r="Y73">
        <v>0.89200000000000002</v>
      </c>
    </row>
    <row r="74" spans="1:27" x14ac:dyDescent="0.25">
      <c r="B74" t="s">
        <v>1</v>
      </c>
      <c r="C74">
        <v>57.32</v>
      </c>
      <c r="D74">
        <v>73.44</v>
      </c>
      <c r="E74">
        <v>64.39</v>
      </c>
      <c r="F74">
        <v>0.437</v>
      </c>
      <c r="G74">
        <v>0.71</v>
      </c>
      <c r="K74" t="s">
        <v>1</v>
      </c>
      <c r="L74">
        <v>53.03</v>
      </c>
      <c r="M74">
        <v>76.38</v>
      </c>
      <c r="N74">
        <v>62.6</v>
      </c>
      <c r="O74">
        <v>0.41599999999999998</v>
      </c>
      <c r="P74">
        <v>0.69099999999999995</v>
      </c>
      <c r="T74" t="s">
        <v>1</v>
      </c>
      <c r="U74">
        <v>52.83</v>
      </c>
      <c r="V74">
        <v>79.25</v>
      </c>
      <c r="W74">
        <v>63.39</v>
      </c>
      <c r="X74">
        <v>0.43099999999999999</v>
      </c>
      <c r="Y74">
        <v>0.70699999999999996</v>
      </c>
    </row>
    <row r="75" spans="1:27" x14ac:dyDescent="0.25">
      <c r="B75" t="s">
        <v>3</v>
      </c>
      <c r="C75">
        <v>55.88</v>
      </c>
      <c r="D75">
        <v>70.12</v>
      </c>
      <c r="E75">
        <v>62.19</v>
      </c>
      <c r="F75">
        <v>0.33100000000000002</v>
      </c>
      <c r="G75">
        <v>0.61699999999999999</v>
      </c>
      <c r="K75" t="s">
        <v>3</v>
      </c>
      <c r="L75">
        <v>55.26</v>
      </c>
      <c r="M75">
        <v>69.52</v>
      </c>
      <c r="N75">
        <v>61.58</v>
      </c>
      <c r="O75">
        <v>0.32</v>
      </c>
      <c r="P75">
        <v>0.61499999999999999</v>
      </c>
      <c r="T75" t="s">
        <v>3</v>
      </c>
      <c r="U75">
        <v>52.99</v>
      </c>
      <c r="V75">
        <v>69.5</v>
      </c>
      <c r="W75">
        <v>60.13</v>
      </c>
      <c r="X75">
        <v>0.31900000000000001</v>
      </c>
      <c r="Y75">
        <v>0.60499999999999998</v>
      </c>
    </row>
    <row r="76" spans="1:27" x14ac:dyDescent="0.25">
      <c r="A76" t="s">
        <v>90</v>
      </c>
      <c r="B76" t="s">
        <v>65</v>
      </c>
      <c r="C76">
        <v>61.48</v>
      </c>
      <c r="D76">
        <v>70.3</v>
      </c>
      <c r="E76">
        <v>64.58</v>
      </c>
      <c r="F76">
        <v>0.44400000000000001</v>
      </c>
      <c r="G76">
        <v>0.72099999999999997</v>
      </c>
      <c r="H76">
        <v>0.37</v>
      </c>
      <c r="I76">
        <v>4361.0200000000004</v>
      </c>
      <c r="J76" t="s">
        <v>91</v>
      </c>
      <c r="K76" t="s">
        <v>65</v>
      </c>
      <c r="L76">
        <v>64.52</v>
      </c>
      <c r="M76">
        <v>65.86</v>
      </c>
      <c r="N76">
        <v>63.97</v>
      </c>
      <c r="O76">
        <v>0.42299999999999999</v>
      </c>
      <c r="P76">
        <v>0.70399999999999996</v>
      </c>
      <c r="Q76">
        <v>0.37</v>
      </c>
      <c r="R76">
        <v>4360.2299999999996</v>
      </c>
      <c r="S76" t="s">
        <v>92</v>
      </c>
      <c r="T76" t="s">
        <v>65</v>
      </c>
      <c r="U76">
        <v>63.68</v>
      </c>
      <c r="V76">
        <v>66.95</v>
      </c>
      <c r="W76">
        <v>63.96</v>
      </c>
      <c r="X76">
        <v>0.433</v>
      </c>
      <c r="Y76">
        <v>0.71</v>
      </c>
      <c r="Z76">
        <v>0.37</v>
      </c>
      <c r="AA76">
        <v>4360.82</v>
      </c>
    </row>
    <row r="79" spans="1:27" x14ac:dyDescent="0.25">
      <c r="B79" t="s">
        <v>0</v>
      </c>
      <c r="C79">
        <v>59.93</v>
      </c>
      <c r="D79">
        <v>45.34</v>
      </c>
      <c r="E79">
        <v>51.62</v>
      </c>
      <c r="F79">
        <v>0.40799999999999997</v>
      </c>
      <c r="G79">
        <v>0.624</v>
      </c>
      <c r="K79" t="s">
        <v>0</v>
      </c>
      <c r="L79">
        <v>63.35</v>
      </c>
      <c r="M79">
        <v>42.28</v>
      </c>
      <c r="N79">
        <v>50.71</v>
      </c>
      <c r="O79">
        <v>0.39</v>
      </c>
      <c r="P79">
        <v>0.60099999999999998</v>
      </c>
      <c r="T79" t="s">
        <v>0</v>
      </c>
      <c r="U79">
        <v>64.73</v>
      </c>
      <c r="V79">
        <v>37.86</v>
      </c>
      <c r="W79">
        <v>47.78</v>
      </c>
      <c r="X79">
        <v>0.35299999999999998</v>
      </c>
      <c r="Y79">
        <v>0.57199999999999995</v>
      </c>
    </row>
    <row r="80" spans="1:27" x14ac:dyDescent="0.25">
      <c r="B80" t="s">
        <v>2</v>
      </c>
      <c r="C80">
        <v>89.31</v>
      </c>
      <c r="D80">
        <v>71.97</v>
      </c>
      <c r="E80">
        <v>79.7</v>
      </c>
      <c r="F80">
        <v>0.57399999999999995</v>
      </c>
      <c r="G80">
        <v>0.89</v>
      </c>
      <c r="K80" t="s">
        <v>2</v>
      </c>
      <c r="L80">
        <v>88.07</v>
      </c>
      <c r="M80">
        <v>73.47</v>
      </c>
      <c r="N80">
        <v>80.11</v>
      </c>
      <c r="O80">
        <v>0.56799999999999995</v>
      </c>
      <c r="P80">
        <v>0.89</v>
      </c>
      <c r="T80" t="s">
        <v>2</v>
      </c>
      <c r="U80">
        <v>87.31</v>
      </c>
      <c r="V80">
        <v>74.17</v>
      </c>
      <c r="W80">
        <v>80.2</v>
      </c>
      <c r="X80">
        <v>0.56599999999999995</v>
      </c>
      <c r="Y80">
        <v>0.89700000000000002</v>
      </c>
    </row>
    <row r="81" spans="1:45" x14ac:dyDescent="0.25">
      <c r="B81" t="s">
        <v>1</v>
      </c>
      <c r="C81">
        <v>51.77</v>
      </c>
      <c r="D81">
        <v>76.459999999999994</v>
      </c>
      <c r="E81">
        <v>61.74</v>
      </c>
      <c r="F81">
        <v>0.42699999999999999</v>
      </c>
      <c r="G81">
        <v>0.68899999999999995</v>
      </c>
      <c r="K81" t="s">
        <v>1</v>
      </c>
      <c r="L81">
        <v>53.04</v>
      </c>
      <c r="M81">
        <v>74.510000000000005</v>
      </c>
      <c r="N81">
        <v>61.97</v>
      </c>
      <c r="O81">
        <v>0.433</v>
      </c>
      <c r="P81">
        <v>0.69199999999999995</v>
      </c>
      <c r="T81" t="s">
        <v>1</v>
      </c>
      <c r="U81">
        <v>53.26</v>
      </c>
      <c r="V81">
        <v>74.48</v>
      </c>
      <c r="W81">
        <v>62.11</v>
      </c>
      <c r="X81">
        <v>0.40500000000000003</v>
      </c>
      <c r="Y81">
        <v>0.67400000000000004</v>
      </c>
    </row>
    <row r="82" spans="1:45" x14ac:dyDescent="0.25">
      <c r="B82" t="s">
        <v>3</v>
      </c>
      <c r="C82">
        <v>55.03</v>
      </c>
      <c r="D82">
        <v>69.040000000000006</v>
      </c>
      <c r="E82">
        <v>61.24</v>
      </c>
      <c r="F82">
        <v>0.317</v>
      </c>
      <c r="G82">
        <v>0.60599999999999998</v>
      </c>
      <c r="K82" t="s">
        <v>3</v>
      </c>
      <c r="L82">
        <v>53.71</v>
      </c>
      <c r="M82">
        <v>68.58</v>
      </c>
      <c r="N82">
        <v>60.24</v>
      </c>
      <c r="O82">
        <v>0.312</v>
      </c>
      <c r="P82">
        <v>0.59899999999999998</v>
      </c>
      <c r="T82" t="s">
        <v>3</v>
      </c>
      <c r="U82">
        <v>56.26</v>
      </c>
      <c r="V82">
        <v>68.349999999999994</v>
      </c>
      <c r="W82">
        <v>61.72</v>
      </c>
      <c r="X82">
        <v>0.313</v>
      </c>
      <c r="Y82">
        <v>0.60399999999999998</v>
      </c>
    </row>
    <row r="83" spans="1:45" x14ac:dyDescent="0.25">
      <c r="A83" t="s">
        <v>93</v>
      </c>
      <c r="B83" t="s">
        <v>65</v>
      </c>
      <c r="C83">
        <v>64.010000000000005</v>
      </c>
      <c r="D83">
        <v>65.7</v>
      </c>
      <c r="E83">
        <v>63.58</v>
      </c>
      <c r="F83">
        <v>0.432</v>
      </c>
      <c r="G83">
        <v>0.70299999999999996</v>
      </c>
      <c r="H83">
        <v>0.37</v>
      </c>
      <c r="I83">
        <v>4362.0200000000004</v>
      </c>
      <c r="J83" t="s">
        <v>94</v>
      </c>
      <c r="K83" t="s">
        <v>65</v>
      </c>
      <c r="L83">
        <v>64.540000000000006</v>
      </c>
      <c r="M83">
        <v>64.709999999999994</v>
      </c>
      <c r="N83">
        <v>63.26</v>
      </c>
      <c r="O83">
        <v>0.42599999999999999</v>
      </c>
      <c r="P83">
        <v>0.69499999999999995</v>
      </c>
      <c r="Q83">
        <v>0.36</v>
      </c>
      <c r="R83">
        <v>4360.05</v>
      </c>
      <c r="S83" t="s">
        <v>95</v>
      </c>
      <c r="T83" t="s">
        <v>65</v>
      </c>
      <c r="U83">
        <v>65.39</v>
      </c>
      <c r="V83">
        <v>63.71</v>
      </c>
      <c r="W83">
        <v>62.95</v>
      </c>
      <c r="X83">
        <v>0.40899999999999997</v>
      </c>
      <c r="Y83">
        <v>0.68700000000000006</v>
      </c>
      <c r="Z83">
        <v>0.36</v>
      </c>
      <c r="AA83">
        <v>4358.62</v>
      </c>
    </row>
    <row r="86" spans="1:45" x14ac:dyDescent="0.25">
      <c r="B86" t="s">
        <v>0</v>
      </c>
      <c r="C86">
        <v>60.69</v>
      </c>
      <c r="D86">
        <v>41.55</v>
      </c>
      <c r="E86">
        <v>49.33</v>
      </c>
      <c r="F86">
        <v>0.38900000000000001</v>
      </c>
      <c r="G86">
        <v>0.59599999999999997</v>
      </c>
      <c r="K86" t="s">
        <v>0</v>
      </c>
      <c r="L86">
        <v>50.13</v>
      </c>
      <c r="M86">
        <v>54.06</v>
      </c>
      <c r="N86">
        <v>52.02</v>
      </c>
      <c r="O86">
        <v>0.43</v>
      </c>
      <c r="P86">
        <v>0.65800000000000003</v>
      </c>
      <c r="T86" t="s">
        <v>0</v>
      </c>
      <c r="U86">
        <v>49.19</v>
      </c>
      <c r="V86">
        <v>55.14</v>
      </c>
      <c r="W86">
        <v>52</v>
      </c>
      <c r="X86">
        <v>0.39300000000000002</v>
      </c>
      <c r="Y86">
        <v>0.628</v>
      </c>
      <c r="AC86" t="s">
        <v>0</v>
      </c>
      <c r="AD86">
        <v>56.5</v>
      </c>
      <c r="AE86">
        <v>35.29</v>
      </c>
      <c r="AF86">
        <v>43.45</v>
      </c>
      <c r="AG86">
        <v>0.33100000000000002</v>
      </c>
      <c r="AH86">
        <v>0.51200000000000001</v>
      </c>
      <c r="AL86" t="s">
        <v>0</v>
      </c>
      <c r="AM86">
        <v>49.09</v>
      </c>
      <c r="AN86">
        <v>58.21</v>
      </c>
      <c r="AO86">
        <v>53.26</v>
      </c>
      <c r="AP86">
        <v>0.40500000000000003</v>
      </c>
      <c r="AQ86">
        <v>0.64300000000000002</v>
      </c>
    </row>
    <row r="87" spans="1:45" x14ac:dyDescent="0.25">
      <c r="B87" t="s">
        <v>2</v>
      </c>
      <c r="C87">
        <v>88.37</v>
      </c>
      <c r="D87">
        <v>72.95</v>
      </c>
      <c r="E87">
        <v>79.92</v>
      </c>
      <c r="F87">
        <v>0.56399999999999995</v>
      </c>
      <c r="G87">
        <v>0.88900000000000001</v>
      </c>
      <c r="K87" t="s">
        <v>2</v>
      </c>
      <c r="L87">
        <v>90.39</v>
      </c>
      <c r="M87">
        <v>69.290000000000006</v>
      </c>
      <c r="N87">
        <v>78.44</v>
      </c>
      <c r="O87">
        <v>0.56200000000000006</v>
      </c>
      <c r="P87">
        <v>0.874</v>
      </c>
      <c r="T87" t="s">
        <v>2</v>
      </c>
      <c r="U87">
        <v>87.51</v>
      </c>
      <c r="V87">
        <v>72.290000000000006</v>
      </c>
      <c r="W87">
        <v>79.180000000000007</v>
      </c>
      <c r="X87">
        <v>0.56299999999999994</v>
      </c>
      <c r="Y87">
        <v>0.89</v>
      </c>
      <c r="AC87" t="s">
        <v>2</v>
      </c>
      <c r="AD87">
        <v>88.46</v>
      </c>
      <c r="AE87">
        <v>69.44</v>
      </c>
      <c r="AF87">
        <v>77.81</v>
      </c>
      <c r="AG87">
        <v>0.56699999999999995</v>
      </c>
      <c r="AH87">
        <v>0.877</v>
      </c>
      <c r="AL87" t="s">
        <v>2</v>
      </c>
      <c r="AM87">
        <v>90.19</v>
      </c>
      <c r="AN87">
        <v>68.540000000000006</v>
      </c>
      <c r="AO87">
        <v>77.88</v>
      </c>
      <c r="AP87">
        <v>0.55100000000000005</v>
      </c>
      <c r="AQ87">
        <v>0.873</v>
      </c>
    </row>
    <row r="88" spans="1:45" x14ac:dyDescent="0.25">
      <c r="B88" t="s">
        <v>1</v>
      </c>
      <c r="C88">
        <v>53.1</v>
      </c>
      <c r="D88">
        <v>75.52</v>
      </c>
      <c r="E88">
        <v>62.35</v>
      </c>
      <c r="F88">
        <v>0.432</v>
      </c>
      <c r="G88">
        <v>0.69699999999999995</v>
      </c>
      <c r="K88" t="s">
        <v>1</v>
      </c>
      <c r="L88">
        <v>51.59</v>
      </c>
      <c r="M88">
        <v>78.180000000000007</v>
      </c>
      <c r="N88">
        <v>62.16</v>
      </c>
      <c r="O88">
        <v>0.439</v>
      </c>
      <c r="P88">
        <v>0.69699999999999995</v>
      </c>
      <c r="T88" t="s">
        <v>1</v>
      </c>
      <c r="U88">
        <v>53.75</v>
      </c>
      <c r="V88">
        <v>72.17</v>
      </c>
      <c r="W88">
        <v>61.61</v>
      </c>
      <c r="X88">
        <v>0.433</v>
      </c>
      <c r="Y88">
        <v>0.68100000000000005</v>
      </c>
      <c r="AC88" t="s">
        <v>1</v>
      </c>
      <c r="AD88">
        <v>49.25</v>
      </c>
      <c r="AE88">
        <v>78.739999999999995</v>
      </c>
      <c r="AF88">
        <v>60.6</v>
      </c>
      <c r="AG88">
        <v>0.41799999999999998</v>
      </c>
      <c r="AH88">
        <v>0.66800000000000004</v>
      </c>
      <c r="AL88" t="s">
        <v>1</v>
      </c>
      <c r="AM88">
        <v>50.73</v>
      </c>
      <c r="AN88">
        <v>79.3</v>
      </c>
      <c r="AO88">
        <v>61.87</v>
      </c>
      <c r="AP88">
        <v>0.441</v>
      </c>
      <c r="AQ88">
        <v>0.70399999999999996</v>
      </c>
    </row>
    <row r="89" spans="1:45" x14ac:dyDescent="0.25">
      <c r="B89" t="s">
        <v>3</v>
      </c>
      <c r="C89">
        <v>54.4</v>
      </c>
      <c r="D89">
        <v>68.19</v>
      </c>
      <c r="E89">
        <v>60.52</v>
      </c>
      <c r="F89">
        <v>0.31</v>
      </c>
      <c r="G89">
        <v>0.59299999999999997</v>
      </c>
      <c r="K89" t="s">
        <v>3</v>
      </c>
      <c r="L89">
        <v>54.58</v>
      </c>
      <c r="M89">
        <v>70.319999999999993</v>
      </c>
      <c r="N89">
        <v>61.46</v>
      </c>
      <c r="O89">
        <v>0.32400000000000001</v>
      </c>
      <c r="P89">
        <v>0.61299999999999999</v>
      </c>
      <c r="T89" t="s">
        <v>3</v>
      </c>
      <c r="U89">
        <v>59.29</v>
      </c>
      <c r="V89">
        <v>69.63</v>
      </c>
      <c r="W89">
        <v>64.05</v>
      </c>
      <c r="X89">
        <v>0.33400000000000002</v>
      </c>
      <c r="Y89">
        <v>0.63</v>
      </c>
      <c r="AC89" t="s">
        <v>3</v>
      </c>
      <c r="AD89">
        <v>60.45</v>
      </c>
      <c r="AE89">
        <v>65.98</v>
      </c>
      <c r="AF89">
        <v>63.09</v>
      </c>
      <c r="AG89">
        <v>0.316</v>
      </c>
      <c r="AH89">
        <v>0.60699999999999998</v>
      </c>
      <c r="AL89" t="s">
        <v>3</v>
      </c>
      <c r="AM89">
        <v>53.83</v>
      </c>
      <c r="AN89">
        <v>67.67</v>
      </c>
      <c r="AO89">
        <v>59.96</v>
      </c>
      <c r="AP89">
        <v>0.314</v>
      </c>
      <c r="AQ89">
        <v>0.59599999999999997</v>
      </c>
    </row>
    <row r="90" spans="1:45" x14ac:dyDescent="0.25">
      <c r="A90" t="s">
        <v>96</v>
      </c>
      <c r="B90" t="s">
        <v>65</v>
      </c>
      <c r="C90">
        <v>64.14</v>
      </c>
      <c r="D90">
        <v>64.55</v>
      </c>
      <c r="E90">
        <v>63.03</v>
      </c>
      <c r="F90">
        <v>0.42299999999999999</v>
      </c>
      <c r="G90">
        <v>0.69399999999999995</v>
      </c>
      <c r="H90">
        <v>0.37</v>
      </c>
      <c r="I90">
        <v>4360.22</v>
      </c>
      <c r="J90" t="s">
        <v>97</v>
      </c>
      <c r="K90" t="s">
        <v>65</v>
      </c>
      <c r="L90">
        <v>61.67</v>
      </c>
      <c r="M90">
        <v>67.959999999999994</v>
      </c>
      <c r="N90">
        <v>63.52</v>
      </c>
      <c r="O90">
        <v>0.439</v>
      </c>
      <c r="P90">
        <v>0.71099999999999997</v>
      </c>
      <c r="Q90">
        <v>0.37</v>
      </c>
      <c r="R90">
        <v>4362.5200000000004</v>
      </c>
      <c r="S90" t="s">
        <v>98</v>
      </c>
      <c r="T90" t="s">
        <v>65</v>
      </c>
      <c r="U90">
        <v>62.44</v>
      </c>
      <c r="V90">
        <v>67.31</v>
      </c>
      <c r="W90">
        <v>64.209999999999994</v>
      </c>
      <c r="X90">
        <v>0.43099999999999999</v>
      </c>
      <c r="Y90">
        <v>0.70699999999999996</v>
      </c>
      <c r="Z90">
        <v>0.37</v>
      </c>
      <c r="AA90">
        <v>4361</v>
      </c>
      <c r="AB90" t="s">
        <v>99</v>
      </c>
      <c r="AC90" t="s">
        <v>65</v>
      </c>
      <c r="AD90">
        <v>63.67</v>
      </c>
      <c r="AE90">
        <v>62.36</v>
      </c>
      <c r="AF90">
        <v>61.24</v>
      </c>
      <c r="AG90">
        <v>0.40799999999999997</v>
      </c>
      <c r="AH90">
        <v>0.66600000000000004</v>
      </c>
      <c r="AI90">
        <v>0.37</v>
      </c>
      <c r="AJ90">
        <v>4361</v>
      </c>
      <c r="AK90" t="s">
        <v>100</v>
      </c>
      <c r="AL90" t="s">
        <v>65</v>
      </c>
      <c r="AM90">
        <v>60.96</v>
      </c>
      <c r="AN90">
        <v>68.430000000000007</v>
      </c>
      <c r="AO90">
        <v>63.24</v>
      </c>
      <c r="AP90">
        <v>0.42799999999999999</v>
      </c>
      <c r="AQ90">
        <v>0.70399999999999996</v>
      </c>
      <c r="AR90">
        <v>0.37</v>
      </c>
      <c r="AS90">
        <v>4361</v>
      </c>
    </row>
    <row r="93" spans="1:45" ht="30" x14ac:dyDescent="0.25">
      <c r="B93" t="s">
        <v>37</v>
      </c>
      <c r="C93" t="s">
        <v>38</v>
      </c>
      <c r="D93" t="s">
        <v>39</v>
      </c>
      <c r="E93" t="s">
        <v>40</v>
      </c>
      <c r="F93" t="s">
        <v>41</v>
      </c>
      <c r="G93" t="s">
        <v>86</v>
      </c>
      <c r="H93" t="s">
        <v>89</v>
      </c>
      <c r="I93" t="s">
        <v>105</v>
      </c>
      <c r="J93" t="s">
        <v>106</v>
      </c>
      <c r="K93" s="12" t="s">
        <v>107</v>
      </c>
      <c r="L93" t="s">
        <v>37</v>
      </c>
      <c r="M93" t="s">
        <v>38</v>
      </c>
      <c r="N93" t="s">
        <v>39</v>
      </c>
      <c r="O93" t="s">
        <v>40</v>
      </c>
      <c r="P93" t="s">
        <v>41</v>
      </c>
      <c r="R93" s="12" t="s">
        <v>107</v>
      </c>
    </row>
    <row r="94" spans="1:45" x14ac:dyDescent="0.25">
      <c r="A94" t="s">
        <v>90</v>
      </c>
      <c r="B94">
        <v>61.48</v>
      </c>
      <c r="C94">
        <v>70.3</v>
      </c>
      <c r="D94">
        <v>64.58</v>
      </c>
      <c r="E94" s="10">
        <v>0.44400000000000001</v>
      </c>
      <c r="F94" s="10">
        <v>0.72099999999999997</v>
      </c>
      <c r="G94">
        <v>0.37</v>
      </c>
      <c r="H94">
        <v>4361.0200000000004</v>
      </c>
      <c r="I94" t="str">
        <f t="shared" ref="I94:I104" si="6">IF(LEFT(A94,2)="fs","Nuo nulio",IF(LEFT(A94,2)="pt","Iš anksto",""))</f>
        <v>Nuo nulio</v>
      </c>
      <c r="J94" s="9" t="str">
        <f t="shared" ref="J94:J104" si="7">IF(ISNUMBER(SEARCH("_bal",A94)),"taip","ne")</f>
        <v>ne</v>
      </c>
      <c r="K94" s="9" t="s">
        <v>115</v>
      </c>
      <c r="L94" s="11">
        <f>B94</f>
        <v>61.48</v>
      </c>
      <c r="M94" s="11">
        <f>C94</f>
        <v>70.3</v>
      </c>
      <c r="N94" s="9">
        <f>D94/100</f>
        <v>0.64579999999999993</v>
      </c>
      <c r="O94" s="11">
        <f>E94*100</f>
        <v>44.4</v>
      </c>
      <c r="P94" s="11">
        <f>F94*100</f>
        <v>72.099999999999994</v>
      </c>
      <c r="R94" s="9" t="s">
        <v>115</v>
      </c>
    </row>
    <row r="95" spans="1:45" x14ac:dyDescent="0.25">
      <c r="A95" t="s">
        <v>91</v>
      </c>
      <c r="B95">
        <v>64.52</v>
      </c>
      <c r="C95">
        <v>65.86</v>
      </c>
      <c r="D95">
        <v>63.97</v>
      </c>
      <c r="E95">
        <v>0.42299999999999999</v>
      </c>
      <c r="F95">
        <v>0.70399999999999996</v>
      </c>
      <c r="G95">
        <v>0.37</v>
      </c>
      <c r="H95">
        <v>4360.2299999999996</v>
      </c>
      <c r="I95" t="str">
        <f t="shared" si="6"/>
        <v>Nuo nulio</v>
      </c>
      <c r="J95" s="9" t="str">
        <f t="shared" si="7"/>
        <v>ne</v>
      </c>
      <c r="K95" s="9" t="s">
        <v>116</v>
      </c>
      <c r="L95" s="11">
        <f t="shared" ref="L95:L104" si="8">B95</f>
        <v>64.52</v>
      </c>
      <c r="M95" s="11">
        <f t="shared" ref="M95:M104" si="9">C95</f>
        <v>65.86</v>
      </c>
      <c r="N95" s="9">
        <f t="shared" ref="N95:N104" si="10">D95/100</f>
        <v>0.63969999999999994</v>
      </c>
      <c r="O95" s="11">
        <f t="shared" ref="O95:O104" si="11">E95*100</f>
        <v>42.3</v>
      </c>
      <c r="P95" s="11">
        <f t="shared" ref="P95:P104" si="12">F95*100</f>
        <v>70.399999999999991</v>
      </c>
      <c r="R95" s="9" t="s">
        <v>116</v>
      </c>
    </row>
    <row r="96" spans="1:45" x14ac:dyDescent="0.25">
      <c r="A96" t="s">
        <v>92</v>
      </c>
      <c r="B96">
        <v>63.68</v>
      </c>
      <c r="C96">
        <v>66.95</v>
      </c>
      <c r="D96">
        <v>63.96</v>
      </c>
      <c r="E96">
        <v>0.433</v>
      </c>
      <c r="F96">
        <v>0.71</v>
      </c>
      <c r="G96">
        <v>0.37</v>
      </c>
      <c r="H96">
        <v>4360.82</v>
      </c>
      <c r="I96" t="str">
        <f t="shared" si="6"/>
        <v>Nuo nulio</v>
      </c>
      <c r="J96" s="9" t="str">
        <f t="shared" si="7"/>
        <v>ne</v>
      </c>
      <c r="K96" s="9" t="s">
        <v>117</v>
      </c>
      <c r="L96" s="11">
        <f t="shared" si="8"/>
        <v>63.68</v>
      </c>
      <c r="M96" s="11">
        <f t="shared" si="9"/>
        <v>66.95</v>
      </c>
      <c r="N96" s="9">
        <f t="shared" si="10"/>
        <v>0.63960000000000006</v>
      </c>
      <c r="O96" s="11">
        <f t="shared" si="11"/>
        <v>43.3</v>
      </c>
      <c r="P96" s="11">
        <f t="shared" si="12"/>
        <v>71</v>
      </c>
      <c r="R96" s="9" t="s">
        <v>117</v>
      </c>
    </row>
    <row r="97" spans="1:36" x14ac:dyDescent="0.25">
      <c r="A97" t="s">
        <v>93</v>
      </c>
      <c r="B97">
        <v>64.010000000000005</v>
      </c>
      <c r="C97">
        <v>65.7</v>
      </c>
      <c r="D97">
        <v>63.58</v>
      </c>
      <c r="E97">
        <v>0.432</v>
      </c>
      <c r="F97">
        <v>0.70299999999999996</v>
      </c>
      <c r="G97">
        <v>0.37</v>
      </c>
      <c r="H97">
        <v>4362.0200000000004</v>
      </c>
      <c r="I97" t="str">
        <f t="shared" si="6"/>
        <v>Nuo nulio</v>
      </c>
      <c r="J97" s="9" t="str">
        <f t="shared" si="7"/>
        <v>ne</v>
      </c>
      <c r="K97" s="9" t="s">
        <v>118</v>
      </c>
      <c r="L97" s="11">
        <f t="shared" si="8"/>
        <v>64.010000000000005</v>
      </c>
      <c r="M97" s="11">
        <f t="shared" si="9"/>
        <v>65.7</v>
      </c>
      <c r="N97" s="9">
        <f t="shared" si="10"/>
        <v>0.63580000000000003</v>
      </c>
      <c r="O97" s="11">
        <f t="shared" si="11"/>
        <v>43.2</v>
      </c>
      <c r="P97" s="11">
        <f t="shared" si="12"/>
        <v>70.3</v>
      </c>
      <c r="R97" s="9" t="s">
        <v>118</v>
      </c>
    </row>
    <row r="98" spans="1:36" x14ac:dyDescent="0.25">
      <c r="A98" t="s">
        <v>94</v>
      </c>
      <c r="B98">
        <v>64.540000000000006</v>
      </c>
      <c r="C98">
        <v>64.709999999999994</v>
      </c>
      <c r="D98">
        <v>63.26</v>
      </c>
      <c r="E98">
        <v>0.42599999999999999</v>
      </c>
      <c r="F98">
        <v>0.69499999999999995</v>
      </c>
      <c r="G98">
        <v>0.36</v>
      </c>
      <c r="H98">
        <v>4360.05</v>
      </c>
      <c r="I98" t="str">
        <f t="shared" si="6"/>
        <v>Nuo nulio</v>
      </c>
      <c r="J98" s="9" t="str">
        <f t="shared" si="7"/>
        <v>ne</v>
      </c>
      <c r="K98" s="9" t="s">
        <v>119</v>
      </c>
      <c r="L98" s="11">
        <f t="shared" si="8"/>
        <v>64.540000000000006</v>
      </c>
      <c r="M98" s="11">
        <f t="shared" si="9"/>
        <v>64.709999999999994</v>
      </c>
      <c r="N98" s="9">
        <f t="shared" si="10"/>
        <v>0.63259999999999994</v>
      </c>
      <c r="O98" s="11">
        <f t="shared" si="11"/>
        <v>42.6</v>
      </c>
      <c r="P98" s="11">
        <f t="shared" si="12"/>
        <v>69.5</v>
      </c>
      <c r="R98" s="9" t="s">
        <v>119</v>
      </c>
    </row>
    <row r="99" spans="1:36" x14ac:dyDescent="0.25">
      <c r="A99" t="s">
        <v>95</v>
      </c>
      <c r="B99">
        <v>65.39</v>
      </c>
      <c r="C99">
        <v>63.71</v>
      </c>
      <c r="D99">
        <v>62.95</v>
      </c>
      <c r="E99">
        <v>0.40899999999999997</v>
      </c>
      <c r="F99">
        <v>0.68700000000000006</v>
      </c>
      <c r="G99">
        <v>0.36</v>
      </c>
      <c r="H99">
        <v>4358.62</v>
      </c>
      <c r="I99" t="str">
        <f t="shared" si="6"/>
        <v>Nuo nulio</v>
      </c>
      <c r="J99" s="9" t="str">
        <f t="shared" si="7"/>
        <v>ne</v>
      </c>
      <c r="K99" s="9" t="s">
        <v>120</v>
      </c>
      <c r="L99" s="11">
        <f t="shared" si="8"/>
        <v>65.39</v>
      </c>
      <c r="M99" s="11">
        <f t="shared" si="9"/>
        <v>63.71</v>
      </c>
      <c r="N99" s="9">
        <f t="shared" si="10"/>
        <v>0.62950000000000006</v>
      </c>
      <c r="O99" s="11">
        <f t="shared" si="11"/>
        <v>40.9</v>
      </c>
      <c r="P99" s="11">
        <f t="shared" si="12"/>
        <v>68.7</v>
      </c>
      <c r="R99" s="9" t="s">
        <v>120</v>
      </c>
    </row>
    <row r="100" spans="1:36" x14ac:dyDescent="0.25">
      <c r="A100" t="s">
        <v>96</v>
      </c>
      <c r="B100">
        <v>64.14</v>
      </c>
      <c r="C100">
        <v>64.55</v>
      </c>
      <c r="D100">
        <v>63.03</v>
      </c>
      <c r="E100">
        <v>0.42299999999999999</v>
      </c>
      <c r="F100">
        <v>0.69399999999999995</v>
      </c>
      <c r="G100">
        <v>0.37</v>
      </c>
      <c r="H100">
        <v>4360.22</v>
      </c>
      <c r="I100" t="str">
        <f t="shared" si="6"/>
        <v>Nuo nulio</v>
      </c>
      <c r="J100" s="9" t="str">
        <f t="shared" si="7"/>
        <v>ne</v>
      </c>
      <c r="K100" s="9" t="s">
        <v>121</v>
      </c>
      <c r="L100" s="11">
        <f t="shared" si="8"/>
        <v>64.14</v>
      </c>
      <c r="M100" s="11">
        <f t="shared" si="9"/>
        <v>64.55</v>
      </c>
      <c r="N100" s="9">
        <f t="shared" si="10"/>
        <v>0.63029999999999997</v>
      </c>
      <c r="O100" s="11">
        <f t="shared" si="11"/>
        <v>42.3</v>
      </c>
      <c r="P100" s="11">
        <f t="shared" si="12"/>
        <v>69.399999999999991</v>
      </c>
      <c r="R100" s="9" t="s">
        <v>121</v>
      </c>
    </row>
    <row r="101" spans="1:36" x14ac:dyDescent="0.25">
      <c r="A101" t="s">
        <v>97</v>
      </c>
      <c r="B101">
        <v>61.67</v>
      </c>
      <c r="C101">
        <v>67.959999999999994</v>
      </c>
      <c r="D101">
        <v>63.52</v>
      </c>
      <c r="E101" s="10">
        <v>0.439</v>
      </c>
      <c r="F101" s="10">
        <v>0.71099999999999997</v>
      </c>
      <c r="G101">
        <v>0.37</v>
      </c>
      <c r="H101">
        <v>4362.5200000000004</v>
      </c>
      <c r="I101" t="str">
        <f t="shared" si="6"/>
        <v>Nuo nulio</v>
      </c>
      <c r="J101" s="9" t="str">
        <f t="shared" si="7"/>
        <v>ne</v>
      </c>
      <c r="K101" s="9" t="s">
        <v>122</v>
      </c>
      <c r="L101" s="11">
        <f t="shared" si="8"/>
        <v>61.67</v>
      </c>
      <c r="M101" s="11">
        <f t="shared" si="9"/>
        <v>67.959999999999994</v>
      </c>
      <c r="N101" s="9">
        <f t="shared" si="10"/>
        <v>0.63519999999999999</v>
      </c>
      <c r="O101" s="11">
        <f t="shared" si="11"/>
        <v>43.9</v>
      </c>
      <c r="P101" s="11">
        <f t="shared" si="12"/>
        <v>71.099999999999994</v>
      </c>
      <c r="R101" s="9" t="s">
        <v>122</v>
      </c>
    </row>
    <row r="102" spans="1:36" x14ac:dyDescent="0.25">
      <c r="A102" t="s">
        <v>98</v>
      </c>
      <c r="B102">
        <v>62.44</v>
      </c>
      <c r="C102">
        <v>67.31</v>
      </c>
      <c r="D102">
        <v>64.209999999999994</v>
      </c>
      <c r="E102">
        <v>0.43099999999999999</v>
      </c>
      <c r="F102">
        <v>0.70699999999999996</v>
      </c>
      <c r="G102">
        <v>0.37</v>
      </c>
      <c r="H102">
        <v>4361</v>
      </c>
      <c r="I102" t="str">
        <f t="shared" si="6"/>
        <v>Nuo nulio</v>
      </c>
      <c r="J102" s="9" t="str">
        <f t="shared" si="7"/>
        <v>ne</v>
      </c>
      <c r="K102" s="9" t="s">
        <v>123</v>
      </c>
      <c r="L102" s="11">
        <f t="shared" si="8"/>
        <v>62.44</v>
      </c>
      <c r="M102" s="11">
        <f t="shared" si="9"/>
        <v>67.31</v>
      </c>
      <c r="N102" s="9">
        <f t="shared" si="10"/>
        <v>0.64209999999999989</v>
      </c>
      <c r="O102" s="11">
        <f t="shared" si="11"/>
        <v>43.1</v>
      </c>
      <c r="P102" s="11">
        <f t="shared" si="12"/>
        <v>70.7</v>
      </c>
      <c r="R102" s="9" t="s">
        <v>123</v>
      </c>
    </row>
    <row r="103" spans="1:36" x14ac:dyDescent="0.25">
      <c r="A103" t="s">
        <v>99</v>
      </c>
      <c r="B103">
        <v>63.67</v>
      </c>
      <c r="C103">
        <v>62.36</v>
      </c>
      <c r="D103">
        <v>61.24</v>
      </c>
      <c r="E103">
        <v>0.40799999999999997</v>
      </c>
      <c r="F103">
        <v>0.66600000000000004</v>
      </c>
      <c r="G103">
        <v>0.37</v>
      </c>
      <c r="H103">
        <v>4361</v>
      </c>
      <c r="I103" t="str">
        <f t="shared" si="6"/>
        <v>Nuo nulio</v>
      </c>
      <c r="J103" s="9" t="str">
        <f t="shared" si="7"/>
        <v>ne</v>
      </c>
      <c r="K103" s="9" t="s">
        <v>124</v>
      </c>
      <c r="L103" s="11">
        <f t="shared" si="8"/>
        <v>63.67</v>
      </c>
      <c r="M103" s="11">
        <f t="shared" si="9"/>
        <v>62.36</v>
      </c>
      <c r="N103" s="9">
        <f t="shared" si="10"/>
        <v>0.61240000000000006</v>
      </c>
      <c r="O103" s="11">
        <f t="shared" si="11"/>
        <v>40.799999999999997</v>
      </c>
      <c r="P103" s="11">
        <f t="shared" si="12"/>
        <v>66.600000000000009</v>
      </c>
      <c r="R103" s="9" t="s">
        <v>124</v>
      </c>
    </row>
    <row r="104" spans="1:36" x14ac:dyDescent="0.25">
      <c r="A104" t="s">
        <v>100</v>
      </c>
      <c r="B104">
        <v>60.96</v>
      </c>
      <c r="C104">
        <v>68.430000000000007</v>
      </c>
      <c r="D104">
        <v>63.24</v>
      </c>
      <c r="E104">
        <v>0.42799999999999999</v>
      </c>
      <c r="F104">
        <v>0.70399999999999996</v>
      </c>
      <c r="G104">
        <v>0.37</v>
      </c>
      <c r="H104">
        <v>4361</v>
      </c>
      <c r="I104" t="str">
        <f t="shared" si="6"/>
        <v>Nuo nulio</v>
      </c>
      <c r="J104" s="9" t="str">
        <f t="shared" si="7"/>
        <v>ne</v>
      </c>
      <c r="K104" s="9" t="s">
        <v>125</v>
      </c>
      <c r="L104" s="11">
        <f t="shared" si="8"/>
        <v>60.96</v>
      </c>
      <c r="M104" s="11">
        <f t="shared" si="9"/>
        <v>68.430000000000007</v>
      </c>
      <c r="N104" s="9">
        <f t="shared" si="10"/>
        <v>0.63240000000000007</v>
      </c>
      <c r="O104" s="11">
        <f t="shared" si="11"/>
        <v>42.8</v>
      </c>
      <c r="P104" s="11">
        <f t="shared" si="12"/>
        <v>70.399999999999991</v>
      </c>
      <c r="R104" s="9" t="s">
        <v>125</v>
      </c>
    </row>
    <row r="107" spans="1:36" x14ac:dyDescent="0.25"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86</v>
      </c>
      <c r="I107" t="s">
        <v>89</v>
      </c>
    </row>
    <row r="108" spans="1:36" x14ac:dyDescent="0.25">
      <c r="B108" t="s">
        <v>0</v>
      </c>
      <c r="C108">
        <v>59.27</v>
      </c>
      <c r="D108">
        <v>45.87</v>
      </c>
      <c r="E108">
        <v>51.71</v>
      </c>
      <c r="F108">
        <v>0.41</v>
      </c>
      <c r="G108">
        <v>0.622</v>
      </c>
      <c r="K108" t="s">
        <v>0</v>
      </c>
      <c r="L108">
        <v>55.97</v>
      </c>
      <c r="M108">
        <v>50.07</v>
      </c>
      <c r="N108">
        <v>52.85</v>
      </c>
      <c r="O108">
        <v>0.42</v>
      </c>
      <c r="P108">
        <v>0.63700000000000001</v>
      </c>
      <c r="T108" t="s">
        <v>0</v>
      </c>
      <c r="U108">
        <v>58.17</v>
      </c>
      <c r="V108">
        <v>51.21</v>
      </c>
      <c r="W108">
        <v>54.47</v>
      </c>
      <c r="X108">
        <v>0.43</v>
      </c>
      <c r="Y108">
        <v>0.64600000000000002</v>
      </c>
      <c r="AC108" t="s">
        <v>0</v>
      </c>
      <c r="AD108">
        <v>47.16</v>
      </c>
      <c r="AE108">
        <v>57.98</v>
      </c>
      <c r="AF108">
        <v>52.01</v>
      </c>
      <c r="AG108">
        <v>0.40300000000000002</v>
      </c>
      <c r="AH108">
        <v>0.63500000000000001</v>
      </c>
    </row>
    <row r="109" spans="1:36" x14ac:dyDescent="0.25">
      <c r="B109" t="s">
        <v>2</v>
      </c>
      <c r="C109">
        <v>89.66</v>
      </c>
      <c r="D109">
        <v>71.03</v>
      </c>
      <c r="E109">
        <v>79.27</v>
      </c>
      <c r="F109">
        <v>0.56899999999999995</v>
      </c>
      <c r="G109">
        <v>0.89</v>
      </c>
      <c r="K109" t="s">
        <v>2</v>
      </c>
      <c r="L109">
        <v>90.23</v>
      </c>
      <c r="M109">
        <v>70.14</v>
      </c>
      <c r="N109">
        <v>78.92</v>
      </c>
      <c r="O109">
        <v>0.56000000000000005</v>
      </c>
      <c r="P109">
        <v>0.88200000000000001</v>
      </c>
      <c r="T109" t="s">
        <v>2</v>
      </c>
      <c r="U109">
        <v>89.99</v>
      </c>
      <c r="V109">
        <v>70.64</v>
      </c>
      <c r="W109">
        <v>79.150000000000006</v>
      </c>
      <c r="X109">
        <v>0.56899999999999995</v>
      </c>
      <c r="Y109">
        <v>0.88100000000000001</v>
      </c>
      <c r="AC109" t="s">
        <v>2</v>
      </c>
      <c r="AD109">
        <v>89.95</v>
      </c>
      <c r="AE109">
        <v>64.75</v>
      </c>
      <c r="AF109">
        <v>75.3</v>
      </c>
      <c r="AG109">
        <v>0.53400000000000003</v>
      </c>
      <c r="AH109">
        <v>0.86199999999999999</v>
      </c>
    </row>
    <row r="110" spans="1:36" x14ac:dyDescent="0.25">
      <c r="B110" t="s">
        <v>1</v>
      </c>
      <c r="C110">
        <v>51.47</v>
      </c>
      <c r="D110">
        <v>78.38</v>
      </c>
      <c r="E110">
        <v>62.13</v>
      </c>
      <c r="F110">
        <v>0.42799999999999999</v>
      </c>
      <c r="G110">
        <v>0.69299999999999995</v>
      </c>
      <c r="K110" t="s">
        <v>1</v>
      </c>
      <c r="L110">
        <v>52.45</v>
      </c>
      <c r="M110">
        <v>78.819999999999993</v>
      </c>
      <c r="N110">
        <v>62.99</v>
      </c>
      <c r="O110">
        <v>0.443</v>
      </c>
      <c r="P110">
        <v>0.70499999999999996</v>
      </c>
      <c r="T110" t="s">
        <v>1</v>
      </c>
      <c r="U110">
        <v>52.09</v>
      </c>
      <c r="V110">
        <v>77.3</v>
      </c>
      <c r="W110">
        <v>62.24</v>
      </c>
      <c r="X110">
        <v>0.437</v>
      </c>
      <c r="Y110">
        <v>0.69399999999999995</v>
      </c>
      <c r="AC110" t="s">
        <v>1</v>
      </c>
      <c r="AD110">
        <v>45.17</v>
      </c>
      <c r="AE110">
        <v>72.180000000000007</v>
      </c>
      <c r="AF110">
        <v>55.57</v>
      </c>
      <c r="AG110">
        <v>0.39500000000000002</v>
      </c>
      <c r="AH110">
        <v>0.63900000000000001</v>
      </c>
    </row>
    <row r="111" spans="1:36" x14ac:dyDescent="0.25">
      <c r="B111" t="s">
        <v>3</v>
      </c>
      <c r="C111">
        <v>55.97</v>
      </c>
      <c r="D111">
        <v>69.56</v>
      </c>
      <c r="E111">
        <v>62.02</v>
      </c>
      <c r="F111">
        <v>0.32200000000000001</v>
      </c>
      <c r="G111">
        <v>0.61699999999999999</v>
      </c>
      <c r="K111" t="s">
        <v>3</v>
      </c>
      <c r="L111">
        <v>53.9</v>
      </c>
      <c r="M111">
        <v>68.47</v>
      </c>
      <c r="N111">
        <v>60.32</v>
      </c>
      <c r="O111">
        <v>0.312</v>
      </c>
      <c r="P111">
        <v>0.59699999999999998</v>
      </c>
      <c r="T111" t="s">
        <v>3</v>
      </c>
      <c r="U111">
        <v>52.2</v>
      </c>
      <c r="V111">
        <v>70.97</v>
      </c>
      <c r="W111">
        <v>60.16</v>
      </c>
      <c r="X111">
        <v>0.32300000000000001</v>
      </c>
      <c r="Y111">
        <v>0.60899999999999999</v>
      </c>
      <c r="AC111" t="s">
        <v>3</v>
      </c>
      <c r="AD111">
        <v>51.38</v>
      </c>
      <c r="AE111">
        <v>71.48</v>
      </c>
      <c r="AF111">
        <v>59.79</v>
      </c>
      <c r="AG111">
        <v>0.30599999999999999</v>
      </c>
      <c r="AH111">
        <v>0.59</v>
      </c>
    </row>
    <row r="112" spans="1:36" x14ac:dyDescent="0.25">
      <c r="A112" t="s">
        <v>101</v>
      </c>
      <c r="B112" t="s">
        <v>65</v>
      </c>
      <c r="C112">
        <v>64.09</v>
      </c>
      <c r="D112">
        <v>66.209999999999994</v>
      </c>
      <c r="E112">
        <v>63.78</v>
      </c>
      <c r="F112">
        <v>0.432</v>
      </c>
      <c r="G112">
        <v>0.70499999999999996</v>
      </c>
      <c r="H112">
        <v>0.37</v>
      </c>
      <c r="I112">
        <v>4362.95</v>
      </c>
      <c r="J112" t="s">
        <v>102</v>
      </c>
      <c r="K112" t="s">
        <v>65</v>
      </c>
      <c r="L112">
        <v>63.14</v>
      </c>
      <c r="M112">
        <v>66.87</v>
      </c>
      <c r="N112">
        <v>63.77</v>
      </c>
      <c r="O112">
        <v>0.434</v>
      </c>
      <c r="P112">
        <v>0.70499999999999996</v>
      </c>
      <c r="Q112">
        <v>0.37</v>
      </c>
      <c r="R112">
        <v>4361</v>
      </c>
      <c r="S112" t="s">
        <v>103</v>
      </c>
      <c r="T112" t="s">
        <v>65</v>
      </c>
      <c r="U112">
        <v>63.11</v>
      </c>
      <c r="V112">
        <v>67.53</v>
      </c>
      <c r="W112">
        <v>64</v>
      </c>
      <c r="X112">
        <v>0.44</v>
      </c>
      <c r="Y112">
        <v>0.70799999999999996</v>
      </c>
      <c r="Z112">
        <v>0.37</v>
      </c>
      <c r="AA112">
        <v>4360</v>
      </c>
      <c r="AB112" t="s">
        <v>104</v>
      </c>
      <c r="AC112" t="s">
        <v>65</v>
      </c>
      <c r="AD112">
        <v>58.42</v>
      </c>
      <c r="AE112">
        <v>66.599999999999994</v>
      </c>
      <c r="AF112">
        <v>60.67</v>
      </c>
      <c r="AG112">
        <v>0.40899999999999997</v>
      </c>
      <c r="AH112">
        <v>0.68200000000000005</v>
      </c>
      <c r="AI112">
        <v>0.37</v>
      </c>
      <c r="AJ112">
        <v>4358.9799999999996</v>
      </c>
    </row>
    <row r="115" spans="1:18" x14ac:dyDescent="0.25"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86</v>
      </c>
      <c r="I115" t="s">
        <v>89</v>
      </c>
    </row>
    <row r="116" spans="1:18" x14ac:dyDescent="0.25">
      <c r="A116" t="s">
        <v>101</v>
      </c>
      <c r="B116" t="s">
        <v>65</v>
      </c>
      <c r="C116">
        <v>64.09</v>
      </c>
      <c r="D116">
        <v>66.209999999999994</v>
      </c>
      <c r="E116">
        <v>63.78</v>
      </c>
      <c r="F116">
        <v>0.432</v>
      </c>
      <c r="G116">
        <v>0.70499999999999996</v>
      </c>
      <c r="H116">
        <v>0.37</v>
      </c>
      <c r="I116">
        <v>4362.95</v>
      </c>
    </row>
    <row r="117" spans="1:18" x14ac:dyDescent="0.25">
      <c r="A117" t="s">
        <v>102</v>
      </c>
      <c r="B117" t="s">
        <v>65</v>
      </c>
      <c r="C117">
        <v>63.14</v>
      </c>
      <c r="D117">
        <v>66.87</v>
      </c>
      <c r="E117">
        <v>63.77</v>
      </c>
      <c r="F117">
        <v>0.434</v>
      </c>
      <c r="G117">
        <v>0.70499999999999996</v>
      </c>
      <c r="H117">
        <v>0.37</v>
      </c>
      <c r="I117">
        <v>4361</v>
      </c>
    </row>
    <row r="118" spans="1:18" x14ac:dyDescent="0.25">
      <c r="A118" t="s">
        <v>103</v>
      </c>
      <c r="B118" t="s">
        <v>65</v>
      </c>
      <c r="C118">
        <v>63.11</v>
      </c>
      <c r="D118">
        <v>67.53</v>
      </c>
      <c r="E118">
        <v>64</v>
      </c>
      <c r="F118">
        <v>0.44</v>
      </c>
      <c r="G118">
        <v>0.70799999999999996</v>
      </c>
      <c r="H118">
        <v>0.37</v>
      </c>
      <c r="I118">
        <v>4360</v>
      </c>
    </row>
    <row r="119" spans="1:18" x14ac:dyDescent="0.25">
      <c r="A119" t="s">
        <v>104</v>
      </c>
      <c r="B119" t="s">
        <v>65</v>
      </c>
      <c r="C119">
        <v>58.42</v>
      </c>
      <c r="D119">
        <v>66.599999999999994</v>
      </c>
      <c r="E119">
        <v>60.67</v>
      </c>
      <c r="F119">
        <v>0.40899999999999997</v>
      </c>
      <c r="G119">
        <v>0.68200000000000005</v>
      </c>
      <c r="H119">
        <v>0.37</v>
      </c>
      <c r="I119">
        <v>4358.9799999999996</v>
      </c>
    </row>
    <row r="123" spans="1:18" x14ac:dyDescent="0.25">
      <c r="J123" t="s">
        <v>36</v>
      </c>
      <c r="K123" t="s">
        <v>105</v>
      </c>
      <c r="L123" t="s">
        <v>106</v>
      </c>
      <c r="M123" s="12" t="s">
        <v>107</v>
      </c>
      <c r="N123" t="s">
        <v>37</v>
      </c>
      <c r="O123" t="s">
        <v>38</v>
      </c>
      <c r="P123" t="s">
        <v>39</v>
      </c>
      <c r="Q123" t="s">
        <v>40</v>
      </c>
      <c r="R123" t="s">
        <v>41</v>
      </c>
    </row>
    <row r="124" spans="1:18" x14ac:dyDescent="0.25">
      <c r="I124" t="s">
        <v>72</v>
      </c>
      <c r="J124" t="s">
        <v>53</v>
      </c>
      <c r="K124" t="s">
        <v>108</v>
      </c>
      <c r="L124" t="s">
        <v>111</v>
      </c>
      <c r="M124" t="s">
        <v>52</v>
      </c>
      <c r="N124" s="11">
        <v>63.1</v>
      </c>
      <c r="O124" s="11">
        <v>62.92</v>
      </c>
      <c r="P124" s="9">
        <v>0.61099999999999999</v>
      </c>
      <c r="Q124" s="11">
        <v>31.900000000000002</v>
      </c>
      <c r="R124" s="11">
        <v>63.6</v>
      </c>
    </row>
    <row r="125" spans="1:18" x14ac:dyDescent="0.25">
      <c r="I125" t="s">
        <v>66</v>
      </c>
      <c r="J125" t="s">
        <v>54</v>
      </c>
      <c r="K125" t="s">
        <v>108</v>
      </c>
      <c r="L125" t="s">
        <v>109</v>
      </c>
      <c r="M125" t="s">
        <v>52</v>
      </c>
      <c r="N125" s="11">
        <v>62.57</v>
      </c>
      <c r="O125" s="11">
        <v>67.61</v>
      </c>
      <c r="P125" s="9">
        <v>0.64610000000000001</v>
      </c>
      <c r="Q125" s="11">
        <v>44.1</v>
      </c>
      <c r="R125" s="11">
        <v>71.5</v>
      </c>
    </row>
    <row r="126" spans="1:18" x14ac:dyDescent="0.25">
      <c r="I126" t="s">
        <v>85</v>
      </c>
      <c r="J126" t="s">
        <v>126</v>
      </c>
      <c r="K126" t="s">
        <v>110</v>
      </c>
      <c r="L126" t="s">
        <v>111</v>
      </c>
      <c r="M126" t="s">
        <v>114</v>
      </c>
      <c r="N126" s="11">
        <v>53.08</v>
      </c>
      <c r="O126" s="11">
        <v>57.71</v>
      </c>
      <c r="P126" s="9">
        <v>0.55010000000000003</v>
      </c>
      <c r="Q126" s="11">
        <v>43.4</v>
      </c>
      <c r="R126" s="11">
        <v>70.599999999999994</v>
      </c>
    </row>
    <row r="127" spans="1:18" x14ac:dyDescent="0.25">
      <c r="I127" t="s">
        <v>69</v>
      </c>
      <c r="J127" t="s">
        <v>127</v>
      </c>
      <c r="K127" t="s">
        <v>110</v>
      </c>
      <c r="L127" t="s">
        <v>111</v>
      </c>
      <c r="M127" t="s">
        <v>109</v>
      </c>
      <c r="N127" s="11">
        <v>66.31</v>
      </c>
      <c r="O127" s="11">
        <v>57.32</v>
      </c>
      <c r="P127" s="9">
        <v>0.58009999999999995</v>
      </c>
      <c r="Q127" s="11">
        <v>38.700000000000003</v>
      </c>
      <c r="R127" s="11">
        <v>60.5</v>
      </c>
    </row>
    <row r="128" spans="1:18" x14ac:dyDescent="0.25">
      <c r="I128" t="s">
        <v>70</v>
      </c>
      <c r="J128" t="s">
        <v>57</v>
      </c>
      <c r="K128" t="s">
        <v>108</v>
      </c>
      <c r="L128" t="s">
        <v>109</v>
      </c>
      <c r="M128" t="s">
        <v>52</v>
      </c>
      <c r="N128" s="11">
        <v>63.6</v>
      </c>
      <c r="O128" s="11">
        <v>61.44</v>
      </c>
      <c r="P128" s="9">
        <v>0.61119999999999997</v>
      </c>
      <c r="Q128" s="11">
        <v>41.3</v>
      </c>
      <c r="R128" s="11">
        <v>72.2</v>
      </c>
    </row>
    <row r="131" spans="1:24" x14ac:dyDescent="0.25">
      <c r="J131" t="s">
        <v>36</v>
      </c>
      <c r="K131" t="s">
        <v>128</v>
      </c>
      <c r="L131" t="s">
        <v>129</v>
      </c>
      <c r="M131" t="s">
        <v>130</v>
      </c>
      <c r="N131" t="s">
        <v>131</v>
      </c>
      <c r="P131" t="s">
        <v>36</v>
      </c>
      <c r="Q131" t="s">
        <v>128</v>
      </c>
      <c r="R131" t="s">
        <v>129</v>
      </c>
      <c r="S131" t="s">
        <v>130</v>
      </c>
      <c r="T131" t="s">
        <v>131</v>
      </c>
    </row>
    <row r="132" spans="1:24" x14ac:dyDescent="0.25">
      <c r="J132" t="s">
        <v>53</v>
      </c>
      <c r="K132" s="13">
        <v>2033</v>
      </c>
      <c r="L132">
        <v>0.16</v>
      </c>
      <c r="M132">
        <v>385</v>
      </c>
      <c r="N132" s="15">
        <v>1.8800000000000001E-2</v>
      </c>
      <c r="P132" t="s">
        <v>53</v>
      </c>
      <c r="Q132" s="13">
        <v>2033</v>
      </c>
      <c r="R132">
        <f>L132*1000</f>
        <v>160</v>
      </c>
      <c r="S132">
        <v>385</v>
      </c>
      <c r="T132" s="13">
        <f>N132*1000</f>
        <v>18.8</v>
      </c>
    </row>
    <row r="133" spans="1:24" x14ac:dyDescent="0.25">
      <c r="J133" t="s">
        <v>54</v>
      </c>
      <c r="K133" s="13">
        <v>4360.07</v>
      </c>
      <c r="L133">
        <v>0.39</v>
      </c>
      <c r="M133">
        <v>431</v>
      </c>
      <c r="N133" s="14">
        <v>3.8399999999999997E-2</v>
      </c>
      <c r="P133" t="s">
        <v>54</v>
      </c>
      <c r="Q133" s="13">
        <v>4360.07</v>
      </c>
      <c r="R133">
        <f t="shared" ref="R133:R136" si="13">L133*1000</f>
        <v>390</v>
      </c>
      <c r="S133">
        <v>431</v>
      </c>
      <c r="T133" s="13">
        <f t="shared" ref="T133:T136" si="14">N133*1000</f>
        <v>38.4</v>
      </c>
    </row>
    <row r="134" spans="1:24" x14ac:dyDescent="0.25">
      <c r="J134" t="s">
        <v>126</v>
      </c>
      <c r="K134" s="13">
        <v>3797.98</v>
      </c>
      <c r="L134">
        <v>0.38</v>
      </c>
      <c r="M134">
        <v>372</v>
      </c>
      <c r="N134" s="14">
        <v>2.98E-2</v>
      </c>
      <c r="P134" t="s">
        <v>126</v>
      </c>
      <c r="Q134" s="13">
        <v>3797.98</v>
      </c>
      <c r="R134">
        <f t="shared" si="13"/>
        <v>380</v>
      </c>
      <c r="S134">
        <v>372</v>
      </c>
      <c r="T134" s="13">
        <f t="shared" si="14"/>
        <v>29.8</v>
      </c>
    </row>
    <row r="135" spans="1:24" x14ac:dyDescent="0.25">
      <c r="J135" t="s">
        <v>127</v>
      </c>
      <c r="K135" s="13">
        <v>5415.22</v>
      </c>
      <c r="L135">
        <v>0.27</v>
      </c>
      <c r="M135">
        <v>450</v>
      </c>
      <c r="N135" s="14">
        <v>6.6699999999999995E-2</v>
      </c>
      <c r="P135" t="s">
        <v>127</v>
      </c>
      <c r="Q135" s="13">
        <v>5415.22</v>
      </c>
      <c r="R135">
        <f t="shared" si="13"/>
        <v>270</v>
      </c>
      <c r="S135">
        <v>450</v>
      </c>
      <c r="T135" s="13">
        <f t="shared" si="14"/>
        <v>66.699999999999989</v>
      </c>
    </row>
    <row r="136" spans="1:24" x14ac:dyDescent="0.25">
      <c r="J136" t="s">
        <v>57</v>
      </c>
      <c r="K136" s="13">
        <v>1437</v>
      </c>
      <c r="L136">
        <v>0.25</v>
      </c>
      <c r="M136">
        <v>231</v>
      </c>
      <c r="N136" s="14">
        <v>2.1600000000000001E-2</v>
      </c>
      <c r="P136" t="s">
        <v>57</v>
      </c>
      <c r="Q136" s="13">
        <v>1437</v>
      </c>
      <c r="R136">
        <f t="shared" si="13"/>
        <v>250</v>
      </c>
      <c r="S136">
        <v>231</v>
      </c>
      <c r="T136" s="13">
        <f t="shared" si="14"/>
        <v>21.6</v>
      </c>
    </row>
    <row r="142" spans="1:24" x14ac:dyDescent="0.25">
      <c r="A142" t="s">
        <v>105</v>
      </c>
      <c r="B142" t="s">
        <v>106</v>
      </c>
      <c r="C142" t="s">
        <v>107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J142" t="s">
        <v>106</v>
      </c>
      <c r="K142" t="s">
        <v>107</v>
      </c>
      <c r="L142" t="s">
        <v>37</v>
      </c>
      <c r="M142" t="s">
        <v>38</v>
      </c>
      <c r="N142" t="s">
        <v>39</v>
      </c>
      <c r="O142" t="s">
        <v>40</v>
      </c>
      <c r="P142" t="s">
        <v>41</v>
      </c>
      <c r="R142" t="s">
        <v>106</v>
      </c>
      <c r="S142" t="s">
        <v>107</v>
      </c>
      <c r="T142" t="s">
        <v>37</v>
      </c>
      <c r="U142" t="s">
        <v>38</v>
      </c>
      <c r="V142" t="s">
        <v>39</v>
      </c>
      <c r="W142" t="s">
        <v>40</v>
      </c>
      <c r="X142" t="s">
        <v>41</v>
      </c>
    </row>
    <row r="143" spans="1:24" x14ac:dyDescent="0.25">
      <c r="A143" t="s">
        <v>108</v>
      </c>
      <c r="B143" t="s">
        <v>109</v>
      </c>
      <c r="C143" t="s">
        <v>109</v>
      </c>
      <c r="D143">
        <v>64.010000000000005</v>
      </c>
      <c r="E143">
        <v>65.56</v>
      </c>
      <c r="F143">
        <v>0.63139999999999996</v>
      </c>
      <c r="G143">
        <v>42.4</v>
      </c>
      <c r="H143">
        <v>69.699999999999989</v>
      </c>
      <c r="J143" t="str">
        <f>B143</f>
        <v>ne</v>
      </c>
      <c r="K143" t="str">
        <f>C143</f>
        <v>ne</v>
      </c>
      <c r="L143">
        <f>D144-D143</f>
        <v>3.0599999999999881</v>
      </c>
      <c r="M143">
        <f>E144-E143</f>
        <v>-3.6099999999999994</v>
      </c>
      <c r="N143">
        <f>F144-F143</f>
        <v>-8.3999999999999631E-3</v>
      </c>
      <c r="O143">
        <f>G144-G143</f>
        <v>-0.29999999999999716</v>
      </c>
      <c r="P143">
        <f>H144-H143</f>
        <v>-1.5999999999999801</v>
      </c>
      <c r="R143" t="s">
        <v>109</v>
      </c>
      <c r="S143" t="s">
        <v>109</v>
      </c>
      <c r="T143">
        <v>3.0599999999999881</v>
      </c>
      <c r="U143">
        <v>-3.6099999999999994</v>
      </c>
      <c r="V143">
        <v>-8.3999999999999631E-3</v>
      </c>
      <c r="W143">
        <v>-0.29999999999999716</v>
      </c>
      <c r="X143">
        <v>-1.5999999999999801</v>
      </c>
    </row>
    <row r="144" spans="1:24" x14ac:dyDescent="0.25">
      <c r="A144" t="s">
        <v>110</v>
      </c>
      <c r="B144" t="s">
        <v>109</v>
      </c>
      <c r="C144" t="s">
        <v>109</v>
      </c>
      <c r="D144">
        <v>67.069999999999993</v>
      </c>
      <c r="E144">
        <v>61.95</v>
      </c>
      <c r="F144">
        <v>0.623</v>
      </c>
      <c r="G144">
        <v>42.1</v>
      </c>
      <c r="H144">
        <v>68.100000000000009</v>
      </c>
      <c r="J144" t="str">
        <f>B145</f>
        <v>taip</v>
      </c>
      <c r="K144" t="str">
        <f>C145</f>
        <v>ne</v>
      </c>
      <c r="L144">
        <f>D146-D145</f>
        <v>5.1599999999999966</v>
      </c>
      <c r="M144">
        <f>E146-E145</f>
        <v>-8.2900000000000063</v>
      </c>
      <c r="N144">
        <f>F146-F145</f>
        <v>-5.2100000000000035E-2</v>
      </c>
      <c r="O144">
        <f>G146-G145</f>
        <v>-3.1999999999999957</v>
      </c>
      <c r="P144">
        <f>H146-H145</f>
        <v>-5.3999999999999915</v>
      </c>
      <c r="R144" t="s">
        <v>111</v>
      </c>
      <c r="S144" t="s">
        <v>109</v>
      </c>
      <c r="T144">
        <v>5.1599999999999966</v>
      </c>
      <c r="U144">
        <v>-8.2900000000000063</v>
      </c>
      <c r="V144">
        <v>-5.2100000000000035E-2</v>
      </c>
      <c r="W144">
        <v>-3.1999999999999957</v>
      </c>
      <c r="X144">
        <v>-5.3999999999999915</v>
      </c>
    </row>
    <row r="145" spans="1:24" x14ac:dyDescent="0.25">
      <c r="A145" t="s">
        <v>108</v>
      </c>
      <c r="B145" t="s">
        <v>111</v>
      </c>
      <c r="C145" t="s">
        <v>109</v>
      </c>
      <c r="D145">
        <v>63.53</v>
      </c>
      <c r="E145">
        <v>66.73</v>
      </c>
      <c r="F145">
        <v>0.63790000000000002</v>
      </c>
      <c r="G145">
        <v>42.9</v>
      </c>
      <c r="H145">
        <v>70.099999999999994</v>
      </c>
      <c r="J145" t="str">
        <f>B147</f>
        <v>ne</v>
      </c>
      <c r="K145" t="str">
        <f>C147</f>
        <v>Numatytasis</v>
      </c>
      <c r="L145">
        <f>D148-D147</f>
        <v>-4.509999999999998</v>
      </c>
      <c r="M145">
        <f>E148-E147</f>
        <v>-6.0000000000002274E-2</v>
      </c>
      <c r="N145">
        <f>F148-F147</f>
        <v>-3.8200000000000012E-2</v>
      </c>
      <c r="O145">
        <f>G148-G147</f>
        <v>-4.1999999999999957</v>
      </c>
      <c r="P145">
        <f>H148-H147</f>
        <v>-2.4000000000000057</v>
      </c>
      <c r="R145" t="s">
        <v>109</v>
      </c>
      <c r="S145" t="s">
        <v>52</v>
      </c>
      <c r="T145">
        <v>-4.509999999999998</v>
      </c>
      <c r="U145">
        <v>-6.0000000000002274E-2</v>
      </c>
      <c r="V145">
        <v>-3.8200000000000012E-2</v>
      </c>
      <c r="W145">
        <v>-4.1999999999999957</v>
      </c>
      <c r="X145">
        <v>-2.4000000000000057</v>
      </c>
    </row>
    <row r="146" spans="1:24" x14ac:dyDescent="0.25">
      <c r="A146" t="s">
        <v>110</v>
      </c>
      <c r="B146" t="s">
        <v>111</v>
      </c>
      <c r="C146" t="s">
        <v>109</v>
      </c>
      <c r="D146">
        <v>68.69</v>
      </c>
      <c r="E146">
        <v>58.44</v>
      </c>
      <c r="F146">
        <v>0.58579999999999999</v>
      </c>
      <c r="G146">
        <v>39.700000000000003</v>
      </c>
      <c r="H146">
        <v>64.7</v>
      </c>
      <c r="J146" t="str">
        <f>B149</f>
        <v>taip</v>
      </c>
      <c r="K146" t="str">
        <f>C149</f>
        <v>Numatytasis</v>
      </c>
      <c r="L146">
        <f>D150-D149</f>
        <v>1.4200000000000017</v>
      </c>
      <c r="M146">
        <f>E150-E149</f>
        <v>0.53000000000000114</v>
      </c>
      <c r="N146">
        <f>F150-F149</f>
        <v>1.3200000000000101E-2</v>
      </c>
      <c r="O146">
        <f>G150-G149</f>
        <v>1.6000000000000014</v>
      </c>
      <c r="P146">
        <f>H150-H149</f>
        <v>1.7000000000000028</v>
      </c>
      <c r="R146" t="s">
        <v>111</v>
      </c>
      <c r="S146" t="s">
        <v>52</v>
      </c>
      <c r="T146">
        <v>1.4200000000000017</v>
      </c>
      <c r="U146">
        <v>0.53000000000000114</v>
      </c>
      <c r="V146">
        <v>1.3200000000000101E-2</v>
      </c>
      <c r="W146">
        <v>1.6000000000000014</v>
      </c>
      <c r="X146">
        <v>1.7000000000000028</v>
      </c>
    </row>
    <row r="147" spans="1:24" x14ac:dyDescent="0.25">
      <c r="A147" t="s">
        <v>108</v>
      </c>
      <c r="B147" t="s">
        <v>109</v>
      </c>
      <c r="C147" t="s">
        <v>52</v>
      </c>
      <c r="D147">
        <v>62.57</v>
      </c>
      <c r="E147">
        <v>67.61</v>
      </c>
      <c r="F147">
        <v>0.64610000000000001</v>
      </c>
      <c r="G147">
        <v>44.1</v>
      </c>
      <c r="H147">
        <v>71.5</v>
      </c>
      <c r="J147" t="str">
        <f>B151</f>
        <v>ne</v>
      </c>
      <c r="K147" t="str">
        <f>C151</f>
        <v>Fotometrinis</v>
      </c>
      <c r="L147">
        <f>D152-D151</f>
        <v>1.9099999999999966</v>
      </c>
      <c r="M147">
        <f>E152-E151</f>
        <v>-1.6199999999999974</v>
      </c>
      <c r="N147">
        <f>F152-F151</f>
        <v>-2.1999999999999797E-3</v>
      </c>
      <c r="O147">
        <f>G152-G151</f>
        <v>-0.29999999999999716</v>
      </c>
      <c r="P147">
        <f>H152-H151</f>
        <v>-0.39999999999999147</v>
      </c>
      <c r="R147" t="s">
        <v>109</v>
      </c>
      <c r="S147" t="s">
        <v>112</v>
      </c>
      <c r="T147">
        <v>1.9099999999999966</v>
      </c>
      <c r="U147">
        <v>-1.6199999999999974</v>
      </c>
      <c r="V147">
        <v>-2.1999999999999797E-3</v>
      </c>
      <c r="W147">
        <v>-0.29999999999999716</v>
      </c>
      <c r="X147">
        <v>-0.39999999999999147</v>
      </c>
    </row>
    <row r="148" spans="1:24" x14ac:dyDescent="0.25">
      <c r="A148" t="s">
        <v>110</v>
      </c>
      <c r="B148" t="s">
        <v>109</v>
      </c>
      <c r="C148" t="s">
        <v>52</v>
      </c>
      <c r="D148">
        <v>58.06</v>
      </c>
      <c r="E148">
        <v>67.55</v>
      </c>
      <c r="F148">
        <v>0.6079</v>
      </c>
      <c r="G148">
        <v>39.900000000000006</v>
      </c>
      <c r="H148">
        <v>69.099999999999994</v>
      </c>
      <c r="J148" t="str">
        <f>B153</f>
        <v>taip</v>
      </c>
      <c r="K148" t="str">
        <f>C153</f>
        <v>Fotometrinis</v>
      </c>
      <c r="L148">
        <f>D154-D153</f>
        <v>2.3200000000000003</v>
      </c>
      <c r="M148">
        <f>E154-E153</f>
        <v>-1.4399999999999977</v>
      </c>
      <c r="N148">
        <f>F154-F153</f>
        <v>-5.6000000000000494E-3</v>
      </c>
      <c r="O148">
        <f>G154-G153</f>
        <v>-9.9999999999994316E-2</v>
      </c>
      <c r="P148">
        <f>H154-H153</f>
        <v>-1.4000000000000057</v>
      </c>
      <c r="R148" t="s">
        <v>111</v>
      </c>
      <c r="S148" t="s">
        <v>112</v>
      </c>
      <c r="T148">
        <v>2.3200000000000003</v>
      </c>
      <c r="U148">
        <v>-1.4399999999999977</v>
      </c>
      <c r="V148">
        <v>-5.6000000000000494E-3</v>
      </c>
      <c r="W148">
        <v>-9.9999999999994316E-2</v>
      </c>
      <c r="X148">
        <v>-1.4000000000000057</v>
      </c>
    </row>
    <row r="149" spans="1:24" x14ac:dyDescent="0.25">
      <c r="A149" t="s">
        <v>108</v>
      </c>
      <c r="B149" t="s">
        <v>111</v>
      </c>
      <c r="C149" t="s">
        <v>52</v>
      </c>
      <c r="D149">
        <v>64.31</v>
      </c>
      <c r="E149">
        <v>62.79</v>
      </c>
      <c r="F149">
        <v>0.61159999999999992</v>
      </c>
      <c r="G149">
        <v>41.3</v>
      </c>
      <c r="H149">
        <v>67</v>
      </c>
      <c r="J149" t="str">
        <f>B155</f>
        <v>ne</v>
      </c>
      <c r="K149" t="str">
        <f>C155</f>
        <v>Geometrinis</v>
      </c>
      <c r="L149">
        <f>D156-D155</f>
        <v>-0.86000000000000654</v>
      </c>
      <c r="M149">
        <f>E156-E155</f>
        <v>-7.7499999999999929</v>
      </c>
      <c r="N149">
        <f>F156-F155</f>
        <v>-7.009999999999994E-2</v>
      </c>
      <c r="O149">
        <f>G156-G155</f>
        <v>-4.8999999999999986</v>
      </c>
      <c r="P149">
        <f>H156-H155</f>
        <v>-8.5999999999999943</v>
      </c>
      <c r="R149" t="s">
        <v>109</v>
      </c>
      <c r="S149" t="s">
        <v>113</v>
      </c>
      <c r="T149">
        <v>-0.86000000000000654</v>
      </c>
      <c r="U149">
        <v>-7.7499999999999929</v>
      </c>
      <c r="V149">
        <v>-7.009999999999994E-2</v>
      </c>
      <c r="W149">
        <v>-4.8999999999999986</v>
      </c>
      <c r="X149">
        <v>-8.5999999999999943</v>
      </c>
    </row>
    <row r="150" spans="1:24" x14ac:dyDescent="0.25">
      <c r="A150" t="s">
        <v>110</v>
      </c>
      <c r="B150" t="s">
        <v>111</v>
      </c>
      <c r="C150" t="s">
        <v>52</v>
      </c>
      <c r="D150">
        <v>65.73</v>
      </c>
      <c r="E150">
        <v>63.32</v>
      </c>
      <c r="F150">
        <v>0.62480000000000002</v>
      </c>
      <c r="G150">
        <v>42.9</v>
      </c>
      <c r="H150">
        <v>68.7</v>
      </c>
      <c r="J150" t="str">
        <f>B157</f>
        <v>taip</v>
      </c>
      <c r="K150" t="str">
        <f>C157</f>
        <v>Geometrinis</v>
      </c>
      <c r="L150">
        <f>D158-D157</f>
        <v>-3.009999999999998</v>
      </c>
      <c r="M150">
        <f>E158-E157</f>
        <v>-5.8999999999999986</v>
      </c>
      <c r="N150">
        <f>F158-F157</f>
        <v>-1.9600000000000062E-2</v>
      </c>
      <c r="O150">
        <f>G158-G157</f>
        <v>0.30000000000000426</v>
      </c>
      <c r="P150">
        <f>H158-H157</f>
        <v>-3.3000000000000043</v>
      </c>
      <c r="R150" t="s">
        <v>111</v>
      </c>
      <c r="S150" t="s">
        <v>113</v>
      </c>
      <c r="T150">
        <v>-3.009999999999998</v>
      </c>
      <c r="U150">
        <v>-5.8999999999999986</v>
      </c>
      <c r="V150">
        <v>-1.9600000000000062E-2</v>
      </c>
      <c r="W150">
        <v>0.30000000000000426</v>
      </c>
      <c r="X150">
        <v>-3.3000000000000043</v>
      </c>
    </row>
    <row r="151" spans="1:24" x14ac:dyDescent="0.25">
      <c r="A151" t="s">
        <v>108</v>
      </c>
      <c r="B151" t="s">
        <v>109</v>
      </c>
      <c r="C151" t="s">
        <v>112</v>
      </c>
      <c r="D151">
        <v>60.17</v>
      </c>
      <c r="E151">
        <v>63.8</v>
      </c>
      <c r="F151">
        <v>0.6109</v>
      </c>
      <c r="G151">
        <v>40.1</v>
      </c>
      <c r="H151">
        <v>65.5</v>
      </c>
      <c r="J151" t="str">
        <f>B159</f>
        <v>ne</v>
      </c>
      <c r="K151" t="str">
        <f>C159</f>
        <v>Fotometrinis + Geometrinis</v>
      </c>
      <c r="L151">
        <f>D160-D159</f>
        <v>-8.9999999999996305E-2</v>
      </c>
      <c r="M151">
        <f>E160-E159</f>
        <v>4.5799999999999983</v>
      </c>
      <c r="N151">
        <f>F160-F159</f>
        <v>2.1900000000000031E-2</v>
      </c>
      <c r="O151">
        <f>G160-G159</f>
        <v>2.3999999999999915</v>
      </c>
      <c r="P151">
        <f>H160-H159</f>
        <v>3.1000000000000014</v>
      </c>
      <c r="R151" t="s">
        <v>109</v>
      </c>
      <c r="S151" t="s">
        <v>114</v>
      </c>
      <c r="T151">
        <v>-8.9999999999996305E-2</v>
      </c>
      <c r="U151">
        <v>4.5799999999999983</v>
      </c>
      <c r="V151">
        <v>2.1900000000000031E-2</v>
      </c>
      <c r="W151">
        <v>2.3999999999999915</v>
      </c>
      <c r="X151">
        <v>3.1000000000000014</v>
      </c>
    </row>
    <row r="152" spans="1:24" x14ac:dyDescent="0.25">
      <c r="A152" t="s">
        <v>110</v>
      </c>
      <c r="B152" t="s">
        <v>109</v>
      </c>
      <c r="C152" t="s">
        <v>112</v>
      </c>
      <c r="D152">
        <v>62.08</v>
      </c>
      <c r="E152">
        <v>62.18</v>
      </c>
      <c r="F152">
        <v>0.60870000000000002</v>
      </c>
      <c r="G152">
        <v>39.800000000000004</v>
      </c>
      <c r="H152">
        <v>65.100000000000009</v>
      </c>
      <c r="J152" t="str">
        <f>B161</f>
        <v>taip</v>
      </c>
      <c r="K152" t="str">
        <f>C161</f>
        <v>Fotometrinis + Geometrinis</v>
      </c>
      <c r="L152">
        <f>D162-D161</f>
        <v>0.76999999999999602</v>
      </c>
      <c r="M152">
        <f>E162-E161</f>
        <v>0.92999999999999972</v>
      </c>
      <c r="N152">
        <f>F162-F161</f>
        <v>1.0299999999999865E-2</v>
      </c>
      <c r="O152">
        <f>G162-G161</f>
        <v>0.90000000000000568</v>
      </c>
      <c r="P152">
        <f>H162-H161</f>
        <v>1.1000000000000014</v>
      </c>
      <c r="R152" t="s">
        <v>111</v>
      </c>
      <c r="S152" t="s">
        <v>114</v>
      </c>
      <c r="T152">
        <v>0.76999999999999602</v>
      </c>
      <c r="U152">
        <v>0.92999999999999972</v>
      </c>
      <c r="V152">
        <v>1.0299999999999865E-2</v>
      </c>
      <c r="W152">
        <v>0.90000000000000568</v>
      </c>
      <c r="X152">
        <v>1.1000000000000014</v>
      </c>
    </row>
    <row r="153" spans="1:24" x14ac:dyDescent="0.25">
      <c r="A153" t="s">
        <v>108</v>
      </c>
      <c r="B153" t="s">
        <v>111</v>
      </c>
      <c r="C153" t="s">
        <v>112</v>
      </c>
      <c r="D153">
        <v>61.2</v>
      </c>
      <c r="E153">
        <v>62.11</v>
      </c>
      <c r="F153">
        <v>0.61280000000000001</v>
      </c>
      <c r="G153">
        <v>40</v>
      </c>
      <c r="H153">
        <v>65.7</v>
      </c>
    </row>
    <row r="154" spans="1:24" x14ac:dyDescent="0.25">
      <c r="A154" t="s">
        <v>110</v>
      </c>
      <c r="B154" t="s">
        <v>111</v>
      </c>
      <c r="C154" t="s">
        <v>52</v>
      </c>
      <c r="D154">
        <v>63.52</v>
      </c>
      <c r="E154">
        <v>60.67</v>
      </c>
      <c r="F154">
        <v>0.60719999999999996</v>
      </c>
      <c r="G154">
        <v>39.900000000000006</v>
      </c>
      <c r="H154">
        <v>64.3</v>
      </c>
      <c r="T154">
        <f>AVERAGE(Table11[P])</f>
        <v>0.61699999999999799</v>
      </c>
      <c r="U154">
        <f>AVERAGE(Table11[R])</f>
        <v>-2.2629999999999995</v>
      </c>
      <c r="V154">
        <f>AVERAGE(Table11[F1])</f>
        <v>-1.5080000000000005E-2</v>
      </c>
      <c r="W154">
        <f>AVERAGE(Table11[mAP50-95])</f>
        <v>-0.77999999999999758</v>
      </c>
      <c r="X154">
        <f>AVERAGE(Table11[mAP50])</f>
        <v>-1.7199999999999966</v>
      </c>
    </row>
    <row r="155" spans="1:24" x14ac:dyDescent="0.25">
      <c r="A155" t="s">
        <v>108</v>
      </c>
      <c r="B155" t="s">
        <v>109</v>
      </c>
      <c r="C155" t="s">
        <v>113</v>
      </c>
      <c r="D155">
        <v>58.34</v>
      </c>
      <c r="E155">
        <v>64.02</v>
      </c>
      <c r="F155">
        <v>0.5786</v>
      </c>
      <c r="G155">
        <v>36.5</v>
      </c>
      <c r="H155">
        <v>64.2</v>
      </c>
    </row>
    <row r="156" spans="1:24" x14ac:dyDescent="0.25">
      <c r="A156" t="s">
        <v>110</v>
      </c>
      <c r="B156" t="s">
        <v>109</v>
      </c>
      <c r="C156" t="s">
        <v>113</v>
      </c>
      <c r="D156">
        <v>57.48</v>
      </c>
      <c r="E156">
        <v>56.27</v>
      </c>
      <c r="F156">
        <v>0.50850000000000006</v>
      </c>
      <c r="G156">
        <v>31.6</v>
      </c>
      <c r="H156">
        <v>55.600000000000009</v>
      </c>
    </row>
    <row r="157" spans="1:24" x14ac:dyDescent="0.25">
      <c r="A157" t="s">
        <v>108</v>
      </c>
      <c r="B157" t="s">
        <v>111</v>
      </c>
      <c r="C157" t="s">
        <v>113</v>
      </c>
      <c r="D157">
        <v>59.5</v>
      </c>
      <c r="E157">
        <v>63.4</v>
      </c>
      <c r="F157">
        <v>0.57020000000000004</v>
      </c>
      <c r="G157">
        <v>35.199999999999996</v>
      </c>
      <c r="H157">
        <v>63</v>
      </c>
      <c r="J157" t="s">
        <v>105</v>
      </c>
      <c r="K157" t="s">
        <v>107</v>
      </c>
      <c r="L157" t="s">
        <v>37</v>
      </c>
      <c r="M157" t="s">
        <v>38</v>
      </c>
      <c r="N157" t="s">
        <v>39</v>
      </c>
      <c r="O157" t="s">
        <v>40</v>
      </c>
      <c r="P157" t="s">
        <v>41</v>
      </c>
      <c r="R157" t="s">
        <v>105</v>
      </c>
      <c r="S157" t="s">
        <v>107</v>
      </c>
      <c r="T157" t="s">
        <v>37</v>
      </c>
      <c r="U157" t="s">
        <v>38</v>
      </c>
      <c r="V157" t="s">
        <v>39</v>
      </c>
      <c r="W157" t="s">
        <v>40</v>
      </c>
      <c r="X157" t="s">
        <v>41</v>
      </c>
    </row>
    <row r="158" spans="1:24" x14ac:dyDescent="0.25">
      <c r="A158" t="s">
        <v>110</v>
      </c>
      <c r="B158" t="s">
        <v>111</v>
      </c>
      <c r="C158" t="s">
        <v>113</v>
      </c>
      <c r="D158">
        <v>56.49</v>
      </c>
      <c r="E158">
        <v>57.5</v>
      </c>
      <c r="F158">
        <v>0.55059999999999998</v>
      </c>
      <c r="G158">
        <v>35.5</v>
      </c>
      <c r="H158">
        <v>59.699999999999996</v>
      </c>
      <c r="J158" t="str">
        <f>A143</f>
        <v>Nuo nulio</v>
      </c>
      <c r="K158" t="str">
        <f>C143</f>
        <v>ne</v>
      </c>
      <c r="L158">
        <f>D145-D143</f>
        <v>-0.48000000000000398</v>
      </c>
      <c r="M158">
        <f t="shared" ref="M158:P159" si="15">E145-E143</f>
        <v>1.1700000000000017</v>
      </c>
      <c r="N158">
        <f t="shared" si="15"/>
        <v>6.5000000000000613E-3</v>
      </c>
      <c r="O158">
        <f t="shared" si="15"/>
        <v>0.5</v>
      </c>
      <c r="P158">
        <f t="shared" si="15"/>
        <v>0.40000000000000568</v>
      </c>
      <c r="R158" t="s">
        <v>108</v>
      </c>
      <c r="S158" t="s">
        <v>109</v>
      </c>
      <c r="T158">
        <v>-0.48000000000000398</v>
      </c>
      <c r="U158">
        <v>1.1700000000000017</v>
      </c>
      <c r="V158">
        <v>6.5000000000000613E-3</v>
      </c>
      <c r="W158">
        <v>0.5</v>
      </c>
      <c r="X158">
        <v>0.40000000000000568</v>
      </c>
    </row>
    <row r="159" spans="1:24" x14ac:dyDescent="0.25">
      <c r="A159" t="s">
        <v>108</v>
      </c>
      <c r="B159" t="s">
        <v>109</v>
      </c>
      <c r="C159" t="s">
        <v>114</v>
      </c>
      <c r="D159">
        <v>55.04</v>
      </c>
      <c r="E159">
        <v>58.82</v>
      </c>
      <c r="F159">
        <v>0.56259999999999999</v>
      </c>
      <c r="G159">
        <v>33.900000000000006</v>
      </c>
      <c r="H159">
        <v>59.3</v>
      </c>
      <c r="J159" t="str">
        <f>A144</f>
        <v>Iš anksto</v>
      </c>
      <c r="K159" t="str">
        <f>C144</f>
        <v>ne</v>
      </c>
      <c r="L159">
        <f>D146-D144</f>
        <v>1.6200000000000045</v>
      </c>
      <c r="M159">
        <f t="shared" si="15"/>
        <v>-3.5100000000000051</v>
      </c>
      <c r="N159">
        <f t="shared" si="15"/>
        <v>-3.7200000000000011E-2</v>
      </c>
      <c r="O159">
        <f t="shared" si="15"/>
        <v>-2.3999999999999986</v>
      </c>
      <c r="P159">
        <f t="shared" si="15"/>
        <v>-3.4000000000000057</v>
      </c>
      <c r="R159" t="s">
        <v>110</v>
      </c>
      <c r="S159" t="s">
        <v>109</v>
      </c>
      <c r="T159">
        <v>1.6200000000000045</v>
      </c>
      <c r="U159">
        <v>-3.5100000000000051</v>
      </c>
      <c r="V159">
        <v>-3.7200000000000011E-2</v>
      </c>
      <c r="W159">
        <v>-2.3999999999999986</v>
      </c>
      <c r="X159">
        <v>-3.4000000000000057</v>
      </c>
    </row>
    <row r="160" spans="1:24" x14ac:dyDescent="0.25">
      <c r="A160" t="s">
        <v>110</v>
      </c>
      <c r="B160" t="s">
        <v>109</v>
      </c>
      <c r="C160" t="s">
        <v>114</v>
      </c>
      <c r="D160">
        <v>54.95</v>
      </c>
      <c r="E160">
        <v>63.4</v>
      </c>
      <c r="F160">
        <v>0.58450000000000002</v>
      </c>
      <c r="G160">
        <v>36.299999999999997</v>
      </c>
      <c r="H160">
        <v>62.4</v>
      </c>
      <c r="J160" t="str">
        <f>A147</f>
        <v>Nuo nulio</v>
      </c>
      <c r="K160" t="str">
        <f>C147</f>
        <v>Numatytasis</v>
      </c>
      <c r="L160">
        <f>D149-D147</f>
        <v>1.740000000000002</v>
      </c>
      <c r="M160">
        <f t="shared" ref="M160:P161" si="16">E149-E147</f>
        <v>-4.82</v>
      </c>
      <c r="N160">
        <f t="shared" si="16"/>
        <v>-3.4500000000000086E-2</v>
      </c>
      <c r="O160">
        <f t="shared" si="16"/>
        <v>-2.8000000000000043</v>
      </c>
      <c r="P160">
        <f t="shared" si="16"/>
        <v>-4.5</v>
      </c>
      <c r="R160" t="s">
        <v>108</v>
      </c>
      <c r="S160" t="s">
        <v>52</v>
      </c>
      <c r="T160">
        <v>1.740000000000002</v>
      </c>
      <c r="U160">
        <v>-4.82</v>
      </c>
      <c r="V160">
        <v>-3.4500000000000086E-2</v>
      </c>
      <c r="W160">
        <v>-2.8000000000000043</v>
      </c>
      <c r="X160">
        <v>-4.5</v>
      </c>
    </row>
    <row r="161" spans="1:24" x14ac:dyDescent="0.25">
      <c r="A161" t="s">
        <v>108</v>
      </c>
      <c r="B161" t="s">
        <v>111</v>
      </c>
      <c r="C161" t="s">
        <v>114</v>
      </c>
      <c r="D161">
        <v>53.78</v>
      </c>
      <c r="E161">
        <v>60.89</v>
      </c>
      <c r="F161">
        <v>0.56700000000000006</v>
      </c>
      <c r="G161">
        <v>34.599999999999994</v>
      </c>
      <c r="H161">
        <v>60</v>
      </c>
      <c r="J161" t="str">
        <f>A148</f>
        <v>Iš anksto</v>
      </c>
      <c r="K161" t="str">
        <f>C148</f>
        <v>Numatytasis</v>
      </c>
      <c r="L161">
        <f>D150-D148</f>
        <v>7.6700000000000017</v>
      </c>
      <c r="M161">
        <f t="shared" si="16"/>
        <v>-4.2299999999999969</v>
      </c>
      <c r="N161">
        <f t="shared" si="16"/>
        <v>1.6900000000000026E-2</v>
      </c>
      <c r="O161">
        <f t="shared" si="16"/>
        <v>2.9999999999999929</v>
      </c>
      <c r="P161">
        <f t="shared" si="16"/>
        <v>-0.39999999999999147</v>
      </c>
      <c r="R161" t="s">
        <v>110</v>
      </c>
      <c r="S161" t="s">
        <v>52</v>
      </c>
      <c r="T161">
        <v>7.6700000000000017</v>
      </c>
      <c r="U161">
        <v>-4.2299999999999969</v>
      </c>
      <c r="V161">
        <v>1.6900000000000026E-2</v>
      </c>
      <c r="W161">
        <v>2.9999999999999929</v>
      </c>
      <c r="X161">
        <v>-0.39999999999999147</v>
      </c>
    </row>
    <row r="162" spans="1:24" x14ac:dyDescent="0.25">
      <c r="A162" t="s">
        <v>110</v>
      </c>
      <c r="B162" t="s">
        <v>111</v>
      </c>
      <c r="C162" t="s">
        <v>114</v>
      </c>
      <c r="D162">
        <v>54.55</v>
      </c>
      <c r="E162">
        <v>61.82</v>
      </c>
      <c r="F162">
        <v>0.57729999999999992</v>
      </c>
      <c r="G162">
        <v>35.5</v>
      </c>
      <c r="H162">
        <v>61.1</v>
      </c>
      <c r="J162" t="str">
        <f>A151</f>
        <v>Nuo nulio</v>
      </c>
      <c r="K162" t="str">
        <f>C151</f>
        <v>Fotometrinis</v>
      </c>
      <c r="L162">
        <f>D153-D151</f>
        <v>1.0300000000000011</v>
      </c>
      <c r="M162">
        <f t="shared" ref="M162:P163" si="17">E153-E151</f>
        <v>-1.6899999999999977</v>
      </c>
      <c r="N162">
        <f t="shared" si="17"/>
        <v>1.9000000000000128E-3</v>
      </c>
      <c r="O162">
        <f t="shared" si="17"/>
        <v>-0.10000000000000142</v>
      </c>
      <c r="P162">
        <f t="shared" si="17"/>
        <v>0.20000000000000284</v>
      </c>
      <c r="R162" t="s">
        <v>108</v>
      </c>
      <c r="S162" t="s">
        <v>112</v>
      </c>
      <c r="T162">
        <v>1.0300000000000011</v>
      </c>
      <c r="U162">
        <v>-1.6899999999999977</v>
      </c>
      <c r="V162">
        <v>1.9000000000000128E-3</v>
      </c>
      <c r="W162">
        <v>-0.10000000000000142</v>
      </c>
      <c r="X162">
        <v>0.20000000000000284</v>
      </c>
    </row>
    <row r="163" spans="1:24" x14ac:dyDescent="0.25">
      <c r="J163" t="str">
        <f>A152</f>
        <v>Iš anksto</v>
      </c>
      <c r="K163" t="str">
        <f>C152</f>
        <v>Fotometrinis</v>
      </c>
      <c r="L163">
        <f>D154-D152</f>
        <v>1.4400000000000048</v>
      </c>
      <c r="M163">
        <f t="shared" si="17"/>
        <v>-1.509999999999998</v>
      </c>
      <c r="N163">
        <f t="shared" si="17"/>
        <v>-1.5000000000000568E-3</v>
      </c>
      <c r="O163">
        <f t="shared" si="17"/>
        <v>0.10000000000000142</v>
      </c>
      <c r="P163">
        <f t="shared" si="17"/>
        <v>-0.80000000000001137</v>
      </c>
      <c r="R163" t="s">
        <v>110</v>
      </c>
      <c r="S163" t="s">
        <v>112</v>
      </c>
      <c r="T163">
        <v>1.4400000000000048</v>
      </c>
      <c r="U163">
        <v>-1.509999999999998</v>
      </c>
      <c r="V163">
        <v>-1.5000000000000568E-3</v>
      </c>
      <c r="W163">
        <v>0.10000000000000142</v>
      </c>
      <c r="X163">
        <v>-0.80000000000001137</v>
      </c>
    </row>
    <row r="164" spans="1:24" x14ac:dyDescent="0.25">
      <c r="J164" t="str">
        <f>A155</f>
        <v>Nuo nulio</v>
      </c>
      <c r="K164" t="str">
        <f>C155</f>
        <v>Geometrinis</v>
      </c>
      <c r="L164">
        <f>D157-D155</f>
        <v>1.1599999999999966</v>
      </c>
      <c r="M164">
        <f t="shared" ref="M164:P165" si="18">E157-E155</f>
        <v>-0.61999999999999744</v>
      </c>
      <c r="N164">
        <f t="shared" si="18"/>
        <v>-8.3999999999999631E-3</v>
      </c>
      <c r="O164">
        <f t="shared" si="18"/>
        <v>-1.3000000000000043</v>
      </c>
      <c r="P164">
        <f t="shared" si="18"/>
        <v>-1.2000000000000028</v>
      </c>
      <c r="R164" t="s">
        <v>108</v>
      </c>
      <c r="S164" t="s">
        <v>113</v>
      </c>
      <c r="T164">
        <v>1.1599999999999966</v>
      </c>
      <c r="U164">
        <v>-0.61999999999999744</v>
      </c>
      <c r="V164">
        <v>-8.3999999999999631E-3</v>
      </c>
      <c r="W164">
        <v>-1.3000000000000043</v>
      </c>
      <c r="X164">
        <v>-1.2000000000000028</v>
      </c>
    </row>
    <row r="165" spans="1:24" x14ac:dyDescent="0.25">
      <c r="J165" t="str">
        <f>A156</f>
        <v>Iš anksto</v>
      </c>
      <c r="K165" t="str">
        <f>C156</f>
        <v>Geometrinis</v>
      </c>
      <c r="L165">
        <f>D158-D156</f>
        <v>-0.98999999999999488</v>
      </c>
      <c r="M165">
        <f t="shared" si="18"/>
        <v>1.2299999999999969</v>
      </c>
      <c r="N165">
        <f t="shared" si="18"/>
        <v>4.2099999999999915E-2</v>
      </c>
      <c r="O165">
        <f t="shared" si="18"/>
        <v>3.8999999999999986</v>
      </c>
      <c r="P165">
        <f t="shared" si="18"/>
        <v>4.0999999999999872</v>
      </c>
      <c r="R165" t="s">
        <v>110</v>
      </c>
      <c r="S165" t="s">
        <v>113</v>
      </c>
      <c r="T165">
        <v>-0.98999999999999488</v>
      </c>
      <c r="U165">
        <v>1.2299999999999969</v>
      </c>
      <c r="V165">
        <v>4.2099999999999915E-2</v>
      </c>
      <c r="W165">
        <v>3.8999999999999986</v>
      </c>
      <c r="X165">
        <v>4.0999999999999872</v>
      </c>
    </row>
    <row r="166" spans="1:24" x14ac:dyDescent="0.25">
      <c r="J166" t="str">
        <f>A159</f>
        <v>Nuo nulio</v>
      </c>
      <c r="K166" t="str">
        <f>C159</f>
        <v>Fotometrinis + Geometrinis</v>
      </c>
      <c r="L166">
        <f>D161-D159</f>
        <v>-1.259999999999998</v>
      </c>
      <c r="M166">
        <f t="shared" ref="M166:P167" si="19">E161-E159</f>
        <v>2.0700000000000003</v>
      </c>
      <c r="N166">
        <f t="shared" si="19"/>
        <v>4.4000000000000705E-3</v>
      </c>
      <c r="O166">
        <f t="shared" si="19"/>
        <v>0.69999999999998863</v>
      </c>
      <c r="P166">
        <f t="shared" si="19"/>
        <v>0.70000000000000284</v>
      </c>
      <c r="R166" t="s">
        <v>108</v>
      </c>
      <c r="S166" t="s">
        <v>114</v>
      </c>
      <c r="T166">
        <v>-1.259999999999998</v>
      </c>
      <c r="U166">
        <v>2.0700000000000003</v>
      </c>
      <c r="V166">
        <v>4.4000000000000705E-3</v>
      </c>
      <c r="W166">
        <v>0.69999999999998863</v>
      </c>
      <c r="X166">
        <v>0.70000000000000284</v>
      </c>
    </row>
    <row r="167" spans="1:24" x14ac:dyDescent="0.25">
      <c r="J167" t="str">
        <f>A160</f>
        <v>Iš anksto</v>
      </c>
      <c r="K167" t="str">
        <f>C160</f>
        <v>Fotometrinis + Geometrinis</v>
      </c>
      <c r="L167">
        <f>D162-D160</f>
        <v>-0.40000000000000568</v>
      </c>
      <c r="M167">
        <f t="shared" si="19"/>
        <v>-1.5799999999999983</v>
      </c>
      <c r="N167">
        <f t="shared" si="19"/>
        <v>-7.2000000000000952E-3</v>
      </c>
      <c r="O167">
        <f t="shared" si="19"/>
        <v>-0.79999999999999716</v>
      </c>
      <c r="P167">
        <f t="shared" si="19"/>
        <v>-1.2999999999999972</v>
      </c>
      <c r="R167" t="s">
        <v>110</v>
      </c>
      <c r="S167" t="s">
        <v>114</v>
      </c>
      <c r="T167">
        <v>-0.40000000000000568</v>
      </c>
      <c r="U167">
        <v>-1.5799999999999983</v>
      </c>
      <c r="V167">
        <v>-7.2000000000000952E-3</v>
      </c>
      <c r="W167">
        <v>-0.79999999999999716</v>
      </c>
      <c r="X167">
        <v>-1.2999999999999972</v>
      </c>
    </row>
    <row r="169" spans="1:24" x14ac:dyDescent="0.25">
      <c r="T169">
        <f>AVERAGE(Table16[P])</f>
        <v>1.1530000000000009</v>
      </c>
      <c r="U169">
        <f>AVERAGE(Table16[R])</f>
        <v>-1.3489999999999995</v>
      </c>
      <c r="V169">
        <f>AVERAGE(Table16[F1])</f>
        <v>-1.7000000000000127E-3</v>
      </c>
      <c r="W169">
        <f>AVERAGE(Table16[mAP50-95])</f>
        <v>7.9999999999997587E-2</v>
      </c>
      <c r="X169">
        <f>AVERAGE(Table16[mAP50])</f>
        <v>-0.62000000000000099</v>
      </c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FD21-FA23-496E-A611-C60A032C8549}">
  <dimension ref="A1:AF87"/>
  <sheetViews>
    <sheetView topLeftCell="A31" workbookViewId="0">
      <selection activeCell="I37" sqref="I37:P57"/>
    </sheetView>
  </sheetViews>
  <sheetFormatPr defaultRowHeight="15" x14ac:dyDescent="0.25"/>
  <cols>
    <col min="1" max="1" width="15.140625" bestFit="1" customWidth="1"/>
    <col min="9" max="9" width="11.28515625" bestFit="1" customWidth="1"/>
    <col min="17" max="17" width="14.85546875" bestFit="1" customWidth="1"/>
    <col min="18" max="18" width="15" customWidth="1"/>
    <col min="19" max="20" width="22.42578125" customWidth="1"/>
    <col min="23" max="24" width="12" customWidth="1"/>
    <col min="25" max="25" width="15.140625" bestFit="1" customWidth="1"/>
  </cols>
  <sheetData>
    <row r="1" spans="1:32" x14ac:dyDescent="0.25"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86</v>
      </c>
    </row>
    <row r="2" spans="1:32" x14ac:dyDescent="0.25">
      <c r="B2" t="s">
        <v>0</v>
      </c>
      <c r="C2">
        <v>37.76</v>
      </c>
      <c r="D2">
        <v>36.15</v>
      </c>
      <c r="E2">
        <v>36.94</v>
      </c>
      <c r="F2">
        <v>0.35199999999999998</v>
      </c>
      <c r="G2">
        <v>0.55400000000000005</v>
      </c>
      <c r="J2" t="s">
        <v>0</v>
      </c>
      <c r="K2">
        <v>48.24</v>
      </c>
      <c r="L2">
        <v>38.36</v>
      </c>
      <c r="M2">
        <v>42.74</v>
      </c>
      <c r="N2">
        <v>0.38400000000000001</v>
      </c>
      <c r="O2">
        <v>0.59299999999999997</v>
      </c>
      <c r="R2" t="s">
        <v>0</v>
      </c>
      <c r="S2">
        <v>54.21</v>
      </c>
      <c r="T2">
        <v>31.21</v>
      </c>
      <c r="U2">
        <v>39.619999999999997</v>
      </c>
      <c r="V2">
        <v>0.36299999999999999</v>
      </c>
      <c r="W2">
        <v>0.60799999999999998</v>
      </c>
      <c r="Z2" t="s">
        <v>0</v>
      </c>
      <c r="AA2">
        <v>42.19</v>
      </c>
      <c r="AB2">
        <v>40.64</v>
      </c>
      <c r="AC2">
        <v>41.4</v>
      </c>
      <c r="AD2">
        <v>0.39200000000000002</v>
      </c>
      <c r="AE2">
        <v>0.61399999999999999</v>
      </c>
    </row>
    <row r="3" spans="1:32" x14ac:dyDescent="0.25">
      <c r="B3" t="s">
        <v>2</v>
      </c>
      <c r="C3">
        <v>80.150000000000006</v>
      </c>
      <c r="D3">
        <v>59.3</v>
      </c>
      <c r="E3">
        <v>68.16</v>
      </c>
      <c r="F3">
        <v>0.57799999999999996</v>
      </c>
      <c r="G3">
        <v>0.90600000000000003</v>
      </c>
      <c r="J3" t="s">
        <v>2</v>
      </c>
      <c r="K3">
        <v>81.11</v>
      </c>
      <c r="L3">
        <v>61.89</v>
      </c>
      <c r="M3">
        <v>70.209999999999994</v>
      </c>
      <c r="N3">
        <v>0.59799999999999998</v>
      </c>
      <c r="O3">
        <v>0.92500000000000004</v>
      </c>
      <c r="R3" t="s">
        <v>2</v>
      </c>
      <c r="S3">
        <v>68.69</v>
      </c>
      <c r="T3">
        <v>72.430000000000007</v>
      </c>
      <c r="U3">
        <v>70.510000000000005</v>
      </c>
      <c r="V3">
        <v>0.58299999999999996</v>
      </c>
      <c r="W3">
        <v>0.92200000000000004</v>
      </c>
      <c r="Z3" t="s">
        <v>2</v>
      </c>
      <c r="AA3">
        <v>72.25</v>
      </c>
      <c r="AB3">
        <v>68.290000000000006</v>
      </c>
      <c r="AC3">
        <v>70.209999999999994</v>
      </c>
      <c r="AD3">
        <v>0.57899999999999996</v>
      </c>
      <c r="AE3">
        <v>0.93899999999999995</v>
      </c>
    </row>
    <row r="4" spans="1:32" x14ac:dyDescent="0.25">
      <c r="B4" t="s">
        <v>1</v>
      </c>
      <c r="C4">
        <v>34.590000000000003</v>
      </c>
      <c r="D4">
        <v>70.23</v>
      </c>
      <c r="E4">
        <v>46.35</v>
      </c>
      <c r="F4">
        <v>0.36699999999999999</v>
      </c>
      <c r="G4">
        <v>0.59599999999999997</v>
      </c>
      <c r="J4" t="s">
        <v>1</v>
      </c>
      <c r="K4">
        <v>33.49</v>
      </c>
      <c r="L4">
        <v>68.260000000000005</v>
      </c>
      <c r="M4">
        <v>44.93</v>
      </c>
      <c r="N4">
        <v>0.41499999999999998</v>
      </c>
      <c r="O4">
        <v>0.64900000000000002</v>
      </c>
      <c r="R4" t="s">
        <v>1</v>
      </c>
      <c r="S4">
        <v>43.77</v>
      </c>
      <c r="T4">
        <v>47.01</v>
      </c>
      <c r="U4">
        <v>45.33</v>
      </c>
      <c r="V4">
        <v>0.39400000000000002</v>
      </c>
      <c r="W4">
        <v>0.65200000000000002</v>
      </c>
      <c r="Z4" t="s">
        <v>1</v>
      </c>
      <c r="AA4">
        <v>38.29</v>
      </c>
      <c r="AB4">
        <v>51.69</v>
      </c>
      <c r="AC4">
        <v>43.99</v>
      </c>
      <c r="AD4">
        <v>0.36399999999999999</v>
      </c>
      <c r="AE4">
        <v>0.59199999999999997</v>
      </c>
    </row>
    <row r="5" spans="1:32" x14ac:dyDescent="0.25">
      <c r="B5" t="s">
        <v>3</v>
      </c>
      <c r="C5">
        <v>43.07</v>
      </c>
      <c r="D5">
        <v>62.09</v>
      </c>
      <c r="E5">
        <v>50.86</v>
      </c>
      <c r="F5">
        <v>0.27100000000000002</v>
      </c>
      <c r="G5">
        <v>0.54500000000000004</v>
      </c>
      <c r="J5" t="s">
        <v>3</v>
      </c>
      <c r="K5">
        <v>55.07</v>
      </c>
      <c r="L5">
        <v>64.25</v>
      </c>
      <c r="M5">
        <v>59.31</v>
      </c>
      <c r="N5">
        <v>0.32300000000000001</v>
      </c>
      <c r="O5">
        <v>0.61</v>
      </c>
      <c r="R5" t="s">
        <v>3</v>
      </c>
      <c r="S5">
        <v>41.28</v>
      </c>
      <c r="T5">
        <v>71.709999999999994</v>
      </c>
      <c r="U5">
        <v>52.4</v>
      </c>
      <c r="V5">
        <v>0.28799999999999998</v>
      </c>
      <c r="W5">
        <v>0.61099999999999999</v>
      </c>
      <c r="Z5" t="s">
        <v>3</v>
      </c>
      <c r="AA5">
        <v>36.549999999999997</v>
      </c>
      <c r="AB5">
        <v>82.81</v>
      </c>
      <c r="AC5">
        <v>50.72</v>
      </c>
      <c r="AD5">
        <v>0.35599999999999998</v>
      </c>
      <c r="AE5">
        <v>0.67400000000000004</v>
      </c>
    </row>
    <row r="6" spans="1:32" x14ac:dyDescent="0.25">
      <c r="A6" t="s">
        <v>66</v>
      </c>
      <c r="B6" t="s">
        <v>65</v>
      </c>
      <c r="C6">
        <v>48.89</v>
      </c>
      <c r="D6">
        <v>56.94</v>
      </c>
      <c r="E6">
        <v>50.58</v>
      </c>
      <c r="F6">
        <v>0.39200000000000002</v>
      </c>
      <c r="G6">
        <v>0.65</v>
      </c>
      <c r="H6">
        <v>30.76</v>
      </c>
      <c r="I6" t="s">
        <v>67</v>
      </c>
      <c r="J6" t="s">
        <v>65</v>
      </c>
      <c r="K6">
        <v>54.48</v>
      </c>
      <c r="L6">
        <v>58.19</v>
      </c>
      <c r="M6">
        <v>54.3</v>
      </c>
      <c r="N6">
        <v>0.42899999999999999</v>
      </c>
      <c r="O6">
        <v>0.69399999999999995</v>
      </c>
      <c r="P6">
        <v>29.24</v>
      </c>
      <c r="Q6" t="s">
        <v>68</v>
      </c>
      <c r="R6" t="s">
        <v>65</v>
      </c>
      <c r="S6">
        <v>51.99</v>
      </c>
      <c r="T6">
        <v>55.59</v>
      </c>
      <c r="U6">
        <v>51.96</v>
      </c>
      <c r="V6">
        <v>0.40699999999999997</v>
      </c>
      <c r="W6">
        <v>0.69799999999999995</v>
      </c>
      <c r="X6">
        <v>29.15</v>
      </c>
      <c r="Y6" t="s">
        <v>69</v>
      </c>
      <c r="Z6" t="s">
        <v>65</v>
      </c>
      <c r="AA6">
        <v>47.32</v>
      </c>
      <c r="AB6">
        <v>60.86</v>
      </c>
      <c r="AC6">
        <v>51.58</v>
      </c>
      <c r="AD6">
        <v>0.42199999999999999</v>
      </c>
      <c r="AE6">
        <v>0.70499999999999996</v>
      </c>
      <c r="AF6">
        <v>28.98</v>
      </c>
    </row>
    <row r="9" spans="1:32" x14ac:dyDescent="0.25">
      <c r="B9" t="s">
        <v>0</v>
      </c>
      <c r="C9">
        <v>4.17</v>
      </c>
      <c r="D9">
        <v>0.18</v>
      </c>
      <c r="E9">
        <v>0.34</v>
      </c>
      <c r="F9">
        <v>1E-3</v>
      </c>
      <c r="G9">
        <v>1E-3</v>
      </c>
      <c r="J9" t="s">
        <v>0</v>
      </c>
      <c r="K9">
        <v>38.21</v>
      </c>
      <c r="L9">
        <v>43.2</v>
      </c>
      <c r="M9">
        <v>40.549999999999997</v>
      </c>
      <c r="N9">
        <v>0.33300000000000002</v>
      </c>
      <c r="O9">
        <v>0.55600000000000005</v>
      </c>
      <c r="R9" t="s">
        <v>0</v>
      </c>
      <c r="S9">
        <v>36.72</v>
      </c>
      <c r="T9">
        <v>13.55</v>
      </c>
      <c r="U9">
        <v>19.8</v>
      </c>
      <c r="V9">
        <v>0.123</v>
      </c>
      <c r="W9">
        <v>0.20599999999999999</v>
      </c>
      <c r="Z9" t="s">
        <v>0</v>
      </c>
      <c r="AA9">
        <v>5.41</v>
      </c>
      <c r="AB9">
        <v>49.83</v>
      </c>
      <c r="AC9">
        <v>9.77</v>
      </c>
      <c r="AD9">
        <v>0.158</v>
      </c>
      <c r="AE9">
        <v>0.247</v>
      </c>
    </row>
    <row r="10" spans="1:32" x14ac:dyDescent="0.25">
      <c r="B10" t="s">
        <v>2</v>
      </c>
      <c r="C10">
        <v>36.799999999999997</v>
      </c>
      <c r="D10">
        <v>79.39</v>
      </c>
      <c r="E10">
        <v>50.29</v>
      </c>
      <c r="F10">
        <v>0.48799999999999999</v>
      </c>
      <c r="G10">
        <v>0.82799999999999996</v>
      </c>
      <c r="J10" t="s">
        <v>2</v>
      </c>
      <c r="K10">
        <v>53.8</v>
      </c>
      <c r="L10">
        <v>64.709999999999994</v>
      </c>
      <c r="M10">
        <v>58.75</v>
      </c>
      <c r="N10">
        <v>0.53700000000000003</v>
      </c>
      <c r="O10">
        <v>0.88800000000000001</v>
      </c>
      <c r="R10" t="s">
        <v>2</v>
      </c>
      <c r="S10">
        <v>24.54</v>
      </c>
      <c r="T10">
        <v>91.57</v>
      </c>
      <c r="U10">
        <v>38.71</v>
      </c>
      <c r="V10">
        <v>0.42599999999999999</v>
      </c>
      <c r="W10">
        <v>0.755</v>
      </c>
      <c r="Z10" t="s">
        <v>2</v>
      </c>
      <c r="AA10">
        <v>50.03</v>
      </c>
      <c r="AB10">
        <v>50.21</v>
      </c>
      <c r="AC10">
        <v>50.12</v>
      </c>
      <c r="AD10">
        <v>0.49399999999999999</v>
      </c>
      <c r="AE10">
        <v>0.82499999999999996</v>
      </c>
    </row>
    <row r="11" spans="1:32" x14ac:dyDescent="0.25">
      <c r="B11" t="s">
        <v>1</v>
      </c>
      <c r="C11">
        <v>29.05</v>
      </c>
      <c r="D11">
        <v>48.9</v>
      </c>
      <c r="E11">
        <v>36.450000000000003</v>
      </c>
      <c r="F11">
        <v>0.26</v>
      </c>
      <c r="G11">
        <v>0.47</v>
      </c>
      <c r="J11" t="s">
        <v>1</v>
      </c>
      <c r="K11">
        <v>27.76</v>
      </c>
      <c r="L11">
        <v>51.78</v>
      </c>
      <c r="M11">
        <v>36.15</v>
      </c>
      <c r="N11">
        <v>0.33400000000000002</v>
      </c>
      <c r="O11">
        <v>0.59099999999999997</v>
      </c>
      <c r="R11" t="s">
        <v>1</v>
      </c>
      <c r="S11">
        <v>49.11</v>
      </c>
      <c r="T11">
        <v>25.61</v>
      </c>
      <c r="U11">
        <v>33.67</v>
      </c>
      <c r="V11">
        <v>0.191</v>
      </c>
      <c r="W11">
        <v>0.34100000000000003</v>
      </c>
      <c r="Z11" t="s">
        <v>1</v>
      </c>
      <c r="AA11">
        <v>34.22</v>
      </c>
      <c r="AB11">
        <v>46.34</v>
      </c>
      <c r="AC11">
        <v>39.369999999999997</v>
      </c>
      <c r="AD11">
        <v>0.32300000000000001</v>
      </c>
      <c r="AE11">
        <v>0.55000000000000004</v>
      </c>
    </row>
    <row r="12" spans="1:32" x14ac:dyDescent="0.25">
      <c r="B12" t="s">
        <v>3</v>
      </c>
      <c r="C12">
        <v>27.09</v>
      </c>
      <c r="D12">
        <v>54.7</v>
      </c>
      <c r="E12">
        <v>36.229999999999997</v>
      </c>
      <c r="F12">
        <v>0.159</v>
      </c>
      <c r="G12">
        <v>0.34899999999999998</v>
      </c>
      <c r="J12" t="s">
        <v>3</v>
      </c>
      <c r="K12">
        <v>41.26</v>
      </c>
      <c r="L12">
        <v>65.67</v>
      </c>
      <c r="M12">
        <v>50.68</v>
      </c>
      <c r="N12">
        <v>0.29799999999999999</v>
      </c>
      <c r="O12">
        <v>0.59199999999999997</v>
      </c>
      <c r="R12" t="s">
        <v>3</v>
      </c>
      <c r="S12">
        <v>17.649999999999999</v>
      </c>
      <c r="T12">
        <v>38.71</v>
      </c>
      <c r="U12">
        <v>24.24</v>
      </c>
      <c r="V12">
        <v>8.5999999999999993E-2</v>
      </c>
      <c r="W12">
        <v>0.20100000000000001</v>
      </c>
      <c r="Z12" t="s">
        <v>3</v>
      </c>
      <c r="AA12">
        <v>24.91</v>
      </c>
      <c r="AB12">
        <v>70.489999999999995</v>
      </c>
      <c r="AC12">
        <v>36.82</v>
      </c>
      <c r="AD12">
        <v>0.249</v>
      </c>
      <c r="AE12">
        <v>0.51300000000000001</v>
      </c>
    </row>
    <row r="13" spans="1:32" x14ac:dyDescent="0.25">
      <c r="A13" t="s">
        <v>70</v>
      </c>
      <c r="B13" t="s">
        <v>65</v>
      </c>
      <c r="C13">
        <v>24.28</v>
      </c>
      <c r="D13">
        <v>45.79</v>
      </c>
      <c r="E13">
        <v>30.83</v>
      </c>
      <c r="F13">
        <v>0.22500000000000001</v>
      </c>
      <c r="G13">
        <v>0.41199999999999998</v>
      </c>
      <c r="H13">
        <v>46.83</v>
      </c>
      <c r="I13" t="s">
        <v>71</v>
      </c>
      <c r="J13" t="s">
        <v>65</v>
      </c>
      <c r="K13">
        <v>40.26</v>
      </c>
      <c r="L13">
        <v>56.34</v>
      </c>
      <c r="M13">
        <v>46.53</v>
      </c>
      <c r="N13">
        <v>0.374</v>
      </c>
      <c r="O13">
        <v>0.65700000000000003</v>
      </c>
      <c r="P13">
        <v>45.29</v>
      </c>
      <c r="Q13" t="s">
        <v>72</v>
      </c>
      <c r="R13" t="s">
        <v>65</v>
      </c>
      <c r="S13">
        <v>32.01</v>
      </c>
      <c r="T13">
        <v>42.36</v>
      </c>
      <c r="U13">
        <v>29.11</v>
      </c>
      <c r="V13">
        <v>0.20300000000000001</v>
      </c>
      <c r="W13">
        <v>0.375</v>
      </c>
      <c r="X13">
        <v>43.25</v>
      </c>
      <c r="Y13" t="s">
        <v>73</v>
      </c>
      <c r="Z13" t="s">
        <v>65</v>
      </c>
      <c r="AA13">
        <v>28.64</v>
      </c>
      <c r="AB13">
        <v>54.22</v>
      </c>
      <c r="AC13">
        <v>34.020000000000003</v>
      </c>
      <c r="AD13">
        <v>0.30399999999999999</v>
      </c>
      <c r="AE13">
        <v>0.53400000000000003</v>
      </c>
      <c r="AF13">
        <v>43.92</v>
      </c>
    </row>
    <row r="16" spans="1:32" x14ac:dyDescent="0.25">
      <c r="B16" t="s">
        <v>0</v>
      </c>
      <c r="C16">
        <v>30.8</v>
      </c>
      <c r="D16">
        <v>38.25</v>
      </c>
      <c r="E16">
        <v>34.119999999999997</v>
      </c>
      <c r="F16">
        <v>0.28599999999999998</v>
      </c>
      <c r="G16">
        <v>0.46600000000000003</v>
      </c>
      <c r="J16" t="s">
        <v>0</v>
      </c>
      <c r="K16">
        <v>12.83</v>
      </c>
      <c r="L16">
        <v>48.28</v>
      </c>
      <c r="M16">
        <v>20.28</v>
      </c>
      <c r="N16">
        <v>0.29799999999999999</v>
      </c>
      <c r="O16">
        <v>0.46200000000000002</v>
      </c>
      <c r="R16" t="s">
        <v>0</v>
      </c>
      <c r="S16">
        <v>11.04</v>
      </c>
      <c r="T16">
        <v>46.36</v>
      </c>
      <c r="U16">
        <v>17.829999999999998</v>
      </c>
      <c r="V16">
        <v>0.28699999999999998</v>
      </c>
      <c r="W16">
        <v>0.46500000000000002</v>
      </c>
      <c r="Z16" t="s">
        <v>0</v>
      </c>
      <c r="AA16">
        <v>100</v>
      </c>
      <c r="AB16">
        <v>0.2</v>
      </c>
      <c r="AC16">
        <v>0.41</v>
      </c>
      <c r="AD16">
        <v>0.32500000000000001</v>
      </c>
      <c r="AE16">
        <v>0.501</v>
      </c>
    </row>
    <row r="17" spans="1:32" x14ac:dyDescent="0.25">
      <c r="B17" t="s">
        <v>2</v>
      </c>
      <c r="C17">
        <v>68.97</v>
      </c>
      <c r="D17">
        <v>65.28</v>
      </c>
      <c r="E17">
        <v>67.069999999999993</v>
      </c>
      <c r="F17">
        <v>0.56100000000000005</v>
      </c>
      <c r="G17">
        <v>0.89200000000000002</v>
      </c>
      <c r="J17" t="s">
        <v>2</v>
      </c>
      <c r="K17">
        <v>66.27</v>
      </c>
      <c r="L17">
        <v>69.64</v>
      </c>
      <c r="M17">
        <v>67.91</v>
      </c>
      <c r="N17">
        <v>0.57499999999999996</v>
      </c>
      <c r="O17">
        <v>0.89600000000000002</v>
      </c>
      <c r="R17" t="s">
        <v>2</v>
      </c>
      <c r="S17">
        <v>65.75</v>
      </c>
      <c r="T17">
        <v>54.8</v>
      </c>
      <c r="U17">
        <v>59.78</v>
      </c>
      <c r="V17">
        <v>0.54500000000000004</v>
      </c>
      <c r="W17">
        <v>0.872</v>
      </c>
      <c r="Z17" t="s">
        <v>2</v>
      </c>
      <c r="AA17">
        <v>69.92</v>
      </c>
      <c r="AB17">
        <v>70.13</v>
      </c>
      <c r="AC17">
        <v>70.02</v>
      </c>
      <c r="AD17">
        <v>0.60099999999999998</v>
      </c>
      <c r="AE17">
        <v>0.91700000000000004</v>
      </c>
    </row>
    <row r="18" spans="1:32" x14ac:dyDescent="0.25">
      <c r="B18" t="s">
        <v>1</v>
      </c>
      <c r="C18">
        <v>35.979999999999997</v>
      </c>
      <c r="D18">
        <v>48.3</v>
      </c>
      <c r="E18">
        <v>41.24</v>
      </c>
      <c r="F18">
        <v>0.29899999999999999</v>
      </c>
      <c r="G18">
        <v>0.52</v>
      </c>
      <c r="J18" t="s">
        <v>1</v>
      </c>
      <c r="K18">
        <v>61.07</v>
      </c>
      <c r="L18">
        <v>26.93</v>
      </c>
      <c r="M18">
        <v>37.369999999999997</v>
      </c>
      <c r="N18">
        <v>0.35499999999999998</v>
      </c>
      <c r="O18">
        <v>0.57699999999999996</v>
      </c>
      <c r="R18" t="s">
        <v>1</v>
      </c>
      <c r="S18">
        <v>36</v>
      </c>
      <c r="T18">
        <v>41.06</v>
      </c>
      <c r="U18">
        <v>38.369999999999997</v>
      </c>
      <c r="V18">
        <v>0.28399999999999997</v>
      </c>
      <c r="W18">
        <v>0.48899999999999999</v>
      </c>
      <c r="Z18" t="s">
        <v>1</v>
      </c>
      <c r="AA18">
        <v>35.57</v>
      </c>
      <c r="AB18">
        <v>50.94</v>
      </c>
      <c r="AC18">
        <v>41.89</v>
      </c>
      <c r="AD18">
        <v>0.41499999999999998</v>
      </c>
      <c r="AE18">
        <v>0.65200000000000002</v>
      </c>
    </row>
    <row r="19" spans="1:32" x14ac:dyDescent="0.25">
      <c r="B19" t="s">
        <v>3</v>
      </c>
      <c r="C19">
        <v>38.299999999999997</v>
      </c>
      <c r="D19">
        <v>69.2</v>
      </c>
      <c r="E19">
        <v>49.31</v>
      </c>
      <c r="F19">
        <v>0.27500000000000002</v>
      </c>
      <c r="G19">
        <v>0.58199999999999996</v>
      </c>
      <c r="J19" t="s">
        <v>3</v>
      </c>
      <c r="K19">
        <v>36.08</v>
      </c>
      <c r="L19">
        <v>84.37</v>
      </c>
      <c r="M19">
        <v>50.55</v>
      </c>
      <c r="N19">
        <v>0.35</v>
      </c>
      <c r="O19">
        <v>0.67</v>
      </c>
      <c r="R19" t="s">
        <v>3</v>
      </c>
      <c r="S19">
        <v>32.1</v>
      </c>
      <c r="T19">
        <v>63.12</v>
      </c>
      <c r="U19">
        <v>42.56</v>
      </c>
      <c r="V19">
        <v>0.20499999999999999</v>
      </c>
      <c r="W19">
        <v>0.46899999999999997</v>
      </c>
      <c r="Z19" t="s">
        <v>3</v>
      </c>
      <c r="AA19">
        <v>35.76</v>
      </c>
      <c r="AB19">
        <v>66.19</v>
      </c>
      <c r="AC19">
        <v>46.43</v>
      </c>
      <c r="AD19">
        <v>0.28100000000000003</v>
      </c>
      <c r="AE19">
        <v>0.56200000000000006</v>
      </c>
    </row>
    <row r="20" spans="1:32" x14ac:dyDescent="0.25">
      <c r="A20" t="s">
        <v>74</v>
      </c>
      <c r="B20" t="s">
        <v>65</v>
      </c>
      <c r="C20">
        <v>43.51</v>
      </c>
      <c r="D20">
        <v>55.26</v>
      </c>
      <c r="E20">
        <v>47.94</v>
      </c>
      <c r="F20">
        <v>0.35399999999999998</v>
      </c>
      <c r="G20">
        <v>0.61499999999999999</v>
      </c>
      <c r="H20">
        <v>28.7</v>
      </c>
      <c r="I20" t="s">
        <v>75</v>
      </c>
      <c r="J20" t="s">
        <v>65</v>
      </c>
      <c r="K20">
        <v>44.06</v>
      </c>
      <c r="L20">
        <v>57.3</v>
      </c>
      <c r="M20">
        <v>44.03</v>
      </c>
      <c r="N20">
        <v>0.39400000000000002</v>
      </c>
      <c r="O20">
        <v>0.65100000000000002</v>
      </c>
      <c r="P20">
        <v>28.86</v>
      </c>
      <c r="Q20" t="s">
        <v>76</v>
      </c>
      <c r="R20" t="s">
        <v>65</v>
      </c>
      <c r="S20">
        <v>36.22</v>
      </c>
      <c r="T20">
        <v>51.34</v>
      </c>
      <c r="U20">
        <v>39.630000000000003</v>
      </c>
      <c r="V20">
        <v>0.33</v>
      </c>
      <c r="W20">
        <v>0.57399999999999995</v>
      </c>
      <c r="X20">
        <v>28.65</v>
      </c>
      <c r="Y20" t="s">
        <v>77</v>
      </c>
      <c r="Z20" t="s">
        <v>65</v>
      </c>
      <c r="AA20">
        <v>60.31</v>
      </c>
      <c r="AB20">
        <v>46.87</v>
      </c>
      <c r="AC20">
        <v>39.69</v>
      </c>
      <c r="AD20">
        <v>0.40500000000000003</v>
      </c>
      <c r="AE20">
        <v>0.65800000000000003</v>
      </c>
      <c r="AF20">
        <v>28.89</v>
      </c>
    </row>
    <row r="23" spans="1:32" x14ac:dyDescent="0.25">
      <c r="B23" t="s">
        <v>0</v>
      </c>
      <c r="C23">
        <v>42.73</v>
      </c>
      <c r="D23">
        <v>36.92</v>
      </c>
      <c r="E23">
        <v>39.61</v>
      </c>
      <c r="F23">
        <v>0.378</v>
      </c>
      <c r="G23">
        <v>0.63400000000000001</v>
      </c>
      <c r="J23" t="s">
        <v>0</v>
      </c>
      <c r="K23">
        <v>30.26</v>
      </c>
      <c r="L23">
        <v>46.13</v>
      </c>
      <c r="M23">
        <v>36.54</v>
      </c>
      <c r="N23">
        <v>0.35199999999999998</v>
      </c>
      <c r="O23">
        <v>0.56799999999999995</v>
      </c>
      <c r="R23" t="s">
        <v>0</v>
      </c>
      <c r="S23">
        <v>39.81</v>
      </c>
      <c r="T23">
        <v>42.83</v>
      </c>
      <c r="U23">
        <v>41.26</v>
      </c>
      <c r="V23">
        <v>0.42299999999999999</v>
      </c>
      <c r="W23">
        <v>0.66400000000000003</v>
      </c>
      <c r="Z23" t="s">
        <v>0</v>
      </c>
      <c r="AA23">
        <v>31.04</v>
      </c>
      <c r="AB23">
        <v>46.31</v>
      </c>
      <c r="AC23">
        <v>37.159999999999997</v>
      </c>
      <c r="AD23">
        <v>0.27400000000000002</v>
      </c>
      <c r="AE23">
        <v>0.44800000000000001</v>
      </c>
    </row>
    <row r="24" spans="1:32" x14ac:dyDescent="0.25">
      <c r="B24" t="s">
        <v>2</v>
      </c>
      <c r="C24">
        <v>66.53</v>
      </c>
      <c r="D24">
        <v>53.3</v>
      </c>
      <c r="E24">
        <v>59.19</v>
      </c>
      <c r="F24">
        <v>0.502</v>
      </c>
      <c r="G24">
        <v>0.83499999999999996</v>
      </c>
      <c r="J24" t="s">
        <v>2</v>
      </c>
      <c r="K24">
        <v>63.46</v>
      </c>
      <c r="L24">
        <v>63.74</v>
      </c>
      <c r="M24">
        <v>63.6</v>
      </c>
      <c r="N24">
        <v>0.58699999999999997</v>
      </c>
      <c r="O24">
        <v>0.90800000000000003</v>
      </c>
      <c r="R24" t="s">
        <v>2</v>
      </c>
      <c r="S24">
        <v>67.45</v>
      </c>
      <c r="T24">
        <v>63.65</v>
      </c>
      <c r="U24">
        <v>65.5</v>
      </c>
      <c r="V24">
        <v>0.57499999999999996</v>
      </c>
      <c r="W24">
        <v>0.89700000000000002</v>
      </c>
      <c r="Z24" t="s">
        <v>2</v>
      </c>
      <c r="AA24">
        <v>67.58</v>
      </c>
      <c r="AB24">
        <v>65.06</v>
      </c>
      <c r="AC24">
        <v>66.3</v>
      </c>
      <c r="AD24">
        <v>0.60099999999999998</v>
      </c>
      <c r="AE24">
        <v>0.91200000000000003</v>
      </c>
    </row>
    <row r="25" spans="1:32" x14ac:dyDescent="0.25">
      <c r="B25" t="s">
        <v>1</v>
      </c>
      <c r="C25">
        <v>25.75</v>
      </c>
      <c r="D25">
        <v>76.650000000000006</v>
      </c>
      <c r="E25">
        <v>38.549999999999997</v>
      </c>
      <c r="F25">
        <v>0.254</v>
      </c>
      <c r="G25">
        <v>0.47199999999999998</v>
      </c>
      <c r="J25" t="s">
        <v>1</v>
      </c>
      <c r="K25">
        <v>31.67</v>
      </c>
      <c r="L25">
        <v>62.07</v>
      </c>
      <c r="M25">
        <v>41.94</v>
      </c>
      <c r="N25">
        <v>0.42599999999999999</v>
      </c>
      <c r="O25">
        <v>0.68700000000000006</v>
      </c>
      <c r="R25" t="s">
        <v>1</v>
      </c>
      <c r="S25">
        <v>30.38</v>
      </c>
      <c r="T25">
        <v>65.239999999999995</v>
      </c>
      <c r="U25">
        <v>41.45</v>
      </c>
      <c r="V25">
        <v>0.39900000000000002</v>
      </c>
      <c r="W25">
        <v>0.64100000000000001</v>
      </c>
      <c r="Z25" t="s">
        <v>1</v>
      </c>
      <c r="AA25">
        <v>33.22</v>
      </c>
      <c r="AB25">
        <v>71.42</v>
      </c>
      <c r="AC25">
        <v>45.35</v>
      </c>
      <c r="AD25">
        <v>0.44</v>
      </c>
      <c r="AE25">
        <v>0.69599999999999995</v>
      </c>
    </row>
    <row r="26" spans="1:32" x14ac:dyDescent="0.25">
      <c r="B26" t="s">
        <v>3</v>
      </c>
      <c r="C26">
        <v>55.97</v>
      </c>
      <c r="D26">
        <v>65.95</v>
      </c>
      <c r="E26">
        <v>60.55</v>
      </c>
      <c r="F26">
        <v>0.318</v>
      </c>
      <c r="G26">
        <v>0.627</v>
      </c>
      <c r="J26" t="s">
        <v>3</v>
      </c>
      <c r="K26">
        <v>42.47</v>
      </c>
      <c r="L26">
        <v>72.989999999999995</v>
      </c>
      <c r="M26">
        <v>53.7</v>
      </c>
      <c r="N26">
        <v>0.26700000000000002</v>
      </c>
      <c r="O26">
        <v>0.55700000000000005</v>
      </c>
      <c r="R26" t="s">
        <v>3</v>
      </c>
      <c r="S26">
        <v>57.97</v>
      </c>
      <c r="T26">
        <v>68.19</v>
      </c>
      <c r="U26">
        <v>62.67</v>
      </c>
      <c r="V26">
        <v>0.34300000000000003</v>
      </c>
      <c r="W26">
        <v>0.65300000000000002</v>
      </c>
      <c r="Z26" t="s">
        <v>3</v>
      </c>
      <c r="AA26">
        <v>45.48</v>
      </c>
      <c r="AB26">
        <v>73.900000000000006</v>
      </c>
      <c r="AC26">
        <v>56.3</v>
      </c>
      <c r="AD26">
        <v>0.318</v>
      </c>
      <c r="AE26">
        <v>0.60299999999999998</v>
      </c>
    </row>
    <row r="27" spans="1:32" x14ac:dyDescent="0.25">
      <c r="A27" t="s">
        <v>78</v>
      </c>
      <c r="B27" t="s">
        <v>65</v>
      </c>
      <c r="C27">
        <v>47.75</v>
      </c>
      <c r="D27">
        <v>58.21</v>
      </c>
      <c r="E27">
        <v>49.48</v>
      </c>
      <c r="F27">
        <v>0.36099999999999999</v>
      </c>
      <c r="G27">
        <v>0.64200000000000002</v>
      </c>
      <c r="H27">
        <v>27.55</v>
      </c>
      <c r="I27" t="s">
        <v>79</v>
      </c>
      <c r="J27" t="s">
        <v>65</v>
      </c>
      <c r="K27">
        <v>41.97</v>
      </c>
      <c r="L27">
        <v>61.23</v>
      </c>
      <c r="M27">
        <v>48.95</v>
      </c>
      <c r="N27">
        <v>0.40600000000000003</v>
      </c>
      <c r="O27">
        <v>0.68</v>
      </c>
      <c r="P27">
        <v>27.65</v>
      </c>
      <c r="Q27" t="s">
        <v>80</v>
      </c>
      <c r="R27" t="s">
        <v>65</v>
      </c>
      <c r="S27">
        <v>48.9</v>
      </c>
      <c r="T27">
        <v>59.98</v>
      </c>
      <c r="U27">
        <v>52.72</v>
      </c>
      <c r="V27">
        <v>0.433</v>
      </c>
      <c r="W27">
        <v>0.71299999999999997</v>
      </c>
      <c r="X27">
        <v>27.61</v>
      </c>
      <c r="Y27" t="s">
        <v>81</v>
      </c>
      <c r="Z27" t="s">
        <v>65</v>
      </c>
      <c r="AA27">
        <v>44.33</v>
      </c>
      <c r="AB27">
        <v>64.17</v>
      </c>
      <c r="AC27">
        <v>51.28</v>
      </c>
      <c r="AD27">
        <v>0.40699999999999997</v>
      </c>
      <c r="AE27">
        <v>0.66500000000000004</v>
      </c>
      <c r="AF27">
        <v>27.6</v>
      </c>
    </row>
    <row r="30" spans="1:32" x14ac:dyDescent="0.25">
      <c r="B30" t="s">
        <v>0</v>
      </c>
      <c r="C30">
        <v>17.66</v>
      </c>
      <c r="D30">
        <v>43.9</v>
      </c>
      <c r="E30">
        <v>25.18</v>
      </c>
      <c r="F30">
        <v>0.27</v>
      </c>
      <c r="G30">
        <v>0.41799999999999998</v>
      </c>
      <c r="J30" t="s">
        <v>0</v>
      </c>
      <c r="K30">
        <v>27.53</v>
      </c>
      <c r="L30">
        <v>48.58</v>
      </c>
      <c r="M30">
        <v>35.15</v>
      </c>
      <c r="N30">
        <v>0.35</v>
      </c>
      <c r="O30">
        <v>0.58399999999999996</v>
      </c>
      <c r="R30" t="s">
        <v>0</v>
      </c>
      <c r="S30">
        <v>33.06</v>
      </c>
      <c r="T30">
        <v>35.36</v>
      </c>
      <c r="U30">
        <v>34.17</v>
      </c>
      <c r="V30">
        <v>0.28899999999999998</v>
      </c>
      <c r="W30">
        <v>0.48399999999999999</v>
      </c>
      <c r="Z30" t="s">
        <v>0</v>
      </c>
      <c r="AA30">
        <v>45.43</v>
      </c>
      <c r="AB30">
        <v>37.44</v>
      </c>
      <c r="AC30">
        <v>41.05</v>
      </c>
      <c r="AD30">
        <v>0.39200000000000002</v>
      </c>
      <c r="AE30">
        <v>0.59799999999999998</v>
      </c>
    </row>
    <row r="31" spans="1:32" x14ac:dyDescent="0.25">
      <c r="B31" t="s">
        <v>2</v>
      </c>
      <c r="C31">
        <v>54.1</v>
      </c>
      <c r="D31">
        <v>67.319999999999993</v>
      </c>
      <c r="E31">
        <v>59.99</v>
      </c>
      <c r="F31">
        <v>0.52900000000000003</v>
      </c>
      <c r="G31">
        <v>0.83699999999999997</v>
      </c>
      <c r="J31" t="s">
        <v>2</v>
      </c>
      <c r="K31">
        <v>62.43</v>
      </c>
      <c r="L31">
        <v>62.08</v>
      </c>
      <c r="M31">
        <v>62.25</v>
      </c>
      <c r="N31">
        <v>0.57499999999999996</v>
      </c>
      <c r="O31">
        <v>0.91600000000000004</v>
      </c>
      <c r="R31" t="s">
        <v>2</v>
      </c>
      <c r="S31">
        <v>55.05</v>
      </c>
      <c r="T31">
        <v>57.14</v>
      </c>
      <c r="U31">
        <v>56.08</v>
      </c>
      <c r="V31">
        <v>0.50700000000000001</v>
      </c>
      <c r="W31">
        <v>0.84399999999999997</v>
      </c>
      <c r="Z31" t="s">
        <v>2</v>
      </c>
      <c r="AA31">
        <v>64.25</v>
      </c>
      <c r="AB31">
        <v>75.150000000000006</v>
      </c>
      <c r="AC31">
        <v>69.28</v>
      </c>
      <c r="AD31">
        <v>0.59899999999999998</v>
      </c>
      <c r="AE31">
        <v>0.91500000000000004</v>
      </c>
    </row>
    <row r="32" spans="1:32" x14ac:dyDescent="0.25">
      <c r="B32" t="s">
        <v>1</v>
      </c>
      <c r="C32">
        <v>36.51</v>
      </c>
      <c r="D32">
        <v>34.340000000000003</v>
      </c>
      <c r="E32">
        <v>35.39</v>
      </c>
      <c r="F32">
        <v>0.23599999999999999</v>
      </c>
      <c r="G32">
        <v>0.40600000000000003</v>
      </c>
      <c r="J32" t="s">
        <v>1</v>
      </c>
      <c r="K32">
        <v>31.2</v>
      </c>
      <c r="L32">
        <v>48.84</v>
      </c>
      <c r="M32">
        <v>38.07</v>
      </c>
      <c r="N32">
        <v>0.35099999999999998</v>
      </c>
      <c r="O32">
        <v>0.58099999999999996</v>
      </c>
      <c r="R32" t="s">
        <v>1</v>
      </c>
      <c r="S32">
        <v>23.83</v>
      </c>
      <c r="T32">
        <v>46.56</v>
      </c>
      <c r="U32">
        <v>31.53</v>
      </c>
      <c r="V32">
        <v>0.20799999999999999</v>
      </c>
      <c r="W32">
        <v>0.372</v>
      </c>
      <c r="Z32" t="s">
        <v>1</v>
      </c>
      <c r="AA32">
        <v>41.13</v>
      </c>
      <c r="AB32">
        <v>51.99</v>
      </c>
      <c r="AC32">
        <v>45.93</v>
      </c>
      <c r="AD32">
        <v>0.41299999999999998</v>
      </c>
      <c r="AE32">
        <v>0.66400000000000003</v>
      </c>
    </row>
    <row r="33" spans="1:32" x14ac:dyDescent="0.25">
      <c r="B33" t="s">
        <v>3</v>
      </c>
      <c r="C33">
        <v>63.65</v>
      </c>
      <c r="D33">
        <v>44.11</v>
      </c>
      <c r="E33">
        <v>52.11</v>
      </c>
      <c r="F33">
        <v>0.307</v>
      </c>
      <c r="G33">
        <v>0.63</v>
      </c>
      <c r="J33" t="s">
        <v>3</v>
      </c>
      <c r="K33">
        <v>38.119999999999997</v>
      </c>
      <c r="L33">
        <v>69.28</v>
      </c>
      <c r="M33">
        <v>49.18</v>
      </c>
      <c r="N33">
        <v>0.28499999999999998</v>
      </c>
      <c r="O33">
        <v>0.56799999999999995</v>
      </c>
      <c r="R33" t="s">
        <v>3</v>
      </c>
      <c r="S33">
        <v>51.82</v>
      </c>
      <c r="T33">
        <v>59.89</v>
      </c>
      <c r="U33">
        <v>55.56</v>
      </c>
      <c r="V33">
        <v>0.30199999999999999</v>
      </c>
      <c r="W33">
        <v>0.626</v>
      </c>
      <c r="Z33" t="s">
        <v>3</v>
      </c>
      <c r="AA33">
        <v>61.52</v>
      </c>
      <c r="AB33">
        <v>66.239999999999995</v>
      </c>
      <c r="AC33">
        <v>63.79</v>
      </c>
      <c r="AD33">
        <v>0.33600000000000002</v>
      </c>
      <c r="AE33">
        <v>0.64900000000000002</v>
      </c>
    </row>
    <row r="34" spans="1:32" x14ac:dyDescent="0.25">
      <c r="A34" t="s">
        <v>83</v>
      </c>
      <c r="B34" t="s">
        <v>65</v>
      </c>
      <c r="C34">
        <v>42.98</v>
      </c>
      <c r="D34">
        <v>47.42</v>
      </c>
      <c r="E34">
        <v>43.17</v>
      </c>
      <c r="F34">
        <v>0.33500000000000002</v>
      </c>
      <c r="G34">
        <v>0.57299999999999995</v>
      </c>
      <c r="H34">
        <v>27.74</v>
      </c>
      <c r="I34" t="s">
        <v>82</v>
      </c>
      <c r="J34" t="s">
        <v>65</v>
      </c>
      <c r="K34">
        <v>39.82</v>
      </c>
      <c r="L34">
        <v>57.2</v>
      </c>
      <c r="M34">
        <v>46.16</v>
      </c>
      <c r="N34">
        <v>0.38900000000000001</v>
      </c>
      <c r="O34">
        <v>0.66200000000000003</v>
      </c>
      <c r="P34">
        <v>27.91</v>
      </c>
      <c r="Q34" t="s">
        <v>84</v>
      </c>
      <c r="R34" t="s">
        <v>65</v>
      </c>
      <c r="S34">
        <v>40.94</v>
      </c>
      <c r="T34">
        <v>49.74</v>
      </c>
      <c r="U34">
        <v>44.34</v>
      </c>
      <c r="V34">
        <v>0.32600000000000001</v>
      </c>
      <c r="W34">
        <v>0.58199999999999996</v>
      </c>
      <c r="X34">
        <v>28.03</v>
      </c>
      <c r="Y34" t="s">
        <v>85</v>
      </c>
      <c r="Z34" t="s">
        <v>65</v>
      </c>
      <c r="AA34">
        <v>53.08</v>
      </c>
      <c r="AB34">
        <v>57.71</v>
      </c>
      <c r="AC34">
        <v>55.01</v>
      </c>
      <c r="AD34">
        <v>0.434</v>
      </c>
      <c r="AE34">
        <v>0.70599999999999996</v>
      </c>
      <c r="AF34">
        <v>27.84</v>
      </c>
    </row>
    <row r="37" spans="1:32" ht="60" x14ac:dyDescent="0.25"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86</v>
      </c>
      <c r="I37" t="s">
        <v>105</v>
      </c>
      <c r="J37" t="s">
        <v>106</v>
      </c>
      <c r="K37" s="12" t="s">
        <v>107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R37" t="s">
        <v>105</v>
      </c>
      <c r="S37" t="s">
        <v>106</v>
      </c>
      <c r="T37" t="s">
        <v>107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</row>
    <row r="38" spans="1:32" x14ac:dyDescent="0.25">
      <c r="A38" t="s">
        <v>66</v>
      </c>
      <c r="B38">
        <v>48.89</v>
      </c>
      <c r="C38">
        <v>56.94</v>
      </c>
      <c r="D38">
        <v>50.58</v>
      </c>
      <c r="E38">
        <v>0.39200000000000002</v>
      </c>
      <c r="F38">
        <v>0.65</v>
      </c>
      <c r="G38">
        <v>30.76</v>
      </c>
      <c r="I38" t="str">
        <f t="shared" ref="I38:I57" si="0">IF(LEFT(A38,2)="fs","Nuo nulio",IF(LEFT(A38,2)="pt","Iš anksto",""))</f>
        <v>Nuo nulio</v>
      </c>
      <c r="J38" s="9" t="str">
        <f t="shared" ref="J38:J57" si="1">IF(ISNUMBER(SEARCH("_bal",A38)),"taip","ne")</f>
        <v>ne</v>
      </c>
      <c r="K38" s="9" t="str">
        <f t="shared" ref="K38:K57" si="2">IF(ISNUMBER(SEARCH("pmd_aff",A38)),"Fotometrinis + Geometrinis",IF(ISNUMBER(SEARCH("_aff",A38)),"Geometrinis",IF(ISNUMBER(SEARCH("pmd",A38)),"Fotometrinis",IF(ISNUMBER(SEARCH("df",A38)),"Numatytasis","ne"))))</f>
        <v>ne</v>
      </c>
      <c r="L38" s="11">
        <f>B38</f>
        <v>48.89</v>
      </c>
      <c r="M38" s="11">
        <f>C38</f>
        <v>56.94</v>
      </c>
      <c r="N38" s="9">
        <f>D38/100</f>
        <v>0.50580000000000003</v>
      </c>
      <c r="O38" s="11">
        <f>E38*100</f>
        <v>39.200000000000003</v>
      </c>
      <c r="P38" s="11">
        <f>F38*100</f>
        <v>65</v>
      </c>
      <c r="R38" t="s">
        <v>108</v>
      </c>
      <c r="S38" t="s">
        <v>111</v>
      </c>
      <c r="T38" t="s">
        <v>113</v>
      </c>
      <c r="U38">
        <v>48.9</v>
      </c>
      <c r="V38">
        <v>59.98</v>
      </c>
      <c r="W38">
        <v>0.5272</v>
      </c>
      <c r="X38">
        <v>43.3</v>
      </c>
      <c r="Y38">
        <v>71.3</v>
      </c>
    </row>
    <row r="39" spans="1:32" x14ac:dyDescent="0.25">
      <c r="A39" t="s">
        <v>67</v>
      </c>
      <c r="B39">
        <v>54.48</v>
      </c>
      <c r="C39">
        <v>58.19</v>
      </c>
      <c r="D39">
        <v>54.3</v>
      </c>
      <c r="E39">
        <v>0.42899999999999999</v>
      </c>
      <c r="F39">
        <v>0.69399999999999995</v>
      </c>
      <c r="G39">
        <v>29.24</v>
      </c>
      <c r="I39" t="str">
        <f t="shared" si="0"/>
        <v>Iš anksto</v>
      </c>
      <c r="J39" s="9" t="str">
        <f t="shared" si="1"/>
        <v>ne</v>
      </c>
      <c r="K39" s="9" t="str">
        <f t="shared" si="2"/>
        <v>ne</v>
      </c>
      <c r="L39" s="11">
        <f t="shared" ref="L39:M57" si="3">B39</f>
        <v>54.48</v>
      </c>
      <c r="M39" s="11">
        <f t="shared" si="3"/>
        <v>58.19</v>
      </c>
      <c r="N39" s="9">
        <f t="shared" ref="N39:N57" si="4">D39/100</f>
        <v>0.54299999999999993</v>
      </c>
      <c r="O39" s="11">
        <f t="shared" ref="O39:P57" si="5">E39*100</f>
        <v>42.9</v>
      </c>
      <c r="P39" s="11">
        <f t="shared" si="5"/>
        <v>69.399999999999991</v>
      </c>
      <c r="R39" t="s">
        <v>110</v>
      </c>
      <c r="S39" t="s">
        <v>111</v>
      </c>
      <c r="T39" t="s">
        <v>114</v>
      </c>
      <c r="U39">
        <v>53.08</v>
      </c>
      <c r="V39">
        <v>57.71</v>
      </c>
      <c r="W39">
        <v>0.55010000000000003</v>
      </c>
      <c r="X39">
        <v>43.4</v>
      </c>
      <c r="Y39">
        <v>70.599999999999994</v>
      </c>
    </row>
    <row r="40" spans="1:32" x14ac:dyDescent="0.25">
      <c r="A40" t="s">
        <v>68</v>
      </c>
      <c r="B40">
        <v>51.99</v>
      </c>
      <c r="C40">
        <v>55.59</v>
      </c>
      <c r="D40">
        <v>51.96</v>
      </c>
      <c r="E40">
        <v>0.40699999999999997</v>
      </c>
      <c r="F40">
        <v>0.69799999999999995</v>
      </c>
      <c r="G40">
        <v>29.15</v>
      </c>
      <c r="I40" t="str">
        <f t="shared" si="0"/>
        <v>Nuo nulio</v>
      </c>
      <c r="J40" s="9" t="str">
        <f t="shared" si="1"/>
        <v>taip</v>
      </c>
      <c r="K40" s="9" t="str">
        <f t="shared" si="2"/>
        <v>ne</v>
      </c>
      <c r="L40" s="11">
        <f t="shared" si="3"/>
        <v>51.99</v>
      </c>
      <c r="M40" s="11">
        <f t="shared" si="3"/>
        <v>55.59</v>
      </c>
      <c r="N40" s="9">
        <f t="shared" si="4"/>
        <v>0.51960000000000006</v>
      </c>
      <c r="O40" s="11">
        <f t="shared" si="5"/>
        <v>40.699999999999996</v>
      </c>
      <c r="P40" s="11">
        <f t="shared" si="5"/>
        <v>69.8</v>
      </c>
      <c r="R40" t="s">
        <v>110</v>
      </c>
      <c r="S40" t="s">
        <v>111</v>
      </c>
      <c r="T40" t="s">
        <v>109</v>
      </c>
      <c r="U40">
        <v>47.32</v>
      </c>
      <c r="V40">
        <v>60.86</v>
      </c>
      <c r="W40">
        <v>0.51580000000000004</v>
      </c>
      <c r="X40">
        <v>42.199999999999996</v>
      </c>
      <c r="Y40">
        <v>70.5</v>
      </c>
    </row>
    <row r="41" spans="1:32" x14ac:dyDescent="0.25">
      <c r="A41" t="s">
        <v>69</v>
      </c>
      <c r="B41">
        <v>47.32</v>
      </c>
      <c r="C41">
        <v>60.86</v>
      </c>
      <c r="D41">
        <v>51.58</v>
      </c>
      <c r="E41">
        <v>0.42199999999999999</v>
      </c>
      <c r="F41">
        <v>0.70499999999999996</v>
      </c>
      <c r="G41">
        <v>28.98</v>
      </c>
      <c r="I41" t="str">
        <f t="shared" si="0"/>
        <v>Iš anksto</v>
      </c>
      <c r="J41" s="9" t="str">
        <f t="shared" si="1"/>
        <v>taip</v>
      </c>
      <c r="K41" s="9" t="str">
        <f t="shared" si="2"/>
        <v>ne</v>
      </c>
      <c r="L41" s="11">
        <f t="shared" si="3"/>
        <v>47.32</v>
      </c>
      <c r="M41" s="11">
        <f t="shared" si="3"/>
        <v>60.86</v>
      </c>
      <c r="N41" s="9">
        <f t="shared" si="4"/>
        <v>0.51580000000000004</v>
      </c>
      <c r="O41" s="11">
        <f t="shared" si="5"/>
        <v>42.199999999999996</v>
      </c>
      <c r="P41" s="11">
        <f t="shared" si="5"/>
        <v>70.5</v>
      </c>
      <c r="R41" t="s">
        <v>108</v>
      </c>
      <c r="S41" t="s">
        <v>111</v>
      </c>
      <c r="T41" t="s">
        <v>109</v>
      </c>
      <c r="U41">
        <v>51.99</v>
      </c>
      <c r="V41">
        <v>55.59</v>
      </c>
      <c r="W41">
        <v>0.51960000000000006</v>
      </c>
      <c r="X41">
        <v>40.699999999999996</v>
      </c>
      <c r="Y41">
        <v>69.8</v>
      </c>
    </row>
    <row r="42" spans="1:32" x14ac:dyDescent="0.25">
      <c r="A42" t="s">
        <v>70</v>
      </c>
      <c r="B42">
        <v>24.28</v>
      </c>
      <c r="C42">
        <v>45.79</v>
      </c>
      <c r="D42">
        <v>30.83</v>
      </c>
      <c r="E42">
        <v>0.22500000000000001</v>
      </c>
      <c r="F42">
        <v>0.41199999999999998</v>
      </c>
      <c r="G42">
        <v>46.83</v>
      </c>
      <c r="I42" t="str">
        <f t="shared" si="0"/>
        <v>Nuo nulio</v>
      </c>
      <c r="J42" s="9" t="str">
        <f t="shared" si="1"/>
        <v>ne</v>
      </c>
      <c r="K42" s="9" t="str">
        <f t="shared" si="2"/>
        <v>Numatytasis</v>
      </c>
      <c r="L42" s="11">
        <f t="shared" si="3"/>
        <v>24.28</v>
      </c>
      <c r="M42" s="11">
        <f t="shared" si="3"/>
        <v>45.79</v>
      </c>
      <c r="N42" s="9">
        <f t="shared" si="4"/>
        <v>0.30829999999999996</v>
      </c>
      <c r="O42" s="11">
        <f t="shared" si="5"/>
        <v>22.5</v>
      </c>
      <c r="P42" s="11">
        <f t="shared" si="5"/>
        <v>41.199999999999996</v>
      </c>
      <c r="R42" t="s">
        <v>110</v>
      </c>
      <c r="S42" t="s">
        <v>109</v>
      </c>
      <c r="T42" t="s">
        <v>109</v>
      </c>
      <c r="U42">
        <v>54.48</v>
      </c>
      <c r="V42">
        <v>58.19</v>
      </c>
      <c r="W42">
        <v>0.54299999999999993</v>
      </c>
      <c r="X42">
        <v>42.9</v>
      </c>
      <c r="Y42">
        <v>69.399999999999991</v>
      </c>
    </row>
    <row r="43" spans="1:32" x14ac:dyDescent="0.25">
      <c r="A43" t="s">
        <v>71</v>
      </c>
      <c r="B43">
        <v>40.26</v>
      </c>
      <c r="C43">
        <v>56.34</v>
      </c>
      <c r="D43">
        <v>46.53</v>
      </c>
      <c r="E43">
        <v>0.374</v>
      </c>
      <c r="F43">
        <v>0.65700000000000003</v>
      </c>
      <c r="G43">
        <v>45.29</v>
      </c>
      <c r="I43" t="str">
        <f t="shared" si="0"/>
        <v>Iš anksto</v>
      </c>
      <c r="J43" s="9" t="str">
        <f t="shared" si="1"/>
        <v>ne</v>
      </c>
      <c r="K43" s="9" t="str">
        <f t="shared" si="2"/>
        <v>Numatytasis</v>
      </c>
      <c r="L43" s="11">
        <f t="shared" si="3"/>
        <v>40.26</v>
      </c>
      <c r="M43" s="11">
        <f t="shared" si="3"/>
        <v>56.34</v>
      </c>
      <c r="N43" s="9">
        <f t="shared" si="4"/>
        <v>0.46529999999999999</v>
      </c>
      <c r="O43" s="11">
        <f t="shared" si="5"/>
        <v>37.4</v>
      </c>
      <c r="P43" s="11">
        <f t="shared" si="5"/>
        <v>65.7</v>
      </c>
      <c r="R43" t="s">
        <v>110</v>
      </c>
      <c r="S43" t="s">
        <v>109</v>
      </c>
      <c r="T43" t="s">
        <v>113</v>
      </c>
      <c r="U43">
        <v>41.97</v>
      </c>
      <c r="V43">
        <v>61.23</v>
      </c>
      <c r="W43">
        <v>0.48950000000000005</v>
      </c>
      <c r="X43">
        <v>40.6</v>
      </c>
      <c r="Y43">
        <v>68</v>
      </c>
    </row>
    <row r="44" spans="1:32" x14ac:dyDescent="0.25">
      <c r="A44" t="s">
        <v>72</v>
      </c>
      <c r="B44">
        <v>32.01</v>
      </c>
      <c r="C44">
        <v>42.36</v>
      </c>
      <c r="D44">
        <v>29.11</v>
      </c>
      <c r="E44">
        <v>0.20300000000000001</v>
      </c>
      <c r="F44">
        <v>0.375</v>
      </c>
      <c r="G44">
        <v>43.25</v>
      </c>
      <c r="I44" t="str">
        <f t="shared" si="0"/>
        <v>Nuo nulio</v>
      </c>
      <c r="J44" s="9" t="str">
        <f t="shared" si="1"/>
        <v>taip</v>
      </c>
      <c r="K44" s="9" t="str">
        <f t="shared" si="2"/>
        <v>Numatytasis</v>
      </c>
      <c r="L44" s="11">
        <f t="shared" si="3"/>
        <v>32.01</v>
      </c>
      <c r="M44" s="11">
        <f t="shared" si="3"/>
        <v>42.36</v>
      </c>
      <c r="N44" s="9">
        <f t="shared" si="4"/>
        <v>0.29109999999999997</v>
      </c>
      <c r="O44" s="11">
        <f t="shared" si="5"/>
        <v>20.3</v>
      </c>
      <c r="P44" s="11">
        <f t="shared" si="5"/>
        <v>37.5</v>
      </c>
      <c r="R44" t="s">
        <v>110</v>
      </c>
      <c r="S44" t="s">
        <v>111</v>
      </c>
      <c r="T44" t="s">
        <v>113</v>
      </c>
      <c r="U44">
        <v>44.33</v>
      </c>
      <c r="V44">
        <v>64.17</v>
      </c>
      <c r="W44">
        <v>0.51280000000000003</v>
      </c>
      <c r="X44">
        <v>40.699999999999996</v>
      </c>
      <c r="Y44">
        <v>66.5</v>
      </c>
    </row>
    <row r="45" spans="1:32" x14ac:dyDescent="0.25">
      <c r="A45" t="s">
        <v>73</v>
      </c>
      <c r="B45">
        <v>28.64</v>
      </c>
      <c r="C45">
        <v>54.22</v>
      </c>
      <c r="D45">
        <v>34.020000000000003</v>
      </c>
      <c r="E45">
        <v>0.30399999999999999</v>
      </c>
      <c r="F45">
        <v>0.53400000000000003</v>
      </c>
      <c r="G45">
        <v>43.92</v>
      </c>
      <c r="I45" t="str">
        <f t="shared" si="0"/>
        <v>Iš anksto</v>
      </c>
      <c r="J45" s="9" t="str">
        <f t="shared" si="1"/>
        <v>taip</v>
      </c>
      <c r="K45" s="9" t="str">
        <f t="shared" si="2"/>
        <v>Numatytasis</v>
      </c>
      <c r="L45" s="11">
        <f t="shared" si="3"/>
        <v>28.64</v>
      </c>
      <c r="M45" s="11">
        <f t="shared" si="3"/>
        <v>54.22</v>
      </c>
      <c r="N45" s="9">
        <f t="shared" si="4"/>
        <v>0.34020000000000006</v>
      </c>
      <c r="O45" s="11">
        <f t="shared" si="5"/>
        <v>30.4</v>
      </c>
      <c r="P45" s="11">
        <f t="shared" si="5"/>
        <v>53.400000000000006</v>
      </c>
      <c r="R45" t="s">
        <v>110</v>
      </c>
      <c r="S45" t="s">
        <v>109</v>
      </c>
      <c r="T45" t="s">
        <v>114</v>
      </c>
      <c r="U45">
        <v>39.82</v>
      </c>
      <c r="V45">
        <v>57.2</v>
      </c>
      <c r="W45">
        <v>0.46159999999999995</v>
      </c>
      <c r="X45">
        <v>38.9</v>
      </c>
      <c r="Y45">
        <v>66.2</v>
      </c>
    </row>
    <row r="46" spans="1:32" x14ac:dyDescent="0.25">
      <c r="A46" t="s">
        <v>74</v>
      </c>
      <c r="B46">
        <v>43.51</v>
      </c>
      <c r="C46">
        <v>55.26</v>
      </c>
      <c r="D46">
        <v>47.94</v>
      </c>
      <c r="E46">
        <v>0.35399999999999998</v>
      </c>
      <c r="F46">
        <v>0.61499999999999999</v>
      </c>
      <c r="G46">
        <v>28.7</v>
      </c>
      <c r="I46" t="str">
        <f t="shared" si="0"/>
        <v>Nuo nulio</v>
      </c>
      <c r="J46" s="9" t="str">
        <f t="shared" si="1"/>
        <v>ne</v>
      </c>
      <c r="K46" s="9" t="str">
        <f t="shared" si="2"/>
        <v>Fotometrinis</v>
      </c>
      <c r="L46" s="11">
        <f t="shared" si="3"/>
        <v>43.51</v>
      </c>
      <c r="M46" s="11">
        <f t="shared" si="3"/>
        <v>55.26</v>
      </c>
      <c r="N46" s="9">
        <f t="shared" si="4"/>
        <v>0.47939999999999999</v>
      </c>
      <c r="O46" s="11">
        <f t="shared" si="5"/>
        <v>35.4</v>
      </c>
      <c r="P46" s="11">
        <f t="shared" si="5"/>
        <v>61.5</v>
      </c>
      <c r="R46" t="s">
        <v>110</v>
      </c>
      <c r="S46" t="s">
        <v>111</v>
      </c>
      <c r="T46" t="s">
        <v>112</v>
      </c>
      <c r="U46">
        <v>60.31</v>
      </c>
      <c r="V46">
        <v>46.87</v>
      </c>
      <c r="W46">
        <v>0.39689999999999998</v>
      </c>
      <c r="X46">
        <v>40.5</v>
      </c>
      <c r="Y46">
        <v>65.8</v>
      </c>
    </row>
    <row r="47" spans="1:32" x14ac:dyDescent="0.25">
      <c r="A47" t="s">
        <v>75</v>
      </c>
      <c r="B47">
        <v>44.06</v>
      </c>
      <c r="C47">
        <v>57.3</v>
      </c>
      <c r="D47">
        <v>44.03</v>
      </c>
      <c r="E47">
        <v>0.39400000000000002</v>
      </c>
      <c r="F47">
        <v>0.65100000000000002</v>
      </c>
      <c r="G47">
        <v>28.86</v>
      </c>
      <c r="I47" t="str">
        <f t="shared" si="0"/>
        <v>Iš anksto</v>
      </c>
      <c r="J47" s="9" t="str">
        <f t="shared" si="1"/>
        <v>ne</v>
      </c>
      <c r="K47" s="9" t="str">
        <f t="shared" si="2"/>
        <v>Fotometrinis</v>
      </c>
      <c r="L47" s="11">
        <f t="shared" si="3"/>
        <v>44.06</v>
      </c>
      <c r="M47" s="11">
        <f t="shared" si="3"/>
        <v>57.3</v>
      </c>
      <c r="N47" s="9">
        <f t="shared" si="4"/>
        <v>0.44030000000000002</v>
      </c>
      <c r="O47" s="11">
        <f t="shared" si="5"/>
        <v>39.4</v>
      </c>
      <c r="P47" s="11">
        <f t="shared" si="5"/>
        <v>65.100000000000009</v>
      </c>
      <c r="R47" t="s">
        <v>110</v>
      </c>
      <c r="S47" t="s">
        <v>109</v>
      </c>
      <c r="T47" t="s">
        <v>52</v>
      </c>
      <c r="U47">
        <v>40.26</v>
      </c>
      <c r="V47">
        <v>56.34</v>
      </c>
      <c r="W47">
        <v>0.46529999999999999</v>
      </c>
      <c r="X47">
        <v>37.4</v>
      </c>
      <c r="Y47">
        <v>65.7</v>
      </c>
    </row>
    <row r="48" spans="1:32" x14ac:dyDescent="0.25">
      <c r="A48" t="s">
        <v>76</v>
      </c>
      <c r="B48">
        <v>36.22</v>
      </c>
      <c r="C48">
        <v>51.34</v>
      </c>
      <c r="D48">
        <v>39.630000000000003</v>
      </c>
      <c r="E48">
        <v>0.33</v>
      </c>
      <c r="F48">
        <v>0.57399999999999995</v>
      </c>
      <c r="G48">
        <v>28.65</v>
      </c>
      <c r="I48" t="str">
        <f t="shared" si="0"/>
        <v>Nuo nulio</v>
      </c>
      <c r="J48" s="9" t="str">
        <f t="shared" si="1"/>
        <v>taip</v>
      </c>
      <c r="K48" s="9" t="str">
        <f t="shared" si="2"/>
        <v>Fotometrinis</v>
      </c>
      <c r="L48" s="11">
        <f t="shared" si="3"/>
        <v>36.22</v>
      </c>
      <c r="M48" s="11">
        <f t="shared" si="3"/>
        <v>51.34</v>
      </c>
      <c r="N48" s="9">
        <f t="shared" si="4"/>
        <v>0.39630000000000004</v>
      </c>
      <c r="O48" s="11">
        <f t="shared" si="5"/>
        <v>33</v>
      </c>
      <c r="P48" s="11">
        <f t="shared" si="5"/>
        <v>57.4</v>
      </c>
      <c r="R48" t="s">
        <v>110</v>
      </c>
      <c r="S48" t="s">
        <v>109</v>
      </c>
      <c r="T48" t="s">
        <v>112</v>
      </c>
      <c r="U48">
        <v>44.06</v>
      </c>
      <c r="V48">
        <v>57.3</v>
      </c>
      <c r="W48">
        <v>0.44030000000000002</v>
      </c>
      <c r="X48">
        <v>39.4</v>
      </c>
      <c r="Y48">
        <v>65.100000000000009</v>
      </c>
    </row>
    <row r="49" spans="1:25" x14ac:dyDescent="0.25">
      <c r="A49" t="s">
        <v>77</v>
      </c>
      <c r="B49">
        <v>60.31</v>
      </c>
      <c r="C49">
        <v>46.87</v>
      </c>
      <c r="D49">
        <v>39.69</v>
      </c>
      <c r="E49">
        <v>0.40500000000000003</v>
      </c>
      <c r="F49">
        <v>0.65800000000000003</v>
      </c>
      <c r="G49">
        <v>28.89</v>
      </c>
      <c r="I49" t="str">
        <f t="shared" si="0"/>
        <v>Iš anksto</v>
      </c>
      <c r="J49" s="9" t="str">
        <f t="shared" si="1"/>
        <v>taip</v>
      </c>
      <c r="K49" s="9" t="str">
        <f t="shared" si="2"/>
        <v>Fotometrinis</v>
      </c>
      <c r="L49" s="11">
        <f t="shared" si="3"/>
        <v>60.31</v>
      </c>
      <c r="M49" s="11">
        <f t="shared" si="3"/>
        <v>46.87</v>
      </c>
      <c r="N49" s="9">
        <f t="shared" si="4"/>
        <v>0.39689999999999998</v>
      </c>
      <c r="O49" s="11">
        <f t="shared" si="5"/>
        <v>40.5</v>
      </c>
      <c r="P49" s="11">
        <f t="shared" si="5"/>
        <v>65.8</v>
      </c>
      <c r="R49" t="s">
        <v>108</v>
      </c>
      <c r="S49" t="s">
        <v>109</v>
      </c>
      <c r="T49" t="s">
        <v>109</v>
      </c>
      <c r="U49">
        <v>48.89</v>
      </c>
      <c r="V49">
        <v>56.94</v>
      </c>
      <c r="W49">
        <v>0.50580000000000003</v>
      </c>
      <c r="X49">
        <v>39.200000000000003</v>
      </c>
      <c r="Y49">
        <v>65</v>
      </c>
    </row>
    <row r="50" spans="1:25" x14ac:dyDescent="0.25">
      <c r="A50" t="s">
        <v>78</v>
      </c>
      <c r="B50">
        <v>47.75</v>
      </c>
      <c r="C50">
        <v>58.21</v>
      </c>
      <c r="D50">
        <v>49.48</v>
      </c>
      <c r="E50">
        <v>0.36099999999999999</v>
      </c>
      <c r="F50">
        <v>0.64200000000000002</v>
      </c>
      <c r="G50">
        <v>27.55</v>
      </c>
      <c r="I50" t="str">
        <f t="shared" si="0"/>
        <v>Nuo nulio</v>
      </c>
      <c r="J50" s="9" t="str">
        <f t="shared" si="1"/>
        <v>ne</v>
      </c>
      <c r="K50" s="9" t="str">
        <f t="shared" si="2"/>
        <v>Geometrinis</v>
      </c>
      <c r="L50" s="11">
        <f t="shared" si="3"/>
        <v>47.75</v>
      </c>
      <c r="M50" s="11">
        <f t="shared" si="3"/>
        <v>58.21</v>
      </c>
      <c r="N50" s="9">
        <f t="shared" si="4"/>
        <v>0.49479999999999996</v>
      </c>
      <c r="O50" s="11">
        <f t="shared" si="5"/>
        <v>36.1</v>
      </c>
      <c r="P50" s="11">
        <f t="shared" si="5"/>
        <v>64.2</v>
      </c>
      <c r="R50" t="s">
        <v>108</v>
      </c>
      <c r="S50" t="s">
        <v>109</v>
      </c>
      <c r="T50" t="s">
        <v>113</v>
      </c>
      <c r="U50">
        <v>47.75</v>
      </c>
      <c r="V50">
        <v>58.21</v>
      </c>
      <c r="W50">
        <v>0.49479999999999996</v>
      </c>
      <c r="X50">
        <v>36.1</v>
      </c>
      <c r="Y50">
        <v>64.2</v>
      </c>
    </row>
    <row r="51" spans="1:25" x14ac:dyDescent="0.25">
      <c r="A51" t="s">
        <v>79</v>
      </c>
      <c r="B51">
        <v>41.97</v>
      </c>
      <c r="C51">
        <v>61.23</v>
      </c>
      <c r="D51">
        <v>48.95</v>
      </c>
      <c r="E51">
        <v>0.40600000000000003</v>
      </c>
      <c r="F51">
        <v>0.68</v>
      </c>
      <c r="G51">
        <v>27.65</v>
      </c>
      <c r="I51" t="str">
        <f t="shared" si="0"/>
        <v>Iš anksto</v>
      </c>
      <c r="J51" s="9" t="str">
        <f t="shared" si="1"/>
        <v>ne</v>
      </c>
      <c r="K51" s="9" t="str">
        <f t="shared" si="2"/>
        <v>Geometrinis</v>
      </c>
      <c r="L51" s="11">
        <f t="shared" si="3"/>
        <v>41.97</v>
      </c>
      <c r="M51" s="11">
        <f t="shared" si="3"/>
        <v>61.23</v>
      </c>
      <c r="N51" s="9">
        <f t="shared" si="4"/>
        <v>0.48950000000000005</v>
      </c>
      <c r="O51" s="11">
        <f t="shared" si="5"/>
        <v>40.6</v>
      </c>
      <c r="P51" s="11">
        <f t="shared" si="5"/>
        <v>68</v>
      </c>
      <c r="R51" t="s">
        <v>108</v>
      </c>
      <c r="S51" t="s">
        <v>109</v>
      </c>
      <c r="T51" t="s">
        <v>112</v>
      </c>
      <c r="U51">
        <v>43.51</v>
      </c>
      <c r="V51">
        <v>55.26</v>
      </c>
      <c r="W51">
        <v>0.47939999999999999</v>
      </c>
      <c r="X51">
        <v>35.4</v>
      </c>
      <c r="Y51">
        <v>61.5</v>
      </c>
    </row>
    <row r="52" spans="1:25" x14ac:dyDescent="0.25">
      <c r="A52" t="s">
        <v>80</v>
      </c>
      <c r="B52">
        <v>48.9</v>
      </c>
      <c r="C52">
        <v>59.98</v>
      </c>
      <c r="D52">
        <v>52.72</v>
      </c>
      <c r="E52">
        <v>0.433</v>
      </c>
      <c r="F52">
        <v>0.71299999999999997</v>
      </c>
      <c r="G52">
        <v>27.61</v>
      </c>
      <c r="I52" t="str">
        <f t="shared" si="0"/>
        <v>Nuo nulio</v>
      </c>
      <c r="J52" s="9" t="str">
        <f t="shared" si="1"/>
        <v>taip</v>
      </c>
      <c r="K52" s="9" t="str">
        <f t="shared" si="2"/>
        <v>Geometrinis</v>
      </c>
      <c r="L52" s="11">
        <f t="shared" si="3"/>
        <v>48.9</v>
      </c>
      <c r="M52" s="11">
        <f t="shared" si="3"/>
        <v>59.98</v>
      </c>
      <c r="N52" s="9">
        <f t="shared" si="4"/>
        <v>0.5272</v>
      </c>
      <c r="O52" s="11">
        <f t="shared" si="5"/>
        <v>43.3</v>
      </c>
      <c r="P52" s="11">
        <f t="shared" si="5"/>
        <v>71.3</v>
      </c>
      <c r="R52" t="s">
        <v>108</v>
      </c>
      <c r="S52" t="s">
        <v>111</v>
      </c>
      <c r="T52" t="s">
        <v>114</v>
      </c>
      <c r="U52">
        <v>40.94</v>
      </c>
      <c r="V52">
        <v>49.74</v>
      </c>
      <c r="W52">
        <v>0.44340000000000002</v>
      </c>
      <c r="X52">
        <v>32.6</v>
      </c>
      <c r="Y52">
        <v>58.199999999999996</v>
      </c>
    </row>
    <row r="53" spans="1:25" x14ac:dyDescent="0.25">
      <c r="A53" t="s">
        <v>81</v>
      </c>
      <c r="B53">
        <v>44.33</v>
      </c>
      <c r="C53">
        <v>64.17</v>
      </c>
      <c r="D53">
        <v>51.28</v>
      </c>
      <c r="E53">
        <v>0.40699999999999997</v>
      </c>
      <c r="F53">
        <v>0.66500000000000004</v>
      </c>
      <c r="G53">
        <v>27.6</v>
      </c>
      <c r="I53" t="str">
        <f t="shared" si="0"/>
        <v>Iš anksto</v>
      </c>
      <c r="J53" s="9" t="str">
        <f t="shared" si="1"/>
        <v>taip</v>
      </c>
      <c r="K53" s="9" t="str">
        <f t="shared" si="2"/>
        <v>Geometrinis</v>
      </c>
      <c r="L53" s="11">
        <f t="shared" si="3"/>
        <v>44.33</v>
      </c>
      <c r="M53" s="11">
        <f t="shared" si="3"/>
        <v>64.17</v>
      </c>
      <c r="N53" s="9">
        <f t="shared" si="4"/>
        <v>0.51280000000000003</v>
      </c>
      <c r="O53" s="11">
        <f t="shared" si="5"/>
        <v>40.699999999999996</v>
      </c>
      <c r="P53" s="11">
        <f t="shared" si="5"/>
        <v>66.5</v>
      </c>
      <c r="R53" t="s">
        <v>108</v>
      </c>
      <c r="S53" t="s">
        <v>111</v>
      </c>
      <c r="T53" t="s">
        <v>112</v>
      </c>
      <c r="U53">
        <v>36.22</v>
      </c>
      <c r="V53">
        <v>51.34</v>
      </c>
      <c r="W53">
        <v>0.39630000000000004</v>
      </c>
      <c r="X53">
        <v>33</v>
      </c>
      <c r="Y53">
        <v>57.4</v>
      </c>
    </row>
    <row r="54" spans="1:25" x14ac:dyDescent="0.25">
      <c r="A54" t="s">
        <v>83</v>
      </c>
      <c r="B54">
        <v>42.98</v>
      </c>
      <c r="C54">
        <v>47.42</v>
      </c>
      <c r="D54">
        <v>43.17</v>
      </c>
      <c r="E54">
        <v>0.33500000000000002</v>
      </c>
      <c r="F54">
        <v>0.57299999999999995</v>
      </c>
      <c r="G54">
        <v>27.74</v>
      </c>
      <c r="I54" t="str">
        <f t="shared" si="0"/>
        <v>Nuo nulio</v>
      </c>
      <c r="J54" s="9" t="str">
        <f t="shared" si="1"/>
        <v>ne</v>
      </c>
      <c r="K54" s="9" t="str">
        <f t="shared" si="2"/>
        <v>Fotometrinis + Geometrinis</v>
      </c>
      <c r="L54" s="11">
        <f t="shared" si="3"/>
        <v>42.98</v>
      </c>
      <c r="M54" s="11">
        <f t="shared" si="3"/>
        <v>47.42</v>
      </c>
      <c r="N54" s="9">
        <f t="shared" si="4"/>
        <v>0.43170000000000003</v>
      </c>
      <c r="O54" s="11">
        <f t="shared" si="5"/>
        <v>33.5</v>
      </c>
      <c r="P54" s="11">
        <f t="shared" si="5"/>
        <v>57.3</v>
      </c>
      <c r="R54" t="s">
        <v>108</v>
      </c>
      <c r="S54" t="s">
        <v>109</v>
      </c>
      <c r="T54" t="s">
        <v>114</v>
      </c>
      <c r="U54">
        <v>42.98</v>
      </c>
      <c r="V54">
        <v>47.42</v>
      </c>
      <c r="W54">
        <v>0.43170000000000003</v>
      </c>
      <c r="X54">
        <v>33.5</v>
      </c>
      <c r="Y54">
        <v>57.3</v>
      </c>
    </row>
    <row r="55" spans="1:25" x14ac:dyDescent="0.25">
      <c r="A55" t="s">
        <v>82</v>
      </c>
      <c r="B55">
        <v>39.82</v>
      </c>
      <c r="C55">
        <v>57.2</v>
      </c>
      <c r="D55">
        <v>46.16</v>
      </c>
      <c r="E55">
        <v>0.38900000000000001</v>
      </c>
      <c r="F55">
        <v>0.66200000000000003</v>
      </c>
      <c r="G55">
        <v>27.91</v>
      </c>
      <c r="I55" t="str">
        <f t="shared" si="0"/>
        <v>Iš anksto</v>
      </c>
      <c r="J55" s="9" t="str">
        <f t="shared" si="1"/>
        <v>ne</v>
      </c>
      <c r="K55" s="9" t="str">
        <f t="shared" si="2"/>
        <v>Fotometrinis + Geometrinis</v>
      </c>
      <c r="L55" s="11">
        <f t="shared" si="3"/>
        <v>39.82</v>
      </c>
      <c r="M55" s="11">
        <f t="shared" si="3"/>
        <v>57.2</v>
      </c>
      <c r="N55" s="9">
        <f t="shared" si="4"/>
        <v>0.46159999999999995</v>
      </c>
      <c r="O55" s="11">
        <f t="shared" si="5"/>
        <v>38.9</v>
      </c>
      <c r="P55" s="11">
        <f t="shared" si="5"/>
        <v>66.2</v>
      </c>
      <c r="R55" t="s">
        <v>110</v>
      </c>
      <c r="S55" t="s">
        <v>111</v>
      </c>
      <c r="T55" t="s">
        <v>52</v>
      </c>
      <c r="U55">
        <v>28.64</v>
      </c>
      <c r="V55">
        <v>54.22</v>
      </c>
      <c r="W55">
        <v>0.34020000000000006</v>
      </c>
      <c r="X55">
        <v>30.4</v>
      </c>
      <c r="Y55">
        <v>53.400000000000006</v>
      </c>
    </row>
    <row r="56" spans="1:25" x14ac:dyDescent="0.25">
      <c r="A56" t="s">
        <v>84</v>
      </c>
      <c r="B56">
        <v>40.94</v>
      </c>
      <c r="C56">
        <v>49.74</v>
      </c>
      <c r="D56">
        <v>44.34</v>
      </c>
      <c r="E56">
        <v>0.32600000000000001</v>
      </c>
      <c r="F56">
        <v>0.58199999999999996</v>
      </c>
      <c r="G56">
        <v>28.03</v>
      </c>
      <c r="I56" t="str">
        <f t="shared" si="0"/>
        <v>Nuo nulio</v>
      </c>
      <c r="J56" s="9" t="str">
        <f t="shared" si="1"/>
        <v>taip</v>
      </c>
      <c r="K56" s="9" t="str">
        <f t="shared" si="2"/>
        <v>Fotometrinis + Geometrinis</v>
      </c>
      <c r="L56" s="11">
        <f t="shared" si="3"/>
        <v>40.94</v>
      </c>
      <c r="M56" s="11">
        <f t="shared" si="3"/>
        <v>49.74</v>
      </c>
      <c r="N56" s="9">
        <f t="shared" si="4"/>
        <v>0.44340000000000002</v>
      </c>
      <c r="O56" s="11">
        <f t="shared" si="5"/>
        <v>32.6</v>
      </c>
      <c r="P56" s="11">
        <f t="shared" si="5"/>
        <v>58.199999999999996</v>
      </c>
      <c r="R56" t="s">
        <v>108</v>
      </c>
      <c r="S56" t="s">
        <v>109</v>
      </c>
      <c r="T56" t="s">
        <v>52</v>
      </c>
      <c r="U56">
        <v>24.28</v>
      </c>
      <c r="V56">
        <v>45.79</v>
      </c>
      <c r="W56">
        <v>0.30829999999999996</v>
      </c>
      <c r="X56">
        <v>22.5</v>
      </c>
      <c r="Y56">
        <v>41.199999999999996</v>
      </c>
    </row>
    <row r="57" spans="1:25" x14ac:dyDescent="0.25">
      <c r="A57" t="s">
        <v>85</v>
      </c>
      <c r="B57">
        <v>53.08</v>
      </c>
      <c r="C57">
        <v>57.71</v>
      </c>
      <c r="D57" s="10">
        <v>55.01</v>
      </c>
      <c r="E57" s="10">
        <v>0.434</v>
      </c>
      <c r="F57">
        <v>0.70599999999999996</v>
      </c>
      <c r="G57">
        <v>27.84</v>
      </c>
      <c r="I57" t="str">
        <f t="shared" si="0"/>
        <v>Iš anksto</v>
      </c>
      <c r="J57" s="9" t="str">
        <f t="shared" si="1"/>
        <v>taip</v>
      </c>
      <c r="K57" s="9" t="str">
        <f t="shared" si="2"/>
        <v>Fotometrinis + Geometrinis</v>
      </c>
      <c r="L57" s="11">
        <f t="shared" si="3"/>
        <v>53.08</v>
      </c>
      <c r="M57" s="11">
        <f t="shared" si="3"/>
        <v>57.71</v>
      </c>
      <c r="N57" s="9">
        <f t="shared" si="4"/>
        <v>0.55010000000000003</v>
      </c>
      <c r="O57" s="11">
        <f t="shared" si="5"/>
        <v>43.4</v>
      </c>
      <c r="P57" s="11">
        <f t="shared" si="5"/>
        <v>70.599999999999994</v>
      </c>
      <c r="R57" t="s">
        <v>108</v>
      </c>
      <c r="S57" t="s">
        <v>111</v>
      </c>
      <c r="T57" t="s">
        <v>52</v>
      </c>
      <c r="U57">
        <v>32.01</v>
      </c>
      <c r="V57">
        <v>42.36</v>
      </c>
      <c r="W57">
        <v>0.29109999999999997</v>
      </c>
      <c r="X57">
        <v>20.3</v>
      </c>
      <c r="Y57">
        <v>37.5</v>
      </c>
    </row>
    <row r="60" spans="1:25" x14ac:dyDescent="0.25">
      <c r="A60" t="s">
        <v>105</v>
      </c>
      <c r="B60" t="s">
        <v>106</v>
      </c>
      <c r="C60" t="s">
        <v>107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J60" t="s">
        <v>106</v>
      </c>
      <c r="K60" t="s">
        <v>107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R60" t="s">
        <v>106</v>
      </c>
      <c r="S60" t="s">
        <v>107</v>
      </c>
      <c r="T60" t="s">
        <v>37</v>
      </c>
      <c r="U60" t="s">
        <v>38</v>
      </c>
      <c r="V60" t="s">
        <v>39</v>
      </c>
      <c r="W60" t="s">
        <v>40</v>
      </c>
      <c r="X60" t="s">
        <v>41</v>
      </c>
    </row>
    <row r="61" spans="1:25" x14ac:dyDescent="0.25">
      <c r="A61" t="s">
        <v>108</v>
      </c>
      <c r="B61" t="s">
        <v>109</v>
      </c>
      <c r="C61" t="s">
        <v>109</v>
      </c>
      <c r="D61">
        <v>48.89</v>
      </c>
      <c r="E61">
        <v>56.94</v>
      </c>
      <c r="F61">
        <v>0.50580000000000003</v>
      </c>
      <c r="G61">
        <v>39.200000000000003</v>
      </c>
      <c r="H61">
        <v>65</v>
      </c>
      <c r="J61" t="str">
        <f>B61</f>
        <v>ne</v>
      </c>
      <c r="K61" t="str">
        <f>C61</f>
        <v>ne</v>
      </c>
      <c r="L61">
        <f>D62-D61</f>
        <v>5.5899999999999963</v>
      </c>
      <c r="M61">
        <f>E62-E61</f>
        <v>1.25</v>
      </c>
      <c r="N61">
        <f>F62-F61</f>
        <v>3.71999999999999E-2</v>
      </c>
      <c r="O61">
        <f>G62-G61</f>
        <v>3.6999999999999957</v>
      </c>
      <c r="P61">
        <f>H62-H61</f>
        <v>4.3999999999999915</v>
      </c>
      <c r="R61" t="s">
        <v>109</v>
      </c>
      <c r="S61" t="s">
        <v>109</v>
      </c>
      <c r="T61">
        <v>5.5899999999999963</v>
      </c>
      <c r="U61">
        <v>1.25</v>
      </c>
      <c r="V61">
        <v>3.71999999999999E-2</v>
      </c>
      <c r="W61">
        <v>3.6999999999999957</v>
      </c>
      <c r="X61">
        <v>4.3999999999999915</v>
      </c>
    </row>
    <row r="62" spans="1:25" x14ac:dyDescent="0.25">
      <c r="A62" t="s">
        <v>110</v>
      </c>
      <c r="B62" t="s">
        <v>109</v>
      </c>
      <c r="C62" t="s">
        <v>109</v>
      </c>
      <c r="D62">
        <v>54.48</v>
      </c>
      <c r="E62">
        <v>58.19</v>
      </c>
      <c r="F62">
        <v>0.54299999999999993</v>
      </c>
      <c r="G62">
        <v>42.9</v>
      </c>
      <c r="H62">
        <v>69.399999999999991</v>
      </c>
      <c r="J62" t="str">
        <f>B63</f>
        <v>taip</v>
      </c>
      <c r="K62" t="str">
        <f>C63</f>
        <v>ne</v>
      </c>
      <c r="L62">
        <f>D64-D63</f>
        <v>-4.6700000000000017</v>
      </c>
      <c r="M62">
        <f>E64-E63</f>
        <v>5.269999999999996</v>
      </c>
      <c r="N62">
        <f>F64-F63</f>
        <v>-3.8000000000000256E-3</v>
      </c>
      <c r="O62">
        <f>G64-G63</f>
        <v>1.5</v>
      </c>
      <c r="P62">
        <f>H64-H63</f>
        <v>0.70000000000000284</v>
      </c>
      <c r="R62" t="s">
        <v>111</v>
      </c>
      <c r="S62" t="s">
        <v>109</v>
      </c>
      <c r="T62">
        <v>-4.6700000000000017</v>
      </c>
      <c r="U62">
        <v>5.269999999999996</v>
      </c>
      <c r="V62">
        <v>-3.8000000000000256E-3</v>
      </c>
      <c r="W62">
        <v>1.5</v>
      </c>
      <c r="X62">
        <v>0.70000000000000284</v>
      </c>
    </row>
    <row r="63" spans="1:25" x14ac:dyDescent="0.25">
      <c r="A63" t="s">
        <v>108</v>
      </c>
      <c r="B63" t="s">
        <v>111</v>
      </c>
      <c r="C63" t="s">
        <v>109</v>
      </c>
      <c r="D63">
        <v>51.99</v>
      </c>
      <c r="E63">
        <v>55.59</v>
      </c>
      <c r="F63">
        <v>0.51960000000000006</v>
      </c>
      <c r="G63">
        <v>40.699999999999996</v>
      </c>
      <c r="H63">
        <v>69.8</v>
      </c>
      <c r="J63" t="str">
        <f>B65</f>
        <v>ne</v>
      </c>
      <c r="K63" t="str">
        <f>C65</f>
        <v>Numatytasis</v>
      </c>
      <c r="L63">
        <f>D66-D65</f>
        <v>15.979999999999997</v>
      </c>
      <c r="M63">
        <f>E66-E65</f>
        <v>10.550000000000004</v>
      </c>
      <c r="N63">
        <f>F66-F65</f>
        <v>0.15700000000000003</v>
      </c>
      <c r="O63">
        <f>G66-G65</f>
        <v>14.899999999999999</v>
      </c>
      <c r="P63">
        <f>H66-H65</f>
        <v>24.500000000000007</v>
      </c>
      <c r="R63" t="s">
        <v>109</v>
      </c>
      <c r="S63" t="s">
        <v>52</v>
      </c>
      <c r="T63">
        <v>15.979999999999997</v>
      </c>
      <c r="U63">
        <v>10.550000000000004</v>
      </c>
      <c r="V63">
        <v>0.15700000000000003</v>
      </c>
      <c r="W63">
        <v>14.899999999999999</v>
      </c>
      <c r="X63">
        <v>24.500000000000007</v>
      </c>
    </row>
    <row r="64" spans="1:25" x14ac:dyDescent="0.25">
      <c r="A64" t="s">
        <v>110</v>
      </c>
      <c r="B64" t="s">
        <v>111</v>
      </c>
      <c r="C64" t="s">
        <v>109</v>
      </c>
      <c r="D64">
        <v>47.32</v>
      </c>
      <c r="E64">
        <v>60.86</v>
      </c>
      <c r="F64">
        <v>0.51580000000000004</v>
      </c>
      <c r="G64">
        <v>42.199999999999996</v>
      </c>
      <c r="H64">
        <v>70.5</v>
      </c>
      <c r="J64" t="str">
        <f>B67</f>
        <v>taip</v>
      </c>
      <c r="K64" t="str">
        <f>C67</f>
        <v>Numatytasis</v>
      </c>
      <c r="L64">
        <f>D68-D67</f>
        <v>-3.3699999999999974</v>
      </c>
      <c r="M64">
        <f>E68-E67</f>
        <v>11.86</v>
      </c>
      <c r="N64">
        <f>F68-F67</f>
        <v>4.9100000000000088E-2</v>
      </c>
      <c r="O64">
        <f>G68-G67</f>
        <v>10.099999999999998</v>
      </c>
      <c r="P64">
        <f>H68-H67</f>
        <v>15.900000000000006</v>
      </c>
      <c r="R64" t="s">
        <v>111</v>
      </c>
      <c r="S64" t="s">
        <v>52</v>
      </c>
      <c r="T64">
        <v>-3.3699999999999974</v>
      </c>
      <c r="U64">
        <v>11.86</v>
      </c>
      <c r="V64">
        <v>4.9100000000000088E-2</v>
      </c>
      <c r="W64">
        <v>10.099999999999998</v>
      </c>
      <c r="X64">
        <v>15.900000000000006</v>
      </c>
    </row>
    <row r="65" spans="1:24" x14ac:dyDescent="0.25">
      <c r="A65" t="s">
        <v>108</v>
      </c>
      <c r="B65" t="s">
        <v>109</v>
      </c>
      <c r="C65" t="s">
        <v>52</v>
      </c>
      <c r="D65">
        <v>24.28</v>
      </c>
      <c r="E65">
        <v>45.79</v>
      </c>
      <c r="F65">
        <v>0.30829999999999996</v>
      </c>
      <c r="G65">
        <v>22.5</v>
      </c>
      <c r="H65">
        <v>41.199999999999996</v>
      </c>
      <c r="J65" t="str">
        <f>B69</f>
        <v>ne</v>
      </c>
      <c r="K65" t="str">
        <f>C69</f>
        <v>Fotometrinis</v>
      </c>
      <c r="L65">
        <f>D70-D69</f>
        <v>0.55000000000000426</v>
      </c>
      <c r="M65">
        <f>E70-E69</f>
        <v>2.0399999999999991</v>
      </c>
      <c r="N65">
        <f>F70-F69</f>
        <v>-3.9099999999999968E-2</v>
      </c>
      <c r="O65">
        <f>G70-G69</f>
        <v>4</v>
      </c>
      <c r="P65">
        <f>H70-H69</f>
        <v>3.6000000000000085</v>
      </c>
      <c r="R65" t="s">
        <v>109</v>
      </c>
      <c r="S65" t="s">
        <v>112</v>
      </c>
      <c r="T65">
        <v>0.55000000000000426</v>
      </c>
      <c r="U65">
        <v>2.0399999999999991</v>
      </c>
      <c r="V65">
        <v>-3.9099999999999968E-2</v>
      </c>
      <c r="W65">
        <v>4</v>
      </c>
      <c r="X65">
        <v>3.6000000000000085</v>
      </c>
    </row>
    <row r="66" spans="1:24" x14ac:dyDescent="0.25">
      <c r="A66" t="s">
        <v>110</v>
      </c>
      <c r="B66" t="s">
        <v>109</v>
      </c>
      <c r="C66" t="s">
        <v>52</v>
      </c>
      <c r="D66">
        <v>40.26</v>
      </c>
      <c r="E66">
        <v>56.34</v>
      </c>
      <c r="F66">
        <v>0.46529999999999999</v>
      </c>
      <c r="G66">
        <v>37.4</v>
      </c>
      <c r="H66">
        <v>65.7</v>
      </c>
      <c r="J66" t="str">
        <f>B71</f>
        <v>taip</v>
      </c>
      <c r="K66" t="str">
        <f>C71</f>
        <v>Fotometrinis</v>
      </c>
      <c r="L66">
        <f>D72-D71</f>
        <v>24.090000000000003</v>
      </c>
      <c r="M66">
        <f>E72-E71</f>
        <v>-4.470000000000006</v>
      </c>
      <c r="N66">
        <f>F72-F71</f>
        <v>5.9999999999993392E-4</v>
      </c>
      <c r="O66">
        <f>G72-G71</f>
        <v>7.5</v>
      </c>
      <c r="P66">
        <f>H72-H71</f>
        <v>8.3999999999999986</v>
      </c>
      <c r="R66" t="s">
        <v>111</v>
      </c>
      <c r="S66" t="s">
        <v>112</v>
      </c>
      <c r="T66">
        <v>24.090000000000003</v>
      </c>
      <c r="U66">
        <v>-4.470000000000006</v>
      </c>
      <c r="V66">
        <v>5.9999999999993392E-4</v>
      </c>
      <c r="W66">
        <v>7.5</v>
      </c>
      <c r="X66">
        <v>8.3999999999999986</v>
      </c>
    </row>
    <row r="67" spans="1:24" x14ac:dyDescent="0.25">
      <c r="A67" t="s">
        <v>108</v>
      </c>
      <c r="B67" t="s">
        <v>111</v>
      </c>
      <c r="C67" t="s">
        <v>52</v>
      </c>
      <c r="D67">
        <v>32.01</v>
      </c>
      <c r="E67">
        <v>42.36</v>
      </c>
      <c r="F67">
        <v>0.29109999999999997</v>
      </c>
      <c r="G67">
        <v>20.3</v>
      </c>
      <c r="H67">
        <v>37.5</v>
      </c>
      <c r="J67" t="str">
        <f>B73</f>
        <v>ne</v>
      </c>
      <c r="K67" t="str">
        <f>C73</f>
        <v>Geometrinis</v>
      </c>
      <c r="L67">
        <f>D74-D73</f>
        <v>-5.7800000000000011</v>
      </c>
      <c r="M67">
        <f>E74-E73</f>
        <v>3.019999999999996</v>
      </c>
      <c r="N67">
        <f>F74-F73</f>
        <v>-5.2999999999999159E-3</v>
      </c>
      <c r="O67">
        <f>G74-G73</f>
        <v>4.5</v>
      </c>
      <c r="P67">
        <f>H74-H73</f>
        <v>3.7999999999999972</v>
      </c>
      <c r="R67" t="s">
        <v>109</v>
      </c>
      <c r="S67" t="s">
        <v>113</v>
      </c>
      <c r="T67">
        <v>-5.7800000000000011</v>
      </c>
      <c r="U67">
        <v>3.019999999999996</v>
      </c>
      <c r="V67">
        <v>-5.2999999999999159E-3</v>
      </c>
      <c r="W67">
        <v>4.5</v>
      </c>
      <c r="X67">
        <v>3.7999999999999972</v>
      </c>
    </row>
    <row r="68" spans="1:24" x14ac:dyDescent="0.25">
      <c r="A68" t="s">
        <v>110</v>
      </c>
      <c r="B68" t="s">
        <v>111</v>
      </c>
      <c r="C68" t="s">
        <v>52</v>
      </c>
      <c r="D68">
        <v>28.64</v>
      </c>
      <c r="E68">
        <v>54.22</v>
      </c>
      <c r="F68">
        <v>0.34020000000000006</v>
      </c>
      <c r="G68">
        <v>30.4</v>
      </c>
      <c r="H68">
        <v>53.400000000000006</v>
      </c>
      <c r="J68" t="str">
        <f>B75</f>
        <v>taip</v>
      </c>
      <c r="K68" t="str">
        <f>C75</f>
        <v>Geometrinis</v>
      </c>
      <c r="L68">
        <f>D76-D75</f>
        <v>-4.57</v>
      </c>
      <c r="M68">
        <f>E76-E75</f>
        <v>4.1900000000000048</v>
      </c>
      <c r="N68">
        <f>F76-F75</f>
        <v>-1.4399999999999968E-2</v>
      </c>
      <c r="O68">
        <f>G76-G75</f>
        <v>-2.6000000000000014</v>
      </c>
      <c r="P68">
        <f>H76-H75</f>
        <v>-4.7999999999999972</v>
      </c>
      <c r="R68" t="s">
        <v>111</v>
      </c>
      <c r="S68" t="s">
        <v>113</v>
      </c>
      <c r="T68">
        <v>-4.57</v>
      </c>
      <c r="U68">
        <v>4.1900000000000048</v>
      </c>
      <c r="V68">
        <v>-1.4399999999999968E-2</v>
      </c>
      <c r="W68">
        <v>-2.6000000000000014</v>
      </c>
      <c r="X68">
        <v>-4.7999999999999972</v>
      </c>
    </row>
    <row r="69" spans="1:24" x14ac:dyDescent="0.25">
      <c r="A69" t="s">
        <v>108</v>
      </c>
      <c r="B69" t="s">
        <v>109</v>
      </c>
      <c r="C69" t="s">
        <v>112</v>
      </c>
      <c r="D69">
        <v>43.51</v>
      </c>
      <c r="E69">
        <v>55.26</v>
      </c>
      <c r="F69">
        <v>0.47939999999999999</v>
      </c>
      <c r="G69">
        <v>35.4</v>
      </c>
      <c r="H69">
        <v>61.5</v>
      </c>
      <c r="J69" t="str">
        <f>B77</f>
        <v>ne</v>
      </c>
      <c r="K69" t="str">
        <f>C77</f>
        <v>Fotometrinis + Geometrinis</v>
      </c>
      <c r="L69">
        <f>D78-D77</f>
        <v>-3.1599999999999966</v>
      </c>
      <c r="M69">
        <f>E78-E77</f>
        <v>9.7800000000000011</v>
      </c>
      <c r="N69">
        <f>F78-F77</f>
        <v>2.9899999999999927E-2</v>
      </c>
      <c r="O69">
        <f>G78-G77</f>
        <v>5.3999999999999986</v>
      </c>
      <c r="P69">
        <f>H78-H77</f>
        <v>8.9000000000000057</v>
      </c>
      <c r="R69" t="s">
        <v>109</v>
      </c>
      <c r="S69" t="s">
        <v>114</v>
      </c>
      <c r="T69">
        <v>-3.1599999999999966</v>
      </c>
      <c r="U69">
        <v>9.7800000000000011</v>
      </c>
      <c r="V69">
        <v>2.9899999999999927E-2</v>
      </c>
      <c r="W69">
        <v>5.3999999999999986</v>
      </c>
      <c r="X69">
        <v>8.9000000000000057</v>
      </c>
    </row>
    <row r="70" spans="1:24" x14ac:dyDescent="0.25">
      <c r="A70" t="s">
        <v>110</v>
      </c>
      <c r="B70" t="s">
        <v>109</v>
      </c>
      <c r="C70" t="s">
        <v>112</v>
      </c>
      <c r="D70">
        <v>44.06</v>
      </c>
      <c r="E70">
        <v>57.3</v>
      </c>
      <c r="F70">
        <v>0.44030000000000002</v>
      </c>
      <c r="G70">
        <v>39.4</v>
      </c>
      <c r="H70">
        <v>65.100000000000009</v>
      </c>
      <c r="J70" t="str">
        <f>B79</f>
        <v>taip</v>
      </c>
      <c r="K70" t="str">
        <f>C79</f>
        <v>Fotometrinis + Geometrinis</v>
      </c>
      <c r="L70">
        <f>D80-D79</f>
        <v>12.14</v>
      </c>
      <c r="M70">
        <f>E80-E79</f>
        <v>7.9699999999999989</v>
      </c>
      <c r="N70">
        <f>F80-F79</f>
        <v>0.10670000000000002</v>
      </c>
      <c r="O70">
        <f>G80-G79</f>
        <v>10.799999999999997</v>
      </c>
      <c r="P70">
        <f>H80-H79</f>
        <v>12.399999999999999</v>
      </c>
      <c r="R70" t="s">
        <v>111</v>
      </c>
      <c r="S70" t="s">
        <v>114</v>
      </c>
      <c r="T70">
        <v>12.14</v>
      </c>
      <c r="U70">
        <v>7.9699999999999989</v>
      </c>
      <c r="V70">
        <v>0.10670000000000002</v>
      </c>
      <c r="W70">
        <v>10.799999999999997</v>
      </c>
      <c r="X70">
        <v>12.399999999999999</v>
      </c>
    </row>
    <row r="71" spans="1:24" x14ac:dyDescent="0.25">
      <c r="A71" t="s">
        <v>108</v>
      </c>
      <c r="B71" t="s">
        <v>111</v>
      </c>
      <c r="C71" t="s">
        <v>112</v>
      </c>
      <c r="D71">
        <v>36.22</v>
      </c>
      <c r="E71">
        <v>51.34</v>
      </c>
      <c r="F71">
        <v>0.39630000000000004</v>
      </c>
      <c r="G71">
        <v>33</v>
      </c>
      <c r="H71">
        <v>57.4</v>
      </c>
    </row>
    <row r="72" spans="1:24" x14ac:dyDescent="0.25">
      <c r="A72" t="s">
        <v>110</v>
      </c>
      <c r="B72" t="s">
        <v>111</v>
      </c>
      <c r="C72" t="s">
        <v>112</v>
      </c>
      <c r="D72">
        <v>60.31</v>
      </c>
      <c r="E72">
        <v>46.87</v>
      </c>
      <c r="F72">
        <v>0.39689999999999998</v>
      </c>
      <c r="G72">
        <v>40.5</v>
      </c>
      <c r="H72">
        <v>65.8</v>
      </c>
      <c r="T72">
        <f>AVERAGE(Table10[P])</f>
        <v>3.6800000000000006</v>
      </c>
      <c r="U72">
        <f>AVERAGE(Table10[R])</f>
        <v>5.145999999999999</v>
      </c>
      <c r="V72">
        <f>AVERAGE(Table10[F1])</f>
        <v>3.1789999999999999E-2</v>
      </c>
      <c r="W72">
        <f>AVERAGE(Table10[mAP50-95])</f>
        <v>5.9799999999999986</v>
      </c>
      <c r="X72">
        <f>AVERAGE(Table10[mAP50])</f>
        <v>7.7800000000000011</v>
      </c>
    </row>
    <row r="73" spans="1:24" x14ac:dyDescent="0.25">
      <c r="A73" t="s">
        <v>108</v>
      </c>
      <c r="B73" t="s">
        <v>109</v>
      </c>
      <c r="C73" t="s">
        <v>113</v>
      </c>
      <c r="D73">
        <v>47.75</v>
      </c>
      <c r="E73">
        <v>58.21</v>
      </c>
      <c r="F73">
        <v>0.49479999999999996</v>
      </c>
      <c r="G73">
        <v>36.1</v>
      </c>
      <c r="H73">
        <v>64.2</v>
      </c>
    </row>
    <row r="74" spans="1:24" x14ac:dyDescent="0.25">
      <c r="A74" t="s">
        <v>110</v>
      </c>
      <c r="B74" t="s">
        <v>109</v>
      </c>
      <c r="C74" t="s">
        <v>113</v>
      </c>
      <c r="D74">
        <v>41.97</v>
      </c>
      <c r="E74">
        <v>61.23</v>
      </c>
      <c r="F74">
        <v>0.48950000000000005</v>
      </c>
      <c r="G74">
        <v>40.6</v>
      </c>
      <c r="H74">
        <v>68</v>
      </c>
    </row>
    <row r="75" spans="1:24" x14ac:dyDescent="0.25">
      <c r="A75" t="s">
        <v>108</v>
      </c>
      <c r="B75" t="s">
        <v>111</v>
      </c>
      <c r="C75" t="s">
        <v>113</v>
      </c>
      <c r="D75">
        <v>48.9</v>
      </c>
      <c r="E75">
        <v>59.98</v>
      </c>
      <c r="F75">
        <v>0.5272</v>
      </c>
      <c r="G75">
        <v>43.3</v>
      </c>
      <c r="H75">
        <v>71.3</v>
      </c>
      <c r="J75" t="s">
        <v>105</v>
      </c>
      <c r="K75" t="s">
        <v>107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R75" t="s">
        <v>105</v>
      </c>
      <c r="S75" t="s">
        <v>107</v>
      </c>
      <c r="T75" t="s">
        <v>37</v>
      </c>
      <c r="U75" t="s">
        <v>38</v>
      </c>
      <c r="V75" t="s">
        <v>39</v>
      </c>
      <c r="W75" t="s">
        <v>40</v>
      </c>
      <c r="X75" t="s">
        <v>41</v>
      </c>
    </row>
    <row r="76" spans="1:24" x14ac:dyDescent="0.25">
      <c r="A76" t="s">
        <v>110</v>
      </c>
      <c r="B76" t="s">
        <v>111</v>
      </c>
      <c r="C76" t="s">
        <v>113</v>
      </c>
      <c r="D76">
        <v>44.33</v>
      </c>
      <c r="E76">
        <v>64.17</v>
      </c>
      <c r="F76">
        <v>0.51280000000000003</v>
      </c>
      <c r="G76">
        <v>40.699999999999996</v>
      </c>
      <c r="H76">
        <v>66.5</v>
      </c>
      <c r="J76" t="str">
        <f>A61</f>
        <v>Nuo nulio</v>
      </c>
      <c r="K76" t="str">
        <f>C61</f>
        <v>ne</v>
      </c>
      <c r="L76">
        <f>D63-D61</f>
        <v>3.1000000000000014</v>
      </c>
      <c r="M76">
        <f t="shared" ref="M76:P77" si="6">E63-E61</f>
        <v>-1.3499999999999943</v>
      </c>
      <c r="N76">
        <f t="shared" si="6"/>
        <v>1.3800000000000034E-2</v>
      </c>
      <c r="O76">
        <f t="shared" si="6"/>
        <v>1.4999999999999929</v>
      </c>
      <c r="P76">
        <f t="shared" si="6"/>
        <v>4.7999999999999972</v>
      </c>
      <c r="R76" t="s">
        <v>108</v>
      </c>
      <c r="S76" t="s">
        <v>109</v>
      </c>
      <c r="T76">
        <v>3.1000000000000014</v>
      </c>
      <c r="U76">
        <v>-1.3499999999999943</v>
      </c>
      <c r="V76">
        <v>1.3800000000000034E-2</v>
      </c>
      <c r="W76">
        <v>1.4999999999999929</v>
      </c>
      <c r="X76">
        <v>4.7999999999999972</v>
      </c>
    </row>
    <row r="77" spans="1:24" x14ac:dyDescent="0.25">
      <c r="A77" t="s">
        <v>108</v>
      </c>
      <c r="B77" t="s">
        <v>109</v>
      </c>
      <c r="C77" t="s">
        <v>114</v>
      </c>
      <c r="D77">
        <v>42.98</v>
      </c>
      <c r="E77">
        <v>47.42</v>
      </c>
      <c r="F77">
        <v>0.43170000000000003</v>
      </c>
      <c r="G77">
        <v>33.5</v>
      </c>
      <c r="H77">
        <v>57.3</v>
      </c>
      <c r="J77" t="str">
        <f>A62</f>
        <v>Iš anksto</v>
      </c>
      <c r="K77" t="str">
        <f>C62</f>
        <v>ne</v>
      </c>
      <c r="L77">
        <f>D64-D62</f>
        <v>-7.1599999999999966</v>
      </c>
      <c r="M77">
        <f t="shared" si="6"/>
        <v>2.6700000000000017</v>
      </c>
      <c r="N77">
        <f t="shared" si="6"/>
        <v>-2.7199999999999891E-2</v>
      </c>
      <c r="O77">
        <f t="shared" si="6"/>
        <v>-0.70000000000000284</v>
      </c>
      <c r="P77">
        <f t="shared" si="6"/>
        <v>1.1000000000000085</v>
      </c>
      <c r="R77" t="s">
        <v>110</v>
      </c>
      <c r="S77" t="s">
        <v>109</v>
      </c>
      <c r="T77">
        <v>-7.1599999999999966</v>
      </c>
      <c r="U77">
        <v>2.6700000000000017</v>
      </c>
      <c r="V77">
        <v>-2.7199999999999891E-2</v>
      </c>
      <c r="W77">
        <v>-0.70000000000000284</v>
      </c>
      <c r="X77">
        <v>1.1000000000000085</v>
      </c>
    </row>
    <row r="78" spans="1:24" x14ac:dyDescent="0.25">
      <c r="A78" t="s">
        <v>110</v>
      </c>
      <c r="B78" t="s">
        <v>109</v>
      </c>
      <c r="C78" t="s">
        <v>114</v>
      </c>
      <c r="D78">
        <v>39.82</v>
      </c>
      <c r="E78">
        <v>57.2</v>
      </c>
      <c r="F78">
        <v>0.46159999999999995</v>
      </c>
      <c r="G78">
        <v>38.9</v>
      </c>
      <c r="H78">
        <v>66.2</v>
      </c>
      <c r="J78" t="str">
        <f>A65</f>
        <v>Nuo nulio</v>
      </c>
      <c r="K78" t="str">
        <f>C65</f>
        <v>Numatytasis</v>
      </c>
      <c r="L78">
        <f>D67-D65</f>
        <v>7.7299999999999969</v>
      </c>
      <c r="M78">
        <f t="shared" ref="M78:P79" si="7">E67-E65</f>
        <v>-3.4299999999999997</v>
      </c>
      <c r="N78">
        <f t="shared" si="7"/>
        <v>-1.7199999999999993E-2</v>
      </c>
      <c r="O78">
        <f t="shared" si="7"/>
        <v>-2.1999999999999993</v>
      </c>
      <c r="P78">
        <f t="shared" si="7"/>
        <v>-3.6999999999999957</v>
      </c>
      <c r="R78" t="s">
        <v>108</v>
      </c>
      <c r="S78" t="s">
        <v>52</v>
      </c>
      <c r="T78">
        <v>7.7299999999999969</v>
      </c>
      <c r="U78">
        <v>-3.4299999999999997</v>
      </c>
      <c r="V78">
        <v>-1.7199999999999993E-2</v>
      </c>
      <c r="W78">
        <v>-2.1999999999999993</v>
      </c>
      <c r="X78">
        <v>-3.6999999999999957</v>
      </c>
    </row>
    <row r="79" spans="1:24" x14ac:dyDescent="0.25">
      <c r="A79" t="s">
        <v>108</v>
      </c>
      <c r="B79" t="s">
        <v>111</v>
      </c>
      <c r="C79" t="s">
        <v>114</v>
      </c>
      <c r="D79">
        <v>40.94</v>
      </c>
      <c r="E79">
        <v>49.74</v>
      </c>
      <c r="F79">
        <v>0.44340000000000002</v>
      </c>
      <c r="G79">
        <v>32.6</v>
      </c>
      <c r="H79">
        <v>58.199999999999996</v>
      </c>
      <c r="J79" t="str">
        <f>A66</f>
        <v>Iš anksto</v>
      </c>
      <c r="K79" t="str">
        <f>C66</f>
        <v>Numatytasis</v>
      </c>
      <c r="L79">
        <f>D68-D66</f>
        <v>-11.619999999999997</v>
      </c>
      <c r="M79">
        <f t="shared" si="7"/>
        <v>-2.1200000000000045</v>
      </c>
      <c r="N79">
        <f t="shared" si="7"/>
        <v>-0.12509999999999993</v>
      </c>
      <c r="O79">
        <f t="shared" si="7"/>
        <v>-7</v>
      </c>
      <c r="P79">
        <f t="shared" si="7"/>
        <v>-12.299999999999997</v>
      </c>
      <c r="R79" t="s">
        <v>110</v>
      </c>
      <c r="S79" t="s">
        <v>52</v>
      </c>
      <c r="T79">
        <v>-11.619999999999997</v>
      </c>
      <c r="U79">
        <v>-2.1200000000000045</v>
      </c>
      <c r="V79">
        <v>-0.12509999999999993</v>
      </c>
      <c r="W79">
        <v>-7</v>
      </c>
      <c r="X79">
        <v>-12.299999999999997</v>
      </c>
    </row>
    <row r="80" spans="1:24" x14ac:dyDescent="0.25">
      <c r="A80" t="s">
        <v>110</v>
      </c>
      <c r="B80" t="s">
        <v>111</v>
      </c>
      <c r="C80" t="s">
        <v>114</v>
      </c>
      <c r="D80">
        <v>53.08</v>
      </c>
      <c r="E80">
        <v>57.71</v>
      </c>
      <c r="F80">
        <v>0.55010000000000003</v>
      </c>
      <c r="G80">
        <v>43.4</v>
      </c>
      <c r="H80">
        <v>70.599999999999994</v>
      </c>
      <c r="J80" t="str">
        <f>A69</f>
        <v>Nuo nulio</v>
      </c>
      <c r="K80" t="str">
        <f>C69</f>
        <v>Fotometrinis</v>
      </c>
      <c r="L80">
        <f>D71-D69</f>
        <v>-7.2899999999999991</v>
      </c>
      <c r="M80">
        <f t="shared" ref="M80:P81" si="8">E71-E69</f>
        <v>-3.9199999999999946</v>
      </c>
      <c r="N80">
        <f t="shared" si="8"/>
        <v>-8.3099999999999952E-2</v>
      </c>
      <c r="O80">
        <f t="shared" si="8"/>
        <v>-2.3999999999999986</v>
      </c>
      <c r="P80">
        <f t="shared" si="8"/>
        <v>-4.1000000000000014</v>
      </c>
      <c r="R80" t="s">
        <v>108</v>
      </c>
      <c r="S80" t="s">
        <v>112</v>
      </c>
      <c r="T80">
        <v>-7.2899999999999991</v>
      </c>
      <c r="U80">
        <v>-3.9199999999999946</v>
      </c>
      <c r="V80">
        <v>-8.3099999999999952E-2</v>
      </c>
      <c r="W80">
        <v>-2.3999999999999986</v>
      </c>
      <c r="X80">
        <v>-4.1000000000000014</v>
      </c>
    </row>
    <row r="81" spans="10:24" x14ac:dyDescent="0.25">
      <c r="J81" t="str">
        <f>A70</f>
        <v>Iš anksto</v>
      </c>
      <c r="K81" t="str">
        <f>C70</f>
        <v>Fotometrinis</v>
      </c>
      <c r="L81">
        <f>D72-D70</f>
        <v>16.25</v>
      </c>
      <c r="M81">
        <f t="shared" si="8"/>
        <v>-10.43</v>
      </c>
      <c r="N81">
        <f t="shared" si="8"/>
        <v>-4.340000000000005E-2</v>
      </c>
      <c r="O81">
        <f t="shared" si="8"/>
        <v>1.1000000000000014</v>
      </c>
      <c r="P81">
        <f t="shared" si="8"/>
        <v>0.69999999999998863</v>
      </c>
      <c r="R81" t="s">
        <v>110</v>
      </c>
      <c r="S81" t="s">
        <v>112</v>
      </c>
      <c r="T81">
        <v>16.25</v>
      </c>
      <c r="U81">
        <v>-10.43</v>
      </c>
      <c r="V81">
        <v>-4.340000000000005E-2</v>
      </c>
      <c r="W81">
        <v>1.1000000000000014</v>
      </c>
      <c r="X81">
        <v>0.69999999999998863</v>
      </c>
    </row>
    <row r="82" spans="10:24" x14ac:dyDescent="0.25">
      <c r="J82" t="str">
        <f>A73</f>
        <v>Nuo nulio</v>
      </c>
      <c r="K82" t="str">
        <f>C73</f>
        <v>Geometrinis</v>
      </c>
      <c r="L82">
        <f>D75-D73</f>
        <v>1.1499999999999986</v>
      </c>
      <c r="M82">
        <f t="shared" ref="M82:P83" si="9">E75-E73</f>
        <v>1.769999999999996</v>
      </c>
      <c r="N82">
        <f t="shared" si="9"/>
        <v>3.240000000000004E-2</v>
      </c>
      <c r="O82">
        <f t="shared" si="9"/>
        <v>7.1999999999999957</v>
      </c>
      <c r="P82">
        <f t="shared" si="9"/>
        <v>7.0999999999999943</v>
      </c>
      <c r="R82" t="s">
        <v>108</v>
      </c>
      <c r="S82" t="s">
        <v>113</v>
      </c>
      <c r="T82">
        <v>1.1499999999999986</v>
      </c>
      <c r="U82">
        <v>1.769999999999996</v>
      </c>
      <c r="V82">
        <v>3.240000000000004E-2</v>
      </c>
      <c r="W82">
        <v>7.1999999999999957</v>
      </c>
      <c r="X82">
        <v>7.0999999999999943</v>
      </c>
    </row>
    <row r="83" spans="10:24" x14ac:dyDescent="0.25">
      <c r="J83" t="str">
        <f>A74</f>
        <v>Iš anksto</v>
      </c>
      <c r="K83" t="str">
        <f>C74</f>
        <v>Geometrinis</v>
      </c>
      <c r="L83">
        <f>D76-D74</f>
        <v>2.3599999999999994</v>
      </c>
      <c r="M83">
        <f t="shared" si="9"/>
        <v>2.9400000000000048</v>
      </c>
      <c r="N83">
        <f t="shared" si="9"/>
        <v>2.3299999999999987E-2</v>
      </c>
      <c r="O83">
        <f t="shared" si="9"/>
        <v>9.9999999999994316E-2</v>
      </c>
      <c r="P83">
        <f t="shared" si="9"/>
        <v>-1.5</v>
      </c>
      <c r="R83" t="s">
        <v>110</v>
      </c>
      <c r="S83" t="s">
        <v>113</v>
      </c>
      <c r="T83">
        <v>2.3599999999999994</v>
      </c>
      <c r="U83">
        <v>2.9400000000000048</v>
      </c>
      <c r="V83">
        <v>2.3299999999999987E-2</v>
      </c>
      <c r="W83">
        <v>9.9999999999994316E-2</v>
      </c>
      <c r="X83">
        <v>-1.5</v>
      </c>
    </row>
    <row r="84" spans="10:24" x14ac:dyDescent="0.25">
      <c r="J84" t="str">
        <f>A77</f>
        <v>Nuo nulio</v>
      </c>
      <c r="K84" t="str">
        <f>C77</f>
        <v>Fotometrinis + Geometrinis</v>
      </c>
      <c r="L84">
        <f>D79-D77</f>
        <v>-2.0399999999999991</v>
      </c>
      <c r="M84">
        <f t="shared" ref="M84:P85" si="10">E79-E77</f>
        <v>2.3200000000000003</v>
      </c>
      <c r="N84">
        <f t="shared" si="10"/>
        <v>1.1699999999999988E-2</v>
      </c>
      <c r="O84">
        <f t="shared" si="10"/>
        <v>-0.89999999999999858</v>
      </c>
      <c r="P84">
        <f t="shared" si="10"/>
        <v>0.89999999999999858</v>
      </c>
      <c r="R84" t="s">
        <v>108</v>
      </c>
      <c r="S84" t="s">
        <v>114</v>
      </c>
      <c r="T84">
        <v>-2.0399999999999991</v>
      </c>
      <c r="U84">
        <v>2.3200000000000003</v>
      </c>
      <c r="V84">
        <v>1.1699999999999988E-2</v>
      </c>
      <c r="W84">
        <v>-0.89999999999999858</v>
      </c>
      <c r="X84">
        <v>0.89999999999999858</v>
      </c>
    </row>
    <row r="85" spans="10:24" x14ac:dyDescent="0.25">
      <c r="J85" t="str">
        <f>A78</f>
        <v>Iš anksto</v>
      </c>
      <c r="K85" t="str">
        <f>C78</f>
        <v>Fotometrinis + Geometrinis</v>
      </c>
      <c r="L85">
        <f>D80-D78</f>
        <v>13.259999999999998</v>
      </c>
      <c r="M85">
        <f t="shared" si="10"/>
        <v>0.50999999999999801</v>
      </c>
      <c r="N85">
        <f t="shared" si="10"/>
        <v>8.8500000000000079E-2</v>
      </c>
      <c r="O85">
        <f t="shared" si="10"/>
        <v>4.5</v>
      </c>
      <c r="P85">
        <f t="shared" si="10"/>
        <v>4.3999999999999915</v>
      </c>
      <c r="R85" t="s">
        <v>110</v>
      </c>
      <c r="S85" t="s">
        <v>114</v>
      </c>
      <c r="T85">
        <v>13.259999999999998</v>
      </c>
      <c r="U85">
        <v>0.50999999999999801</v>
      </c>
      <c r="V85">
        <v>8.8500000000000079E-2</v>
      </c>
      <c r="W85">
        <v>4.5</v>
      </c>
      <c r="X85">
        <v>4.3999999999999915</v>
      </c>
    </row>
    <row r="87" spans="10:24" x14ac:dyDescent="0.25">
      <c r="T87">
        <f>AVERAGE(Table15[P])</f>
        <v>1.5740000000000003</v>
      </c>
      <c r="U87">
        <f>AVERAGE(Table15[R])</f>
        <v>-1.1039999999999992</v>
      </c>
      <c r="V87">
        <f>AVERAGE(Table15[F1])</f>
        <v>-1.2629999999999969E-2</v>
      </c>
      <c r="W87">
        <f>AVERAGE(Table15[mAP50-95])</f>
        <v>0.11999999999999851</v>
      </c>
      <c r="X87">
        <f>AVERAGE(Table15[mAP50])</f>
        <v>-0.26000000000000156</v>
      </c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4BE2-8D4F-401D-96DF-B00F98017F21}">
  <dimension ref="A1:AF87"/>
  <sheetViews>
    <sheetView topLeftCell="A34" workbookViewId="0">
      <selection activeCell="Q37" sqref="Q37"/>
    </sheetView>
  </sheetViews>
  <sheetFormatPr defaultRowHeight="15" x14ac:dyDescent="0.25"/>
  <cols>
    <col min="1" max="1" width="15.140625" bestFit="1" customWidth="1"/>
    <col min="9" max="9" width="11.28515625" bestFit="1" customWidth="1"/>
    <col min="17" max="17" width="14.85546875" bestFit="1" customWidth="1"/>
    <col min="18" max="18" width="15" customWidth="1"/>
    <col min="19" max="20" width="22.42578125" customWidth="1"/>
    <col min="23" max="24" width="12" customWidth="1"/>
    <col min="25" max="25" width="15.140625" bestFit="1" customWidth="1"/>
  </cols>
  <sheetData>
    <row r="1" spans="1:32" x14ac:dyDescent="0.25"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86</v>
      </c>
    </row>
    <row r="2" spans="1:32" x14ac:dyDescent="0.25">
      <c r="B2" t="s">
        <v>0</v>
      </c>
      <c r="C2">
        <v>55.66</v>
      </c>
      <c r="D2">
        <v>33.229999999999997</v>
      </c>
      <c r="E2">
        <v>41.61</v>
      </c>
      <c r="F2">
        <v>0.32300000000000001</v>
      </c>
      <c r="G2">
        <v>0.58899999999999997</v>
      </c>
      <c r="J2" t="s">
        <v>0</v>
      </c>
      <c r="K2">
        <v>50.95</v>
      </c>
      <c r="L2">
        <v>41.82</v>
      </c>
      <c r="M2">
        <v>45.93</v>
      </c>
      <c r="N2">
        <v>0.35599999999999998</v>
      </c>
      <c r="O2">
        <v>0.61199999999999999</v>
      </c>
      <c r="R2" t="s">
        <v>0</v>
      </c>
      <c r="S2">
        <v>55.42</v>
      </c>
      <c r="T2">
        <v>34.85</v>
      </c>
      <c r="U2">
        <v>42.79</v>
      </c>
      <c r="V2">
        <v>0.35599999999999998</v>
      </c>
      <c r="W2">
        <v>0.623</v>
      </c>
      <c r="Z2" t="s">
        <v>0</v>
      </c>
      <c r="AA2">
        <v>57.68</v>
      </c>
      <c r="AB2">
        <v>38.68</v>
      </c>
      <c r="AC2">
        <v>46.31</v>
      </c>
      <c r="AD2">
        <v>0.377</v>
      </c>
      <c r="AE2">
        <v>0.64300000000000002</v>
      </c>
    </row>
    <row r="3" spans="1:32" x14ac:dyDescent="0.25">
      <c r="B3" t="s">
        <v>2</v>
      </c>
      <c r="C3">
        <v>83.25</v>
      </c>
      <c r="D3">
        <v>70.5</v>
      </c>
      <c r="E3">
        <v>76.349999999999994</v>
      </c>
      <c r="F3">
        <v>0.48399999999999999</v>
      </c>
      <c r="G3">
        <v>0.89600000000000002</v>
      </c>
      <c r="J3" t="s">
        <v>2</v>
      </c>
      <c r="K3">
        <v>84.69</v>
      </c>
      <c r="L3">
        <v>66.510000000000005</v>
      </c>
      <c r="M3">
        <v>74.510000000000005</v>
      </c>
      <c r="N3">
        <v>0.52100000000000002</v>
      </c>
      <c r="O3">
        <v>0.90400000000000003</v>
      </c>
      <c r="R3" t="s">
        <v>2</v>
      </c>
      <c r="S3">
        <v>83.64</v>
      </c>
      <c r="T3">
        <v>69.040000000000006</v>
      </c>
      <c r="U3">
        <v>75.650000000000006</v>
      </c>
      <c r="V3">
        <v>0.497</v>
      </c>
      <c r="W3">
        <v>0.90200000000000002</v>
      </c>
      <c r="Z3" t="s">
        <v>2</v>
      </c>
      <c r="AA3">
        <v>87.37</v>
      </c>
      <c r="AB3">
        <v>65.790000000000006</v>
      </c>
      <c r="AC3">
        <v>75.06</v>
      </c>
      <c r="AD3">
        <v>0.52600000000000002</v>
      </c>
      <c r="AE3">
        <v>0.90900000000000003</v>
      </c>
    </row>
    <row r="4" spans="1:32" x14ac:dyDescent="0.25">
      <c r="B4" t="s">
        <v>1</v>
      </c>
      <c r="C4">
        <v>49.73</v>
      </c>
      <c r="D4">
        <v>72.77</v>
      </c>
      <c r="E4">
        <v>59.08</v>
      </c>
      <c r="F4">
        <v>0.313</v>
      </c>
      <c r="G4">
        <v>0.64700000000000002</v>
      </c>
      <c r="J4" t="s">
        <v>1</v>
      </c>
      <c r="K4">
        <v>44.62</v>
      </c>
      <c r="L4">
        <v>68.78</v>
      </c>
      <c r="M4">
        <v>54.12</v>
      </c>
      <c r="N4">
        <v>0.33200000000000002</v>
      </c>
      <c r="O4">
        <v>0.57199999999999995</v>
      </c>
      <c r="R4" t="s">
        <v>1</v>
      </c>
      <c r="S4">
        <v>47.54</v>
      </c>
      <c r="T4">
        <v>72.959999999999994</v>
      </c>
      <c r="U4">
        <v>57.56</v>
      </c>
      <c r="V4">
        <v>0.35599999999999998</v>
      </c>
      <c r="W4">
        <v>0.64500000000000002</v>
      </c>
      <c r="Z4" t="s">
        <v>1</v>
      </c>
      <c r="AA4">
        <v>45.57</v>
      </c>
      <c r="AB4">
        <v>75.87</v>
      </c>
      <c r="AC4">
        <v>56.94</v>
      </c>
      <c r="AD4">
        <v>0.36299999999999999</v>
      </c>
      <c r="AE4">
        <v>0.626</v>
      </c>
    </row>
    <row r="5" spans="1:32" x14ac:dyDescent="0.25">
      <c r="B5" t="s">
        <v>3</v>
      </c>
      <c r="C5">
        <v>57.2</v>
      </c>
      <c r="D5">
        <v>66.94</v>
      </c>
      <c r="E5">
        <v>61.69</v>
      </c>
      <c r="F5">
        <v>0.26200000000000001</v>
      </c>
      <c r="G5">
        <v>0.62</v>
      </c>
      <c r="J5" t="s">
        <v>3</v>
      </c>
      <c r="K5">
        <v>61.49</v>
      </c>
      <c r="L5">
        <v>69.650000000000006</v>
      </c>
      <c r="M5">
        <v>65.31</v>
      </c>
      <c r="N5">
        <v>0.32900000000000001</v>
      </c>
      <c r="O5">
        <v>0.67900000000000005</v>
      </c>
      <c r="R5" t="s">
        <v>3</v>
      </c>
      <c r="S5">
        <v>56.69</v>
      </c>
      <c r="T5">
        <v>70.14</v>
      </c>
      <c r="U5">
        <v>62.7</v>
      </c>
      <c r="V5">
        <v>0.28299999999999997</v>
      </c>
      <c r="W5">
        <v>0.65300000000000002</v>
      </c>
      <c r="Z5" t="s">
        <v>3</v>
      </c>
      <c r="AA5">
        <v>58.33</v>
      </c>
      <c r="AB5">
        <v>70.47</v>
      </c>
      <c r="AC5">
        <v>63.83</v>
      </c>
      <c r="AD5">
        <v>0.314</v>
      </c>
      <c r="AE5">
        <v>0.65800000000000003</v>
      </c>
    </row>
    <row r="6" spans="1:32" x14ac:dyDescent="0.25">
      <c r="A6" t="s">
        <v>66</v>
      </c>
      <c r="B6" t="s">
        <v>65</v>
      </c>
      <c r="C6">
        <v>61.46</v>
      </c>
      <c r="D6">
        <v>60.86</v>
      </c>
      <c r="E6">
        <v>59.68</v>
      </c>
      <c r="F6">
        <v>0.34499999999999997</v>
      </c>
      <c r="G6">
        <v>0.68799999999999994</v>
      </c>
      <c r="H6">
        <v>57.94</v>
      </c>
      <c r="I6" t="s">
        <v>67</v>
      </c>
      <c r="J6" t="s">
        <v>65</v>
      </c>
      <c r="K6">
        <v>60.44</v>
      </c>
      <c r="L6">
        <v>61.69</v>
      </c>
      <c r="M6">
        <v>59.97</v>
      </c>
      <c r="N6">
        <v>0.38500000000000001</v>
      </c>
      <c r="O6">
        <v>0.69199999999999995</v>
      </c>
      <c r="P6">
        <v>58.1</v>
      </c>
      <c r="Q6" t="s">
        <v>68</v>
      </c>
      <c r="R6" t="s">
        <v>65</v>
      </c>
      <c r="S6">
        <v>60.82</v>
      </c>
      <c r="T6">
        <v>61.75</v>
      </c>
      <c r="U6">
        <v>59.67</v>
      </c>
      <c r="V6">
        <v>0.373</v>
      </c>
      <c r="W6">
        <v>0.70599999999999996</v>
      </c>
      <c r="X6">
        <v>13.53</v>
      </c>
      <c r="Y6" t="s">
        <v>69</v>
      </c>
      <c r="Z6" t="s">
        <v>65</v>
      </c>
      <c r="AA6">
        <v>62.23</v>
      </c>
      <c r="AB6">
        <v>62.7</v>
      </c>
      <c r="AC6">
        <v>60.53</v>
      </c>
      <c r="AD6">
        <v>0.39500000000000002</v>
      </c>
      <c r="AE6">
        <v>0.70899999999999996</v>
      </c>
      <c r="AF6">
        <v>13.36</v>
      </c>
    </row>
    <row r="9" spans="1:32" x14ac:dyDescent="0.25">
      <c r="B9" t="s">
        <v>0</v>
      </c>
      <c r="C9">
        <v>60.36</v>
      </c>
      <c r="D9">
        <v>34.71</v>
      </c>
      <c r="E9">
        <v>44.07</v>
      </c>
      <c r="F9">
        <v>0.376</v>
      </c>
      <c r="G9">
        <v>0.63300000000000001</v>
      </c>
      <c r="J9" t="s">
        <v>0</v>
      </c>
      <c r="K9">
        <v>52.08</v>
      </c>
      <c r="L9">
        <v>43.32</v>
      </c>
      <c r="M9">
        <v>47.3</v>
      </c>
      <c r="N9">
        <v>0.38400000000000001</v>
      </c>
      <c r="O9">
        <v>0.628</v>
      </c>
      <c r="R9" t="s">
        <v>0</v>
      </c>
      <c r="S9">
        <v>62.7</v>
      </c>
      <c r="T9">
        <v>30.38</v>
      </c>
      <c r="U9">
        <v>40.93</v>
      </c>
      <c r="V9">
        <v>0.317</v>
      </c>
      <c r="W9">
        <v>0.56100000000000005</v>
      </c>
      <c r="Z9" t="s">
        <v>0</v>
      </c>
      <c r="AA9">
        <v>52.46</v>
      </c>
      <c r="AB9">
        <v>38</v>
      </c>
      <c r="AC9">
        <v>44.07</v>
      </c>
      <c r="AD9">
        <v>0.34</v>
      </c>
      <c r="AE9">
        <v>0.58399999999999996</v>
      </c>
    </row>
    <row r="10" spans="1:32" x14ac:dyDescent="0.25">
      <c r="B10" t="s">
        <v>2</v>
      </c>
      <c r="C10">
        <v>84.79</v>
      </c>
      <c r="D10">
        <v>73.040000000000006</v>
      </c>
      <c r="E10">
        <v>78.48</v>
      </c>
      <c r="F10">
        <v>0.55100000000000005</v>
      </c>
      <c r="G10">
        <v>0.92200000000000004</v>
      </c>
      <c r="J10" t="s">
        <v>2</v>
      </c>
      <c r="K10">
        <v>83.37</v>
      </c>
      <c r="L10">
        <v>73.81</v>
      </c>
      <c r="M10">
        <v>78.3</v>
      </c>
      <c r="N10">
        <v>0.55600000000000005</v>
      </c>
      <c r="O10">
        <v>0.92400000000000004</v>
      </c>
      <c r="R10" t="s">
        <v>2</v>
      </c>
      <c r="S10">
        <v>71.56</v>
      </c>
      <c r="T10">
        <v>78.61</v>
      </c>
      <c r="U10">
        <v>74.92</v>
      </c>
      <c r="V10">
        <v>0.495</v>
      </c>
      <c r="W10">
        <v>0.88400000000000001</v>
      </c>
      <c r="Z10" t="s">
        <v>2</v>
      </c>
      <c r="AA10">
        <v>77.08</v>
      </c>
      <c r="AB10">
        <v>76.06</v>
      </c>
      <c r="AC10">
        <v>76.569999999999993</v>
      </c>
      <c r="AD10">
        <v>0.53900000000000003</v>
      </c>
      <c r="AE10">
        <v>0.90800000000000003</v>
      </c>
    </row>
    <row r="11" spans="1:32" x14ac:dyDescent="0.25">
      <c r="B11" t="s">
        <v>1</v>
      </c>
      <c r="C11">
        <v>50.84</v>
      </c>
      <c r="D11">
        <v>67.09</v>
      </c>
      <c r="E11">
        <v>57.85</v>
      </c>
      <c r="F11">
        <v>0.39400000000000002</v>
      </c>
      <c r="G11">
        <v>0.66400000000000003</v>
      </c>
      <c r="J11" t="s">
        <v>1</v>
      </c>
      <c r="K11">
        <v>52.1</v>
      </c>
      <c r="L11">
        <v>62.46</v>
      </c>
      <c r="M11">
        <v>56.81</v>
      </c>
      <c r="N11">
        <v>0.38900000000000001</v>
      </c>
      <c r="O11">
        <v>0.65200000000000002</v>
      </c>
      <c r="R11" t="s">
        <v>1</v>
      </c>
      <c r="S11">
        <v>53.6</v>
      </c>
      <c r="T11">
        <v>39.619999999999997</v>
      </c>
      <c r="U11">
        <v>45.56</v>
      </c>
      <c r="V11">
        <v>0.29799999999999999</v>
      </c>
      <c r="W11">
        <v>0.53300000000000003</v>
      </c>
      <c r="Z11" t="s">
        <v>1</v>
      </c>
      <c r="AA11">
        <v>53.33</v>
      </c>
      <c r="AB11">
        <v>50.02</v>
      </c>
      <c r="AC11">
        <v>51.62</v>
      </c>
      <c r="AD11">
        <v>0.34200000000000003</v>
      </c>
      <c r="AE11">
        <v>0.57299999999999995</v>
      </c>
    </row>
    <row r="12" spans="1:32" x14ac:dyDescent="0.25">
      <c r="B12" t="s">
        <v>3</v>
      </c>
      <c r="C12">
        <v>58.41</v>
      </c>
      <c r="D12">
        <v>70.94</v>
      </c>
      <c r="E12">
        <v>64.069999999999993</v>
      </c>
      <c r="F12">
        <v>0.33100000000000002</v>
      </c>
      <c r="G12">
        <v>0.66900000000000004</v>
      </c>
      <c r="J12" t="s">
        <v>3</v>
      </c>
      <c r="K12">
        <v>60.97</v>
      </c>
      <c r="L12">
        <v>62.64</v>
      </c>
      <c r="M12">
        <v>61.79</v>
      </c>
      <c r="N12">
        <v>0.309</v>
      </c>
      <c r="O12">
        <v>0.61</v>
      </c>
      <c r="R12" t="s">
        <v>3</v>
      </c>
      <c r="S12">
        <v>63.33</v>
      </c>
      <c r="T12">
        <v>63.88</v>
      </c>
      <c r="U12">
        <v>63.61</v>
      </c>
      <c r="V12">
        <v>0.28199999999999997</v>
      </c>
      <c r="W12">
        <v>0.64500000000000002</v>
      </c>
      <c r="Z12" t="s">
        <v>3</v>
      </c>
      <c r="AA12">
        <v>59.97</v>
      </c>
      <c r="AB12">
        <v>70.680000000000007</v>
      </c>
      <c r="AC12">
        <v>64.89</v>
      </c>
      <c r="AD12">
        <v>0.33300000000000002</v>
      </c>
      <c r="AE12">
        <v>0.67100000000000004</v>
      </c>
    </row>
    <row r="13" spans="1:32" x14ac:dyDescent="0.25">
      <c r="A13" t="s">
        <v>70</v>
      </c>
      <c r="B13" t="s">
        <v>65</v>
      </c>
      <c r="C13">
        <v>63.6</v>
      </c>
      <c r="D13">
        <v>61.44</v>
      </c>
      <c r="E13">
        <v>61.12</v>
      </c>
      <c r="F13">
        <v>0.41299999999999998</v>
      </c>
      <c r="G13">
        <v>0.72199999999999998</v>
      </c>
      <c r="H13">
        <v>79.819999999999993</v>
      </c>
      <c r="I13" t="s">
        <v>71</v>
      </c>
      <c r="J13" t="s">
        <v>65</v>
      </c>
      <c r="K13">
        <v>62.13</v>
      </c>
      <c r="L13">
        <v>60.56</v>
      </c>
      <c r="M13">
        <v>61.05</v>
      </c>
      <c r="N13">
        <v>0.40899999999999997</v>
      </c>
      <c r="O13">
        <v>0.70299999999999996</v>
      </c>
      <c r="P13">
        <v>81.99</v>
      </c>
      <c r="Q13" t="s">
        <v>72</v>
      </c>
      <c r="R13" t="s">
        <v>65</v>
      </c>
      <c r="S13">
        <v>62.8</v>
      </c>
      <c r="T13">
        <v>53.12</v>
      </c>
      <c r="U13">
        <v>56.25</v>
      </c>
      <c r="V13">
        <v>0.34799999999999998</v>
      </c>
      <c r="W13">
        <v>0.65600000000000003</v>
      </c>
      <c r="X13">
        <v>16.079999999999998</v>
      </c>
      <c r="Y13" t="s">
        <v>73</v>
      </c>
      <c r="Z13" t="s">
        <v>65</v>
      </c>
      <c r="AA13">
        <v>60.71</v>
      </c>
      <c r="AB13">
        <v>58.69</v>
      </c>
      <c r="AC13">
        <v>59.29</v>
      </c>
      <c r="AD13">
        <v>0.38800000000000001</v>
      </c>
      <c r="AE13">
        <v>0.68400000000000005</v>
      </c>
      <c r="AF13">
        <v>16.34</v>
      </c>
    </row>
    <row r="16" spans="1:32" x14ac:dyDescent="0.25">
      <c r="B16" t="s">
        <v>0</v>
      </c>
      <c r="C16">
        <v>46.1</v>
      </c>
      <c r="D16">
        <v>43.72</v>
      </c>
      <c r="E16">
        <v>44.88</v>
      </c>
      <c r="F16">
        <v>0.32400000000000001</v>
      </c>
      <c r="G16">
        <v>0.57599999999999996</v>
      </c>
      <c r="J16" t="s">
        <v>0</v>
      </c>
      <c r="K16">
        <v>60.2</v>
      </c>
      <c r="L16">
        <v>33.07</v>
      </c>
      <c r="M16">
        <v>42.69</v>
      </c>
      <c r="N16">
        <v>0.34599999999999997</v>
      </c>
      <c r="O16">
        <v>0.60099999999999998</v>
      </c>
      <c r="R16" t="s">
        <v>0</v>
      </c>
      <c r="S16">
        <v>50.47</v>
      </c>
      <c r="T16">
        <v>39.15</v>
      </c>
      <c r="U16">
        <v>44.1</v>
      </c>
      <c r="V16">
        <v>0.32700000000000001</v>
      </c>
      <c r="W16">
        <v>0.57099999999999995</v>
      </c>
      <c r="Z16" t="s">
        <v>0</v>
      </c>
      <c r="AA16">
        <v>48.89</v>
      </c>
      <c r="AB16">
        <v>37.51</v>
      </c>
      <c r="AC16">
        <v>42.45</v>
      </c>
      <c r="AD16">
        <v>0.33500000000000002</v>
      </c>
      <c r="AE16">
        <v>0.56899999999999995</v>
      </c>
    </row>
    <row r="17" spans="1:32" x14ac:dyDescent="0.25">
      <c r="B17" t="s">
        <v>2</v>
      </c>
      <c r="C17">
        <v>74.959999999999994</v>
      </c>
      <c r="D17">
        <v>78.180000000000007</v>
      </c>
      <c r="E17">
        <v>76.53</v>
      </c>
      <c r="F17">
        <v>0.50600000000000001</v>
      </c>
      <c r="G17">
        <v>0.90600000000000003</v>
      </c>
      <c r="J17" t="s">
        <v>2</v>
      </c>
      <c r="K17">
        <v>74.55</v>
      </c>
      <c r="L17">
        <v>84.58</v>
      </c>
      <c r="M17">
        <v>79.25</v>
      </c>
      <c r="N17">
        <v>0.5</v>
      </c>
      <c r="O17">
        <v>0.90500000000000003</v>
      </c>
      <c r="R17" t="s">
        <v>2</v>
      </c>
      <c r="S17">
        <v>77.17</v>
      </c>
      <c r="T17">
        <v>71.569999999999993</v>
      </c>
      <c r="U17">
        <v>74.260000000000005</v>
      </c>
      <c r="V17">
        <v>0.49399999999999999</v>
      </c>
      <c r="W17">
        <v>0.88900000000000001</v>
      </c>
      <c r="Z17" t="s">
        <v>2</v>
      </c>
      <c r="AA17">
        <v>75.83</v>
      </c>
      <c r="AB17">
        <v>77.05</v>
      </c>
      <c r="AC17">
        <v>76.430000000000007</v>
      </c>
      <c r="AD17">
        <v>0.53</v>
      </c>
      <c r="AE17">
        <v>0.90300000000000002</v>
      </c>
    </row>
    <row r="18" spans="1:32" x14ac:dyDescent="0.25">
      <c r="B18" t="s">
        <v>1</v>
      </c>
      <c r="C18">
        <v>55.02</v>
      </c>
      <c r="D18">
        <v>45.35</v>
      </c>
      <c r="E18">
        <v>49.72</v>
      </c>
      <c r="F18">
        <v>0.32500000000000001</v>
      </c>
      <c r="G18">
        <v>0.59399999999999997</v>
      </c>
      <c r="J18" t="s">
        <v>1</v>
      </c>
      <c r="K18">
        <v>64.09</v>
      </c>
      <c r="L18">
        <v>36.51</v>
      </c>
      <c r="M18">
        <v>46.52</v>
      </c>
      <c r="N18">
        <v>0.34799999999999998</v>
      </c>
      <c r="O18">
        <v>0.623</v>
      </c>
      <c r="R18" t="s">
        <v>1</v>
      </c>
      <c r="S18">
        <v>48.83</v>
      </c>
      <c r="T18">
        <v>54.02</v>
      </c>
      <c r="U18">
        <v>51.29</v>
      </c>
      <c r="V18">
        <v>0.32500000000000001</v>
      </c>
      <c r="W18">
        <v>0.56200000000000006</v>
      </c>
      <c r="Z18" t="s">
        <v>1</v>
      </c>
      <c r="AA18">
        <v>54.17</v>
      </c>
      <c r="AB18">
        <v>42.22</v>
      </c>
      <c r="AC18">
        <v>47.45</v>
      </c>
      <c r="AD18">
        <v>0.34200000000000003</v>
      </c>
      <c r="AE18">
        <v>0.57099999999999995</v>
      </c>
    </row>
    <row r="19" spans="1:32" x14ac:dyDescent="0.25">
      <c r="B19" t="s">
        <v>3</v>
      </c>
      <c r="C19">
        <v>61.15</v>
      </c>
      <c r="D19">
        <v>64.53</v>
      </c>
      <c r="E19">
        <v>62.79</v>
      </c>
      <c r="F19">
        <v>0.27900000000000003</v>
      </c>
      <c r="G19">
        <v>0.64900000000000002</v>
      </c>
      <c r="J19" t="s">
        <v>3</v>
      </c>
      <c r="K19">
        <v>59.38</v>
      </c>
      <c r="L19">
        <v>64.900000000000006</v>
      </c>
      <c r="M19">
        <v>62.02</v>
      </c>
      <c r="N19">
        <v>0.29599999999999999</v>
      </c>
      <c r="O19">
        <v>0.624</v>
      </c>
      <c r="R19" t="s">
        <v>3</v>
      </c>
      <c r="S19">
        <v>56.01</v>
      </c>
      <c r="T19">
        <v>69.91</v>
      </c>
      <c r="U19">
        <v>62.19</v>
      </c>
      <c r="V19">
        <v>0.27700000000000002</v>
      </c>
      <c r="W19">
        <v>0.64700000000000002</v>
      </c>
      <c r="Z19" t="s">
        <v>3</v>
      </c>
      <c r="AA19">
        <v>56.17</v>
      </c>
      <c r="AB19">
        <v>72.099999999999994</v>
      </c>
      <c r="AC19">
        <v>63.15</v>
      </c>
      <c r="AD19">
        <v>0.316</v>
      </c>
      <c r="AE19">
        <v>0.66600000000000004</v>
      </c>
    </row>
    <row r="20" spans="1:32" x14ac:dyDescent="0.25">
      <c r="A20" t="s">
        <v>74</v>
      </c>
      <c r="B20" t="s">
        <v>65</v>
      </c>
      <c r="C20">
        <v>59.31</v>
      </c>
      <c r="D20">
        <v>57.94</v>
      </c>
      <c r="E20">
        <v>58.48</v>
      </c>
      <c r="F20">
        <v>0.35799999999999998</v>
      </c>
      <c r="G20">
        <v>0.68100000000000005</v>
      </c>
      <c r="H20">
        <v>58.86</v>
      </c>
      <c r="I20" t="s">
        <v>75</v>
      </c>
      <c r="J20" t="s">
        <v>65</v>
      </c>
      <c r="K20">
        <v>64.56</v>
      </c>
      <c r="L20">
        <v>54.76</v>
      </c>
      <c r="M20">
        <v>57.62</v>
      </c>
      <c r="N20">
        <v>0.373</v>
      </c>
      <c r="O20">
        <v>0.68799999999999994</v>
      </c>
      <c r="P20">
        <v>58.58</v>
      </c>
      <c r="Q20" t="s">
        <v>76</v>
      </c>
      <c r="R20" t="s">
        <v>65</v>
      </c>
      <c r="S20">
        <v>58.12</v>
      </c>
      <c r="T20">
        <v>58.66</v>
      </c>
      <c r="U20">
        <v>57.96</v>
      </c>
      <c r="V20">
        <v>0.35499999999999998</v>
      </c>
      <c r="W20">
        <v>0.66700000000000004</v>
      </c>
      <c r="X20">
        <v>13.06</v>
      </c>
      <c r="Y20" t="s">
        <v>77</v>
      </c>
      <c r="Z20" t="s">
        <v>65</v>
      </c>
      <c r="AA20">
        <v>58.77</v>
      </c>
      <c r="AB20">
        <v>57.22</v>
      </c>
      <c r="AC20">
        <v>57.37</v>
      </c>
      <c r="AD20">
        <v>0.38100000000000001</v>
      </c>
      <c r="AE20">
        <v>0.67700000000000005</v>
      </c>
      <c r="AF20">
        <v>13.07</v>
      </c>
    </row>
    <row r="23" spans="1:32" x14ac:dyDescent="0.25">
      <c r="B23" t="s">
        <v>0</v>
      </c>
      <c r="C23">
        <v>54.43</v>
      </c>
      <c r="D23">
        <v>41.45</v>
      </c>
      <c r="E23">
        <v>47.06</v>
      </c>
      <c r="F23">
        <v>0.34799999999999998</v>
      </c>
      <c r="G23">
        <v>0.621</v>
      </c>
      <c r="J23" t="s">
        <v>0</v>
      </c>
      <c r="K23">
        <v>59.36</v>
      </c>
      <c r="L23">
        <v>39.04</v>
      </c>
      <c r="M23">
        <v>47.1</v>
      </c>
      <c r="N23">
        <v>0.38200000000000001</v>
      </c>
      <c r="O23">
        <v>0.64</v>
      </c>
      <c r="R23" t="s">
        <v>0</v>
      </c>
      <c r="S23">
        <v>64.12</v>
      </c>
      <c r="T23">
        <v>31.09</v>
      </c>
      <c r="U23">
        <v>41.87</v>
      </c>
      <c r="V23">
        <v>0.34100000000000003</v>
      </c>
      <c r="W23">
        <v>0.60599999999999998</v>
      </c>
      <c r="Z23" t="s">
        <v>0</v>
      </c>
      <c r="AA23">
        <v>43.61</v>
      </c>
      <c r="AB23">
        <v>41.68</v>
      </c>
      <c r="AC23">
        <v>42.62</v>
      </c>
      <c r="AD23">
        <v>0.32100000000000001</v>
      </c>
      <c r="AE23">
        <v>0.56699999999999995</v>
      </c>
    </row>
    <row r="24" spans="1:32" x14ac:dyDescent="0.25">
      <c r="B24" t="s">
        <v>2</v>
      </c>
      <c r="C24">
        <v>76.81</v>
      </c>
      <c r="D24">
        <v>71.14</v>
      </c>
      <c r="E24">
        <v>73.87</v>
      </c>
      <c r="F24">
        <v>0.52</v>
      </c>
      <c r="G24">
        <v>0.89</v>
      </c>
      <c r="J24" t="s">
        <v>2</v>
      </c>
      <c r="K24">
        <v>76.28</v>
      </c>
      <c r="L24">
        <v>71.489999999999995</v>
      </c>
      <c r="M24">
        <v>73.81</v>
      </c>
      <c r="N24">
        <v>0.52200000000000002</v>
      </c>
      <c r="O24">
        <v>0.89300000000000002</v>
      </c>
      <c r="R24" t="s">
        <v>2</v>
      </c>
      <c r="S24">
        <v>74.56</v>
      </c>
      <c r="T24">
        <v>66.98</v>
      </c>
      <c r="U24">
        <v>70.56</v>
      </c>
      <c r="V24">
        <v>0.45800000000000002</v>
      </c>
      <c r="W24">
        <v>0.86699999999999999</v>
      </c>
      <c r="Z24" t="s">
        <v>2</v>
      </c>
      <c r="AA24">
        <v>70.13</v>
      </c>
      <c r="AB24">
        <v>71.709999999999994</v>
      </c>
      <c r="AC24">
        <v>70.91</v>
      </c>
      <c r="AD24">
        <v>0.48299999999999998</v>
      </c>
      <c r="AE24">
        <v>0.875</v>
      </c>
    </row>
    <row r="25" spans="1:32" x14ac:dyDescent="0.25">
      <c r="B25" t="s">
        <v>1</v>
      </c>
      <c r="C25">
        <v>46.73</v>
      </c>
      <c r="D25">
        <v>73.83</v>
      </c>
      <c r="E25">
        <v>57.24</v>
      </c>
      <c r="F25">
        <v>0.39500000000000002</v>
      </c>
      <c r="G25">
        <v>0.67800000000000005</v>
      </c>
      <c r="J25" t="s">
        <v>1</v>
      </c>
      <c r="K25">
        <v>47.61</v>
      </c>
      <c r="L25">
        <v>71.91</v>
      </c>
      <c r="M25">
        <v>57.29</v>
      </c>
      <c r="N25">
        <v>0.38100000000000001</v>
      </c>
      <c r="O25">
        <v>0.65500000000000003</v>
      </c>
      <c r="R25" t="s">
        <v>1</v>
      </c>
      <c r="S25">
        <v>41.27</v>
      </c>
      <c r="T25">
        <v>78.260000000000005</v>
      </c>
      <c r="U25">
        <v>54.04</v>
      </c>
      <c r="V25">
        <v>0.35399999999999998</v>
      </c>
      <c r="W25">
        <v>0.64</v>
      </c>
      <c r="Z25" t="s">
        <v>1</v>
      </c>
      <c r="AA25">
        <v>48.3</v>
      </c>
      <c r="AB25">
        <v>54.8</v>
      </c>
      <c r="AC25">
        <v>51.34</v>
      </c>
      <c r="AD25">
        <v>0.30399999999999999</v>
      </c>
      <c r="AE25">
        <v>0.53700000000000003</v>
      </c>
    </row>
    <row r="26" spans="1:32" x14ac:dyDescent="0.25">
      <c r="B26" t="s">
        <v>3</v>
      </c>
      <c r="C26">
        <v>45.59</v>
      </c>
      <c r="D26">
        <v>74.23</v>
      </c>
      <c r="E26">
        <v>56.49</v>
      </c>
      <c r="F26">
        <v>0.29199999999999998</v>
      </c>
      <c r="G26">
        <v>0.63400000000000001</v>
      </c>
      <c r="J26" t="s">
        <v>3</v>
      </c>
      <c r="K26">
        <v>41.34</v>
      </c>
      <c r="L26">
        <v>76.56</v>
      </c>
      <c r="M26">
        <v>53.69</v>
      </c>
      <c r="N26">
        <v>0.28899999999999998</v>
      </c>
      <c r="O26">
        <v>0.625</v>
      </c>
      <c r="R26" t="s">
        <v>3</v>
      </c>
      <c r="S26">
        <v>49.72</v>
      </c>
      <c r="T26">
        <v>74.349999999999994</v>
      </c>
      <c r="U26">
        <v>59.59</v>
      </c>
      <c r="V26">
        <v>0.27200000000000002</v>
      </c>
      <c r="W26">
        <v>0.64800000000000002</v>
      </c>
      <c r="Z26" t="s">
        <v>3</v>
      </c>
      <c r="AA26">
        <v>40.08</v>
      </c>
      <c r="AB26">
        <v>77.7</v>
      </c>
      <c r="AC26">
        <v>52.88</v>
      </c>
      <c r="AD26">
        <v>0.28399999999999997</v>
      </c>
      <c r="AE26">
        <v>0.63800000000000001</v>
      </c>
    </row>
    <row r="27" spans="1:32" x14ac:dyDescent="0.25">
      <c r="A27" t="s">
        <v>78</v>
      </c>
      <c r="B27" t="s">
        <v>65</v>
      </c>
      <c r="C27">
        <v>55.89</v>
      </c>
      <c r="D27">
        <v>65.16</v>
      </c>
      <c r="E27">
        <v>58.66</v>
      </c>
      <c r="F27">
        <v>0.38900000000000001</v>
      </c>
      <c r="G27">
        <v>0.70599999999999996</v>
      </c>
      <c r="H27">
        <v>55.61</v>
      </c>
      <c r="I27" t="s">
        <v>79</v>
      </c>
      <c r="J27" t="s">
        <v>65</v>
      </c>
      <c r="K27">
        <v>56.15</v>
      </c>
      <c r="L27">
        <v>64.75</v>
      </c>
      <c r="M27">
        <v>57.97</v>
      </c>
      <c r="N27">
        <v>0.39400000000000002</v>
      </c>
      <c r="O27">
        <v>0.70399999999999996</v>
      </c>
      <c r="P27">
        <v>55.51</v>
      </c>
      <c r="Q27" t="s">
        <v>80</v>
      </c>
      <c r="R27" t="s">
        <v>65</v>
      </c>
      <c r="S27">
        <v>57.42</v>
      </c>
      <c r="T27">
        <v>62.67</v>
      </c>
      <c r="U27">
        <v>56.52</v>
      </c>
      <c r="V27">
        <v>0.35599999999999998</v>
      </c>
      <c r="W27">
        <v>0.69</v>
      </c>
      <c r="X27">
        <v>12.58</v>
      </c>
      <c r="Y27" t="s">
        <v>81</v>
      </c>
      <c r="Z27" t="s">
        <v>65</v>
      </c>
      <c r="AA27">
        <v>50.53</v>
      </c>
      <c r="AB27">
        <v>61.47</v>
      </c>
      <c r="AC27">
        <v>54.44</v>
      </c>
      <c r="AD27">
        <v>0.34799999999999998</v>
      </c>
      <c r="AE27">
        <v>0.65400000000000003</v>
      </c>
      <c r="AF27">
        <v>12.63</v>
      </c>
    </row>
    <row r="30" spans="1:32" x14ac:dyDescent="0.25">
      <c r="B30" t="s">
        <v>0</v>
      </c>
      <c r="C30">
        <v>47.64</v>
      </c>
      <c r="D30">
        <v>44.31</v>
      </c>
      <c r="E30">
        <v>45.91</v>
      </c>
      <c r="F30">
        <v>0.35399999999999998</v>
      </c>
      <c r="G30">
        <v>0.60199999999999998</v>
      </c>
      <c r="J30" t="s">
        <v>0</v>
      </c>
      <c r="K30">
        <v>56.26</v>
      </c>
      <c r="L30">
        <v>34.29</v>
      </c>
      <c r="M30">
        <v>42.61</v>
      </c>
      <c r="N30">
        <v>0.33300000000000002</v>
      </c>
      <c r="O30">
        <v>0.59299999999999997</v>
      </c>
      <c r="R30" t="s">
        <v>0</v>
      </c>
      <c r="S30">
        <v>48.48</v>
      </c>
      <c r="T30">
        <v>40.799999999999997</v>
      </c>
      <c r="U30">
        <v>44.31</v>
      </c>
      <c r="V30">
        <v>0.32300000000000001</v>
      </c>
      <c r="W30">
        <v>0.57399999999999995</v>
      </c>
      <c r="Z30" t="s">
        <v>0</v>
      </c>
      <c r="AA30">
        <v>46.53</v>
      </c>
      <c r="AB30">
        <v>44.78</v>
      </c>
      <c r="AC30">
        <v>45.64</v>
      </c>
      <c r="AD30">
        <v>0.33500000000000002</v>
      </c>
      <c r="AE30">
        <v>0.6</v>
      </c>
    </row>
    <row r="31" spans="1:32" x14ac:dyDescent="0.25">
      <c r="B31" t="s">
        <v>2</v>
      </c>
      <c r="C31">
        <v>76.98</v>
      </c>
      <c r="D31">
        <v>69.95</v>
      </c>
      <c r="E31">
        <v>73.3</v>
      </c>
      <c r="F31">
        <v>0.50600000000000001</v>
      </c>
      <c r="G31">
        <v>0.89</v>
      </c>
      <c r="J31" t="s">
        <v>2</v>
      </c>
      <c r="K31">
        <v>70.08</v>
      </c>
      <c r="L31">
        <v>81.56</v>
      </c>
      <c r="M31">
        <v>75.39</v>
      </c>
      <c r="N31">
        <v>0.53200000000000003</v>
      </c>
      <c r="O31">
        <v>0.89600000000000002</v>
      </c>
      <c r="R31" t="s">
        <v>2</v>
      </c>
      <c r="S31">
        <v>64.77</v>
      </c>
      <c r="T31">
        <v>82.47</v>
      </c>
      <c r="U31">
        <v>72.56</v>
      </c>
      <c r="V31">
        <v>0.46500000000000002</v>
      </c>
      <c r="W31">
        <v>0.86499999999999999</v>
      </c>
      <c r="Z31" t="s">
        <v>2</v>
      </c>
      <c r="AA31">
        <v>68.06</v>
      </c>
      <c r="AB31">
        <v>80.8</v>
      </c>
      <c r="AC31">
        <v>73.88</v>
      </c>
      <c r="AD31">
        <v>0.51</v>
      </c>
      <c r="AE31">
        <v>0.89300000000000002</v>
      </c>
    </row>
    <row r="32" spans="1:32" x14ac:dyDescent="0.25">
      <c r="B32" t="s">
        <v>1</v>
      </c>
      <c r="C32">
        <v>45.96</v>
      </c>
      <c r="D32">
        <v>55.29</v>
      </c>
      <c r="E32">
        <v>50.2</v>
      </c>
      <c r="F32">
        <v>0.32800000000000001</v>
      </c>
      <c r="G32">
        <v>0.56200000000000006</v>
      </c>
      <c r="J32" t="s">
        <v>1</v>
      </c>
      <c r="K32">
        <v>57.15</v>
      </c>
      <c r="L32">
        <v>31.7</v>
      </c>
      <c r="M32">
        <v>40.78</v>
      </c>
      <c r="N32">
        <v>0.28899999999999998</v>
      </c>
      <c r="O32">
        <v>0.496</v>
      </c>
      <c r="R32" t="s">
        <v>1</v>
      </c>
      <c r="S32">
        <v>58.58</v>
      </c>
      <c r="T32">
        <v>26.08</v>
      </c>
      <c r="U32">
        <v>36.090000000000003</v>
      </c>
      <c r="V32">
        <v>0.27200000000000002</v>
      </c>
      <c r="W32">
        <v>0.47799999999999998</v>
      </c>
      <c r="Z32" t="s">
        <v>1</v>
      </c>
      <c r="AA32">
        <v>57.33</v>
      </c>
      <c r="AB32">
        <v>36.880000000000003</v>
      </c>
      <c r="AC32">
        <v>44.88</v>
      </c>
      <c r="AD32">
        <v>0.316</v>
      </c>
      <c r="AE32">
        <v>0.55200000000000005</v>
      </c>
    </row>
    <row r="33" spans="1:32" x14ac:dyDescent="0.25">
      <c r="B33" t="s">
        <v>3</v>
      </c>
      <c r="C33">
        <v>55.45</v>
      </c>
      <c r="D33">
        <v>64.900000000000006</v>
      </c>
      <c r="E33">
        <v>59.8</v>
      </c>
      <c r="F33">
        <v>0.27400000000000002</v>
      </c>
      <c r="G33">
        <v>0.60499999999999998</v>
      </c>
      <c r="J33" t="s">
        <v>3</v>
      </c>
      <c r="K33">
        <v>46.24</v>
      </c>
      <c r="L33">
        <v>64.900000000000006</v>
      </c>
      <c r="M33">
        <v>54.01</v>
      </c>
      <c r="N33">
        <v>0.27400000000000002</v>
      </c>
      <c r="O33">
        <v>0.56499999999999995</v>
      </c>
      <c r="R33" t="s">
        <v>3</v>
      </c>
      <c r="S33">
        <v>54.15</v>
      </c>
      <c r="T33">
        <v>63.8</v>
      </c>
      <c r="U33">
        <v>58.58</v>
      </c>
      <c r="V33">
        <v>0.245</v>
      </c>
      <c r="W33">
        <v>0.57899999999999996</v>
      </c>
      <c r="Z33" t="s">
        <v>3</v>
      </c>
      <c r="AA33">
        <v>53.51</v>
      </c>
      <c r="AB33">
        <v>73.510000000000005</v>
      </c>
      <c r="AC33">
        <v>61.94</v>
      </c>
      <c r="AD33">
        <v>0.312</v>
      </c>
      <c r="AE33">
        <v>0.67</v>
      </c>
    </row>
    <row r="34" spans="1:32" x14ac:dyDescent="0.25">
      <c r="A34" t="s">
        <v>83</v>
      </c>
      <c r="B34" t="s">
        <v>65</v>
      </c>
      <c r="C34">
        <v>56.51</v>
      </c>
      <c r="D34">
        <v>58.61</v>
      </c>
      <c r="E34">
        <v>57.3</v>
      </c>
      <c r="F34">
        <v>0.36499999999999999</v>
      </c>
      <c r="G34">
        <v>0.66500000000000004</v>
      </c>
      <c r="H34">
        <v>56.33</v>
      </c>
      <c r="I34" t="s">
        <v>82</v>
      </c>
      <c r="J34" t="s">
        <v>65</v>
      </c>
      <c r="K34">
        <v>57.43</v>
      </c>
      <c r="L34">
        <v>53.12</v>
      </c>
      <c r="M34">
        <v>53.2</v>
      </c>
      <c r="N34">
        <v>0.35699999999999998</v>
      </c>
      <c r="O34">
        <v>0.63700000000000001</v>
      </c>
      <c r="P34">
        <v>56.25</v>
      </c>
      <c r="Q34" t="s">
        <v>84</v>
      </c>
      <c r="R34" t="s">
        <v>65</v>
      </c>
      <c r="S34">
        <v>56.49</v>
      </c>
      <c r="T34">
        <v>53.29</v>
      </c>
      <c r="U34">
        <v>52.89</v>
      </c>
      <c r="V34">
        <v>0.32600000000000001</v>
      </c>
      <c r="W34">
        <v>0.624</v>
      </c>
      <c r="X34">
        <v>12.73</v>
      </c>
      <c r="Y34" t="s">
        <v>85</v>
      </c>
      <c r="Z34" t="s">
        <v>65</v>
      </c>
      <c r="AA34">
        <v>56.36</v>
      </c>
      <c r="AB34">
        <v>58.99</v>
      </c>
      <c r="AC34">
        <v>56.59</v>
      </c>
      <c r="AD34">
        <v>0.36799999999999999</v>
      </c>
      <c r="AE34">
        <v>0.67900000000000005</v>
      </c>
      <c r="AF34">
        <v>12.77</v>
      </c>
    </row>
    <row r="37" spans="1:32" ht="60" x14ac:dyDescent="0.25"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86</v>
      </c>
      <c r="I37" t="s">
        <v>105</v>
      </c>
      <c r="J37" t="s">
        <v>106</v>
      </c>
      <c r="K37" s="12" t="s">
        <v>107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R37" t="s">
        <v>105</v>
      </c>
      <c r="S37" t="s">
        <v>106</v>
      </c>
      <c r="T37" t="s">
        <v>107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</row>
    <row r="38" spans="1:32" x14ac:dyDescent="0.25">
      <c r="A38" t="s">
        <v>66</v>
      </c>
      <c r="B38">
        <v>61.46</v>
      </c>
      <c r="C38">
        <v>60.86</v>
      </c>
      <c r="D38">
        <v>59.68</v>
      </c>
      <c r="E38">
        <v>0.34499999999999997</v>
      </c>
      <c r="F38">
        <v>0.68799999999999994</v>
      </c>
      <c r="G38">
        <v>57.94</v>
      </c>
      <c r="I38" t="str">
        <f t="shared" ref="I38:I57" si="0">IF(LEFT(A38,2)="fs","Nuo nulio",IF(LEFT(A38,2)="pt","Iš anksto",""))</f>
        <v>Nuo nulio</v>
      </c>
      <c r="J38" s="9" t="str">
        <f t="shared" ref="J38:J57" si="1">IF(ISNUMBER(SEARCH("_bal",A38)),"taip","ne")</f>
        <v>ne</v>
      </c>
      <c r="K38" s="9" t="str">
        <f t="shared" ref="K38:K57" si="2">IF(ISNUMBER(SEARCH("pmd_aff",A38)),"Fotometrinis + Geometrinis",IF(ISNUMBER(SEARCH("_aff",A38)),"Geometrinis",IF(ISNUMBER(SEARCH("pmd",A38)),"Fotometrinis",IF(ISNUMBER(SEARCH("df",A38)),"Numatytasis","ne"))))</f>
        <v>ne</v>
      </c>
      <c r="L38" s="11">
        <f>B38</f>
        <v>61.46</v>
      </c>
      <c r="M38" s="11">
        <f>C38</f>
        <v>60.86</v>
      </c>
      <c r="N38" s="9">
        <f>D38/100</f>
        <v>0.5968</v>
      </c>
      <c r="O38" s="11">
        <f>E38*100</f>
        <v>34.5</v>
      </c>
      <c r="P38" s="11">
        <f>F38*100</f>
        <v>68.8</v>
      </c>
      <c r="R38" t="s">
        <v>108</v>
      </c>
      <c r="S38" t="s">
        <v>109</v>
      </c>
      <c r="T38" t="s">
        <v>52</v>
      </c>
      <c r="U38">
        <v>63.6</v>
      </c>
      <c r="V38">
        <v>61.44</v>
      </c>
      <c r="W38">
        <v>0.61119999999999997</v>
      </c>
      <c r="X38">
        <v>41.3</v>
      </c>
      <c r="Y38">
        <v>72.2</v>
      </c>
    </row>
    <row r="39" spans="1:32" x14ac:dyDescent="0.25">
      <c r="A39" t="s">
        <v>67</v>
      </c>
      <c r="B39">
        <v>60.44</v>
      </c>
      <c r="C39">
        <v>61.69</v>
      </c>
      <c r="D39">
        <v>59.97</v>
      </c>
      <c r="E39">
        <v>0.38500000000000001</v>
      </c>
      <c r="F39">
        <v>0.69199999999999995</v>
      </c>
      <c r="G39">
        <v>58.1</v>
      </c>
      <c r="I39" t="str">
        <f t="shared" si="0"/>
        <v>Iš anksto</v>
      </c>
      <c r="J39" s="9" t="str">
        <f t="shared" si="1"/>
        <v>ne</v>
      </c>
      <c r="K39" s="9" t="str">
        <f t="shared" si="2"/>
        <v>ne</v>
      </c>
      <c r="L39" s="11">
        <f t="shared" ref="L39:M57" si="3">B39</f>
        <v>60.44</v>
      </c>
      <c r="M39" s="11">
        <f t="shared" si="3"/>
        <v>61.69</v>
      </c>
      <c r="N39" s="9">
        <f t="shared" ref="N39:N57" si="4">D39/100</f>
        <v>0.59970000000000001</v>
      </c>
      <c r="O39" s="11">
        <f t="shared" ref="O39:P57" si="5">E39*100</f>
        <v>38.5</v>
      </c>
      <c r="P39" s="11">
        <f t="shared" si="5"/>
        <v>69.199999999999989</v>
      </c>
      <c r="R39" t="s">
        <v>110</v>
      </c>
      <c r="S39" t="s">
        <v>111</v>
      </c>
      <c r="T39" t="s">
        <v>109</v>
      </c>
      <c r="U39">
        <v>62.23</v>
      </c>
      <c r="V39">
        <v>62.7</v>
      </c>
      <c r="W39">
        <v>0.60530000000000006</v>
      </c>
      <c r="X39">
        <v>39.5</v>
      </c>
      <c r="Y39">
        <v>70.899999999999991</v>
      </c>
    </row>
    <row r="40" spans="1:32" x14ac:dyDescent="0.25">
      <c r="A40" t="s">
        <v>68</v>
      </c>
      <c r="B40">
        <v>60.82</v>
      </c>
      <c r="C40">
        <v>61.75</v>
      </c>
      <c r="D40">
        <v>59.67</v>
      </c>
      <c r="E40">
        <v>0.373</v>
      </c>
      <c r="F40">
        <v>0.70599999999999996</v>
      </c>
      <c r="G40">
        <v>13.53</v>
      </c>
      <c r="I40" t="str">
        <f t="shared" si="0"/>
        <v>Nuo nulio</v>
      </c>
      <c r="J40" s="9" t="str">
        <f t="shared" si="1"/>
        <v>taip</v>
      </c>
      <c r="K40" s="9" t="str">
        <f t="shared" si="2"/>
        <v>ne</v>
      </c>
      <c r="L40" s="11">
        <f t="shared" si="3"/>
        <v>60.82</v>
      </c>
      <c r="M40" s="11">
        <f t="shared" si="3"/>
        <v>61.75</v>
      </c>
      <c r="N40" s="9">
        <f t="shared" si="4"/>
        <v>0.59670000000000001</v>
      </c>
      <c r="O40" s="11">
        <f t="shared" si="5"/>
        <v>37.299999999999997</v>
      </c>
      <c r="P40" s="11">
        <f t="shared" si="5"/>
        <v>70.599999999999994</v>
      </c>
      <c r="R40" t="s">
        <v>108</v>
      </c>
      <c r="S40" t="s">
        <v>109</v>
      </c>
      <c r="T40" t="s">
        <v>113</v>
      </c>
      <c r="U40">
        <v>55.89</v>
      </c>
      <c r="V40">
        <v>65.16</v>
      </c>
      <c r="W40">
        <v>0.58660000000000001</v>
      </c>
      <c r="X40">
        <v>38.9</v>
      </c>
      <c r="Y40">
        <v>70.599999999999994</v>
      </c>
    </row>
    <row r="41" spans="1:32" x14ac:dyDescent="0.25">
      <c r="A41" t="s">
        <v>69</v>
      </c>
      <c r="B41">
        <v>62.23</v>
      </c>
      <c r="C41">
        <v>62.7</v>
      </c>
      <c r="D41">
        <v>60.53</v>
      </c>
      <c r="E41">
        <v>0.39500000000000002</v>
      </c>
      <c r="F41">
        <v>0.70899999999999996</v>
      </c>
      <c r="G41">
        <v>13.36</v>
      </c>
      <c r="I41" t="str">
        <f t="shared" si="0"/>
        <v>Iš anksto</v>
      </c>
      <c r="J41" s="9" t="str">
        <f t="shared" si="1"/>
        <v>taip</v>
      </c>
      <c r="K41" s="9" t="str">
        <f t="shared" si="2"/>
        <v>ne</v>
      </c>
      <c r="L41" s="11">
        <f t="shared" si="3"/>
        <v>62.23</v>
      </c>
      <c r="M41" s="11">
        <f t="shared" si="3"/>
        <v>62.7</v>
      </c>
      <c r="N41" s="9">
        <f t="shared" si="4"/>
        <v>0.60530000000000006</v>
      </c>
      <c r="O41" s="11">
        <f t="shared" si="5"/>
        <v>39.5</v>
      </c>
      <c r="P41" s="11">
        <f t="shared" si="5"/>
        <v>70.899999999999991</v>
      </c>
      <c r="R41" t="s">
        <v>108</v>
      </c>
      <c r="S41" t="s">
        <v>111</v>
      </c>
      <c r="T41" t="s">
        <v>109</v>
      </c>
      <c r="U41">
        <v>60.82</v>
      </c>
      <c r="V41">
        <v>61.75</v>
      </c>
      <c r="W41">
        <v>0.59670000000000001</v>
      </c>
      <c r="X41">
        <v>37.299999999999997</v>
      </c>
      <c r="Y41">
        <v>70.599999999999994</v>
      </c>
    </row>
    <row r="42" spans="1:32" x14ac:dyDescent="0.25">
      <c r="A42" t="s">
        <v>70</v>
      </c>
      <c r="B42">
        <v>63.6</v>
      </c>
      <c r="C42">
        <v>61.44</v>
      </c>
      <c r="D42" s="10">
        <v>61.12</v>
      </c>
      <c r="E42" s="10">
        <v>0.41299999999999998</v>
      </c>
      <c r="F42">
        <v>0.72199999999999998</v>
      </c>
      <c r="G42">
        <v>79.819999999999993</v>
      </c>
      <c r="I42" t="str">
        <f t="shared" si="0"/>
        <v>Nuo nulio</v>
      </c>
      <c r="J42" s="9" t="str">
        <f t="shared" si="1"/>
        <v>ne</v>
      </c>
      <c r="K42" s="9" t="str">
        <f t="shared" si="2"/>
        <v>Numatytasis</v>
      </c>
      <c r="L42" s="11">
        <f t="shared" si="3"/>
        <v>63.6</v>
      </c>
      <c r="M42" s="11">
        <f t="shared" si="3"/>
        <v>61.44</v>
      </c>
      <c r="N42" s="9">
        <f t="shared" si="4"/>
        <v>0.61119999999999997</v>
      </c>
      <c r="O42" s="11">
        <f t="shared" si="5"/>
        <v>41.3</v>
      </c>
      <c r="P42" s="11">
        <f t="shared" si="5"/>
        <v>72.2</v>
      </c>
      <c r="R42" t="s">
        <v>110</v>
      </c>
      <c r="S42" t="s">
        <v>109</v>
      </c>
      <c r="T42" t="s">
        <v>113</v>
      </c>
      <c r="U42">
        <v>56.15</v>
      </c>
      <c r="V42">
        <v>64.75</v>
      </c>
      <c r="W42">
        <v>0.57969999999999999</v>
      </c>
      <c r="X42">
        <v>39.4</v>
      </c>
      <c r="Y42">
        <v>70.399999999999991</v>
      </c>
    </row>
    <row r="43" spans="1:32" x14ac:dyDescent="0.25">
      <c r="A43" t="s">
        <v>71</v>
      </c>
      <c r="B43">
        <v>62.13</v>
      </c>
      <c r="C43">
        <v>60.56</v>
      </c>
      <c r="D43">
        <v>61.05</v>
      </c>
      <c r="E43">
        <v>0.40899999999999997</v>
      </c>
      <c r="F43">
        <v>0.70299999999999996</v>
      </c>
      <c r="G43">
        <v>81.99</v>
      </c>
      <c r="I43" t="str">
        <f t="shared" si="0"/>
        <v>Iš anksto</v>
      </c>
      <c r="J43" s="9" t="str">
        <f t="shared" si="1"/>
        <v>ne</v>
      </c>
      <c r="K43" s="9" t="str">
        <f t="shared" si="2"/>
        <v>Numatytasis</v>
      </c>
      <c r="L43" s="11">
        <f t="shared" si="3"/>
        <v>62.13</v>
      </c>
      <c r="M43" s="11">
        <f t="shared" si="3"/>
        <v>60.56</v>
      </c>
      <c r="N43" s="9">
        <f t="shared" si="4"/>
        <v>0.61049999999999993</v>
      </c>
      <c r="O43" s="11">
        <f t="shared" si="5"/>
        <v>40.9</v>
      </c>
      <c r="P43" s="11">
        <f t="shared" si="5"/>
        <v>70.3</v>
      </c>
      <c r="R43" t="s">
        <v>110</v>
      </c>
      <c r="S43" t="s">
        <v>109</v>
      </c>
      <c r="T43" t="s">
        <v>52</v>
      </c>
      <c r="U43">
        <v>62.13</v>
      </c>
      <c r="V43">
        <v>60.56</v>
      </c>
      <c r="W43">
        <v>0.61049999999999993</v>
      </c>
      <c r="X43">
        <v>40.9</v>
      </c>
      <c r="Y43">
        <v>70.3</v>
      </c>
    </row>
    <row r="44" spans="1:32" x14ac:dyDescent="0.25">
      <c r="A44" t="s">
        <v>72</v>
      </c>
      <c r="B44">
        <v>62.8</v>
      </c>
      <c r="C44">
        <v>53.12</v>
      </c>
      <c r="D44">
        <v>56.25</v>
      </c>
      <c r="E44">
        <v>0.34799999999999998</v>
      </c>
      <c r="F44">
        <v>0.65600000000000003</v>
      </c>
      <c r="G44">
        <v>16.079999999999998</v>
      </c>
      <c r="I44" t="str">
        <f t="shared" si="0"/>
        <v>Nuo nulio</v>
      </c>
      <c r="J44" s="9" t="str">
        <f t="shared" si="1"/>
        <v>taip</v>
      </c>
      <c r="K44" s="9" t="str">
        <f t="shared" si="2"/>
        <v>Numatytasis</v>
      </c>
      <c r="L44" s="11">
        <f t="shared" si="3"/>
        <v>62.8</v>
      </c>
      <c r="M44" s="11">
        <f t="shared" si="3"/>
        <v>53.12</v>
      </c>
      <c r="N44" s="9">
        <f t="shared" si="4"/>
        <v>0.5625</v>
      </c>
      <c r="O44" s="11">
        <f t="shared" si="5"/>
        <v>34.799999999999997</v>
      </c>
      <c r="P44" s="11">
        <f t="shared" si="5"/>
        <v>65.600000000000009</v>
      </c>
      <c r="R44" t="s">
        <v>110</v>
      </c>
      <c r="S44" t="s">
        <v>109</v>
      </c>
      <c r="T44" t="s">
        <v>109</v>
      </c>
      <c r="U44">
        <v>60.44</v>
      </c>
      <c r="V44">
        <v>61.69</v>
      </c>
      <c r="W44">
        <v>0.59970000000000001</v>
      </c>
      <c r="X44">
        <v>38.5</v>
      </c>
      <c r="Y44">
        <v>69.199999999999989</v>
      </c>
    </row>
    <row r="45" spans="1:32" x14ac:dyDescent="0.25">
      <c r="A45" t="s">
        <v>73</v>
      </c>
      <c r="B45">
        <v>60.71</v>
      </c>
      <c r="C45">
        <v>58.69</v>
      </c>
      <c r="D45">
        <v>59.29</v>
      </c>
      <c r="E45">
        <v>0.38800000000000001</v>
      </c>
      <c r="F45">
        <v>0.68400000000000005</v>
      </c>
      <c r="G45">
        <v>16.34</v>
      </c>
      <c r="I45" t="str">
        <f t="shared" si="0"/>
        <v>Iš anksto</v>
      </c>
      <c r="J45" s="9" t="str">
        <f t="shared" si="1"/>
        <v>taip</v>
      </c>
      <c r="K45" s="9" t="str">
        <f t="shared" si="2"/>
        <v>Numatytasis</v>
      </c>
      <c r="L45" s="11">
        <f t="shared" si="3"/>
        <v>60.71</v>
      </c>
      <c r="M45" s="11">
        <f t="shared" si="3"/>
        <v>58.69</v>
      </c>
      <c r="N45" s="9">
        <f t="shared" si="4"/>
        <v>0.59289999999999998</v>
      </c>
      <c r="O45" s="11">
        <f t="shared" si="5"/>
        <v>38.800000000000004</v>
      </c>
      <c r="P45" s="11">
        <f t="shared" si="5"/>
        <v>68.400000000000006</v>
      </c>
      <c r="R45" t="s">
        <v>108</v>
      </c>
      <c r="S45" t="s">
        <v>111</v>
      </c>
      <c r="T45" t="s">
        <v>113</v>
      </c>
      <c r="U45">
        <v>57.42</v>
      </c>
      <c r="V45">
        <v>62.67</v>
      </c>
      <c r="W45">
        <v>0.56520000000000004</v>
      </c>
      <c r="X45">
        <v>35.6</v>
      </c>
      <c r="Y45">
        <v>69</v>
      </c>
    </row>
    <row r="46" spans="1:32" x14ac:dyDescent="0.25">
      <c r="A46" t="s">
        <v>74</v>
      </c>
      <c r="B46">
        <v>59.31</v>
      </c>
      <c r="C46">
        <v>57.94</v>
      </c>
      <c r="D46">
        <v>58.48</v>
      </c>
      <c r="E46">
        <v>0.35799999999999998</v>
      </c>
      <c r="F46">
        <v>0.68100000000000005</v>
      </c>
      <c r="G46">
        <v>58.86</v>
      </c>
      <c r="I46" t="str">
        <f t="shared" si="0"/>
        <v>Nuo nulio</v>
      </c>
      <c r="J46" s="9" t="str">
        <f t="shared" si="1"/>
        <v>ne</v>
      </c>
      <c r="K46" s="9" t="str">
        <f t="shared" si="2"/>
        <v>Fotometrinis</v>
      </c>
      <c r="L46" s="11">
        <f t="shared" si="3"/>
        <v>59.31</v>
      </c>
      <c r="M46" s="11">
        <f t="shared" si="3"/>
        <v>57.94</v>
      </c>
      <c r="N46" s="9">
        <f t="shared" si="4"/>
        <v>0.58479999999999999</v>
      </c>
      <c r="O46" s="11">
        <f t="shared" si="5"/>
        <v>35.799999999999997</v>
      </c>
      <c r="P46" s="11">
        <f t="shared" si="5"/>
        <v>68.100000000000009</v>
      </c>
      <c r="R46" t="s">
        <v>110</v>
      </c>
      <c r="S46" t="s">
        <v>109</v>
      </c>
      <c r="T46" t="s">
        <v>112</v>
      </c>
      <c r="U46">
        <v>64.56</v>
      </c>
      <c r="V46">
        <v>54.76</v>
      </c>
      <c r="W46">
        <v>0.57619999999999993</v>
      </c>
      <c r="X46">
        <v>37.299999999999997</v>
      </c>
      <c r="Y46">
        <v>68.8</v>
      </c>
    </row>
    <row r="47" spans="1:32" x14ac:dyDescent="0.25">
      <c r="A47" t="s">
        <v>75</v>
      </c>
      <c r="B47">
        <v>64.56</v>
      </c>
      <c r="C47">
        <v>54.76</v>
      </c>
      <c r="D47">
        <v>57.62</v>
      </c>
      <c r="E47">
        <v>0.373</v>
      </c>
      <c r="F47">
        <v>0.68799999999999994</v>
      </c>
      <c r="G47">
        <v>58.58</v>
      </c>
      <c r="I47" t="str">
        <f t="shared" si="0"/>
        <v>Iš anksto</v>
      </c>
      <c r="J47" s="9" t="str">
        <f t="shared" si="1"/>
        <v>ne</v>
      </c>
      <c r="K47" s="9" t="str">
        <f t="shared" si="2"/>
        <v>Fotometrinis</v>
      </c>
      <c r="L47" s="11">
        <f t="shared" si="3"/>
        <v>64.56</v>
      </c>
      <c r="M47" s="11">
        <f t="shared" si="3"/>
        <v>54.76</v>
      </c>
      <c r="N47" s="9">
        <f t="shared" si="4"/>
        <v>0.57619999999999993</v>
      </c>
      <c r="O47" s="11">
        <f t="shared" si="5"/>
        <v>37.299999999999997</v>
      </c>
      <c r="P47" s="11">
        <f t="shared" si="5"/>
        <v>68.8</v>
      </c>
      <c r="R47" t="s">
        <v>108</v>
      </c>
      <c r="S47" t="s">
        <v>109</v>
      </c>
      <c r="T47" t="s">
        <v>109</v>
      </c>
      <c r="U47">
        <v>61.46</v>
      </c>
      <c r="V47">
        <v>60.86</v>
      </c>
      <c r="W47">
        <v>0.5968</v>
      </c>
      <c r="X47">
        <v>34.5</v>
      </c>
      <c r="Y47">
        <v>68.8</v>
      </c>
    </row>
    <row r="48" spans="1:32" x14ac:dyDescent="0.25">
      <c r="A48" t="s">
        <v>76</v>
      </c>
      <c r="B48">
        <v>58.12</v>
      </c>
      <c r="C48">
        <v>58.66</v>
      </c>
      <c r="D48">
        <v>57.96</v>
      </c>
      <c r="E48">
        <v>0.35499999999999998</v>
      </c>
      <c r="F48">
        <v>0.66700000000000004</v>
      </c>
      <c r="G48">
        <v>13.06</v>
      </c>
      <c r="I48" t="str">
        <f t="shared" si="0"/>
        <v>Nuo nulio</v>
      </c>
      <c r="J48" s="9" t="str">
        <f t="shared" si="1"/>
        <v>taip</v>
      </c>
      <c r="K48" s="9" t="str">
        <f t="shared" si="2"/>
        <v>Fotometrinis</v>
      </c>
      <c r="L48" s="11">
        <f t="shared" si="3"/>
        <v>58.12</v>
      </c>
      <c r="M48" s="11">
        <f t="shared" si="3"/>
        <v>58.66</v>
      </c>
      <c r="N48" s="9">
        <f t="shared" si="4"/>
        <v>0.5796</v>
      </c>
      <c r="O48" s="11">
        <f t="shared" si="5"/>
        <v>35.5</v>
      </c>
      <c r="P48" s="11">
        <f t="shared" si="5"/>
        <v>66.7</v>
      </c>
      <c r="R48" t="s">
        <v>110</v>
      </c>
      <c r="S48" t="s">
        <v>111</v>
      </c>
      <c r="T48" t="s">
        <v>52</v>
      </c>
      <c r="U48">
        <v>60.71</v>
      </c>
      <c r="V48">
        <v>58.69</v>
      </c>
      <c r="W48">
        <v>0.59289999999999998</v>
      </c>
      <c r="X48">
        <v>38.800000000000004</v>
      </c>
      <c r="Y48">
        <v>68.400000000000006</v>
      </c>
    </row>
    <row r="49" spans="1:25" x14ac:dyDescent="0.25">
      <c r="A49" t="s">
        <v>77</v>
      </c>
      <c r="B49">
        <v>58.77</v>
      </c>
      <c r="C49">
        <v>57.22</v>
      </c>
      <c r="D49">
        <v>57.37</v>
      </c>
      <c r="E49">
        <v>0.38100000000000001</v>
      </c>
      <c r="F49">
        <v>0.67700000000000005</v>
      </c>
      <c r="G49">
        <v>13.07</v>
      </c>
      <c r="I49" t="str">
        <f t="shared" si="0"/>
        <v>Iš anksto</v>
      </c>
      <c r="J49" s="9" t="str">
        <f t="shared" si="1"/>
        <v>taip</v>
      </c>
      <c r="K49" s="9" t="str">
        <f t="shared" si="2"/>
        <v>Fotometrinis</v>
      </c>
      <c r="L49" s="11">
        <f t="shared" si="3"/>
        <v>58.77</v>
      </c>
      <c r="M49" s="11">
        <f t="shared" si="3"/>
        <v>57.22</v>
      </c>
      <c r="N49" s="9">
        <f t="shared" si="4"/>
        <v>0.57369999999999999</v>
      </c>
      <c r="O49" s="11">
        <f t="shared" si="5"/>
        <v>38.1</v>
      </c>
      <c r="P49" s="11">
        <f t="shared" si="5"/>
        <v>67.7</v>
      </c>
      <c r="R49" t="s">
        <v>108</v>
      </c>
      <c r="S49" t="s">
        <v>109</v>
      </c>
      <c r="T49" t="s">
        <v>112</v>
      </c>
      <c r="U49">
        <v>59.31</v>
      </c>
      <c r="V49">
        <v>57.94</v>
      </c>
      <c r="W49">
        <v>0.58479999999999999</v>
      </c>
      <c r="X49">
        <v>35.799999999999997</v>
      </c>
      <c r="Y49">
        <v>68.100000000000009</v>
      </c>
    </row>
    <row r="50" spans="1:25" x14ac:dyDescent="0.25">
      <c r="A50" t="s">
        <v>78</v>
      </c>
      <c r="B50">
        <v>55.89</v>
      </c>
      <c r="C50">
        <v>65.16</v>
      </c>
      <c r="D50">
        <v>58.66</v>
      </c>
      <c r="E50">
        <v>0.38900000000000001</v>
      </c>
      <c r="F50">
        <v>0.70599999999999996</v>
      </c>
      <c r="G50">
        <v>55.61</v>
      </c>
      <c r="I50" t="str">
        <f t="shared" si="0"/>
        <v>Nuo nulio</v>
      </c>
      <c r="J50" s="9" t="str">
        <f t="shared" si="1"/>
        <v>ne</v>
      </c>
      <c r="K50" s="9" t="str">
        <f t="shared" si="2"/>
        <v>Geometrinis</v>
      </c>
      <c r="L50" s="11">
        <f t="shared" si="3"/>
        <v>55.89</v>
      </c>
      <c r="M50" s="11">
        <f t="shared" si="3"/>
        <v>65.16</v>
      </c>
      <c r="N50" s="9">
        <f t="shared" si="4"/>
        <v>0.58660000000000001</v>
      </c>
      <c r="O50" s="11">
        <f t="shared" si="5"/>
        <v>38.9</v>
      </c>
      <c r="P50" s="11">
        <f t="shared" si="5"/>
        <v>70.599999999999994</v>
      </c>
      <c r="R50" t="s">
        <v>110</v>
      </c>
      <c r="S50" t="s">
        <v>111</v>
      </c>
      <c r="T50" t="s">
        <v>114</v>
      </c>
      <c r="U50">
        <v>56.36</v>
      </c>
      <c r="V50">
        <v>58.99</v>
      </c>
      <c r="W50">
        <v>0.56590000000000007</v>
      </c>
      <c r="X50">
        <v>36.799999999999997</v>
      </c>
      <c r="Y50">
        <v>67.900000000000006</v>
      </c>
    </row>
    <row r="51" spans="1:25" x14ac:dyDescent="0.25">
      <c r="A51" t="s">
        <v>79</v>
      </c>
      <c r="B51">
        <v>56.15</v>
      </c>
      <c r="C51">
        <v>64.75</v>
      </c>
      <c r="D51">
        <v>57.97</v>
      </c>
      <c r="E51">
        <v>0.39400000000000002</v>
      </c>
      <c r="F51">
        <v>0.70399999999999996</v>
      </c>
      <c r="G51">
        <v>55.51</v>
      </c>
      <c r="I51" t="str">
        <f t="shared" si="0"/>
        <v>Iš anksto</v>
      </c>
      <c r="J51" s="9" t="str">
        <f t="shared" si="1"/>
        <v>ne</v>
      </c>
      <c r="K51" s="9" t="str">
        <f t="shared" si="2"/>
        <v>Geometrinis</v>
      </c>
      <c r="L51" s="11">
        <f t="shared" si="3"/>
        <v>56.15</v>
      </c>
      <c r="M51" s="11">
        <f t="shared" si="3"/>
        <v>64.75</v>
      </c>
      <c r="N51" s="9">
        <f t="shared" si="4"/>
        <v>0.57969999999999999</v>
      </c>
      <c r="O51" s="11">
        <f t="shared" si="5"/>
        <v>39.4</v>
      </c>
      <c r="P51" s="11">
        <f t="shared" si="5"/>
        <v>70.399999999999991</v>
      </c>
      <c r="R51" t="s">
        <v>110</v>
      </c>
      <c r="S51" t="s">
        <v>111</v>
      </c>
      <c r="T51" t="s">
        <v>112</v>
      </c>
      <c r="U51">
        <v>58.77</v>
      </c>
      <c r="V51">
        <v>57.22</v>
      </c>
      <c r="W51">
        <v>0.57369999999999999</v>
      </c>
      <c r="X51">
        <v>38.1</v>
      </c>
      <c r="Y51">
        <v>67.7</v>
      </c>
    </row>
    <row r="52" spans="1:25" x14ac:dyDescent="0.25">
      <c r="A52" t="s">
        <v>80</v>
      </c>
      <c r="B52">
        <v>57.42</v>
      </c>
      <c r="C52">
        <v>62.67</v>
      </c>
      <c r="D52">
        <v>56.52</v>
      </c>
      <c r="E52">
        <v>0.35599999999999998</v>
      </c>
      <c r="F52">
        <v>0.69</v>
      </c>
      <c r="G52">
        <v>12.58</v>
      </c>
      <c r="I52" t="str">
        <f t="shared" si="0"/>
        <v>Nuo nulio</v>
      </c>
      <c r="J52" s="9" t="str">
        <f t="shared" si="1"/>
        <v>taip</v>
      </c>
      <c r="K52" s="9" t="str">
        <f t="shared" si="2"/>
        <v>Geometrinis</v>
      </c>
      <c r="L52" s="11">
        <f t="shared" si="3"/>
        <v>57.42</v>
      </c>
      <c r="M52" s="11">
        <f t="shared" si="3"/>
        <v>62.67</v>
      </c>
      <c r="N52" s="9">
        <f t="shared" si="4"/>
        <v>0.56520000000000004</v>
      </c>
      <c r="O52" s="11">
        <f t="shared" si="5"/>
        <v>35.6</v>
      </c>
      <c r="P52" s="11">
        <f t="shared" si="5"/>
        <v>69</v>
      </c>
      <c r="R52" t="s">
        <v>108</v>
      </c>
      <c r="S52" t="s">
        <v>111</v>
      </c>
      <c r="T52" t="s">
        <v>112</v>
      </c>
      <c r="U52">
        <v>58.12</v>
      </c>
      <c r="V52">
        <v>58.66</v>
      </c>
      <c r="W52">
        <v>0.5796</v>
      </c>
      <c r="X52">
        <v>35.5</v>
      </c>
      <c r="Y52">
        <v>66.7</v>
      </c>
    </row>
    <row r="53" spans="1:25" x14ac:dyDescent="0.25">
      <c r="A53" t="s">
        <v>81</v>
      </c>
      <c r="B53">
        <v>50.53</v>
      </c>
      <c r="C53">
        <v>61.47</v>
      </c>
      <c r="D53">
        <v>54.44</v>
      </c>
      <c r="E53">
        <v>0.34799999999999998</v>
      </c>
      <c r="F53">
        <v>0.65400000000000003</v>
      </c>
      <c r="G53">
        <v>12.63</v>
      </c>
      <c r="I53" t="str">
        <f t="shared" si="0"/>
        <v>Iš anksto</v>
      </c>
      <c r="J53" s="9" t="str">
        <f t="shared" si="1"/>
        <v>taip</v>
      </c>
      <c r="K53" s="9" t="str">
        <f t="shared" si="2"/>
        <v>Geometrinis</v>
      </c>
      <c r="L53" s="11">
        <f t="shared" si="3"/>
        <v>50.53</v>
      </c>
      <c r="M53" s="11">
        <f t="shared" si="3"/>
        <v>61.47</v>
      </c>
      <c r="N53" s="9">
        <f t="shared" si="4"/>
        <v>0.5444</v>
      </c>
      <c r="O53" s="11">
        <f t="shared" si="5"/>
        <v>34.799999999999997</v>
      </c>
      <c r="P53" s="11">
        <f t="shared" si="5"/>
        <v>65.400000000000006</v>
      </c>
      <c r="R53" t="s">
        <v>108</v>
      </c>
      <c r="S53" t="s">
        <v>109</v>
      </c>
      <c r="T53" t="s">
        <v>114</v>
      </c>
      <c r="U53">
        <v>56.51</v>
      </c>
      <c r="V53">
        <v>58.61</v>
      </c>
      <c r="W53">
        <v>0.57299999999999995</v>
      </c>
      <c r="X53">
        <v>36.5</v>
      </c>
      <c r="Y53">
        <v>66.5</v>
      </c>
    </row>
    <row r="54" spans="1:25" x14ac:dyDescent="0.25">
      <c r="A54" t="s">
        <v>83</v>
      </c>
      <c r="B54">
        <v>56.51</v>
      </c>
      <c r="C54">
        <v>58.61</v>
      </c>
      <c r="D54">
        <v>57.3</v>
      </c>
      <c r="E54">
        <v>0.36499999999999999</v>
      </c>
      <c r="F54">
        <v>0.66500000000000004</v>
      </c>
      <c r="G54">
        <v>56.33</v>
      </c>
      <c r="I54" t="str">
        <f t="shared" si="0"/>
        <v>Nuo nulio</v>
      </c>
      <c r="J54" s="9" t="str">
        <f t="shared" si="1"/>
        <v>ne</v>
      </c>
      <c r="K54" s="9" t="str">
        <f t="shared" si="2"/>
        <v>Fotometrinis + Geometrinis</v>
      </c>
      <c r="L54" s="11">
        <f t="shared" si="3"/>
        <v>56.51</v>
      </c>
      <c r="M54" s="11">
        <f t="shared" si="3"/>
        <v>58.61</v>
      </c>
      <c r="N54" s="9">
        <f t="shared" si="4"/>
        <v>0.57299999999999995</v>
      </c>
      <c r="O54" s="11">
        <f t="shared" si="5"/>
        <v>36.5</v>
      </c>
      <c r="P54" s="11">
        <f t="shared" si="5"/>
        <v>66.5</v>
      </c>
      <c r="R54" t="s">
        <v>108</v>
      </c>
      <c r="S54" t="s">
        <v>111</v>
      </c>
      <c r="T54" t="s">
        <v>52</v>
      </c>
      <c r="U54">
        <v>62.8</v>
      </c>
      <c r="V54">
        <v>53.12</v>
      </c>
      <c r="W54">
        <v>0.5625</v>
      </c>
      <c r="X54">
        <v>34.799999999999997</v>
      </c>
      <c r="Y54">
        <v>65.600000000000009</v>
      </c>
    </row>
    <row r="55" spans="1:25" x14ac:dyDescent="0.25">
      <c r="A55" t="s">
        <v>82</v>
      </c>
      <c r="B55">
        <v>57.43</v>
      </c>
      <c r="C55">
        <v>53.12</v>
      </c>
      <c r="D55">
        <v>53.2</v>
      </c>
      <c r="E55">
        <v>0.35699999999999998</v>
      </c>
      <c r="F55">
        <v>0.63700000000000001</v>
      </c>
      <c r="G55">
        <v>56.25</v>
      </c>
      <c r="I55" t="str">
        <f t="shared" si="0"/>
        <v>Iš anksto</v>
      </c>
      <c r="J55" s="9" t="str">
        <f t="shared" si="1"/>
        <v>ne</v>
      </c>
      <c r="K55" s="9" t="str">
        <f t="shared" si="2"/>
        <v>Fotometrinis + Geometrinis</v>
      </c>
      <c r="L55" s="11">
        <f t="shared" si="3"/>
        <v>57.43</v>
      </c>
      <c r="M55" s="11">
        <f t="shared" si="3"/>
        <v>53.12</v>
      </c>
      <c r="N55" s="9">
        <f t="shared" si="4"/>
        <v>0.53200000000000003</v>
      </c>
      <c r="O55" s="11">
        <f t="shared" si="5"/>
        <v>35.699999999999996</v>
      </c>
      <c r="P55" s="11">
        <f t="shared" si="5"/>
        <v>63.7</v>
      </c>
      <c r="R55" t="s">
        <v>110</v>
      </c>
      <c r="S55" t="s">
        <v>111</v>
      </c>
      <c r="T55" t="s">
        <v>113</v>
      </c>
      <c r="U55">
        <v>50.53</v>
      </c>
      <c r="V55">
        <v>61.47</v>
      </c>
      <c r="W55">
        <v>0.5444</v>
      </c>
      <c r="X55">
        <v>34.799999999999997</v>
      </c>
      <c r="Y55">
        <v>65.400000000000006</v>
      </c>
    </row>
    <row r="56" spans="1:25" x14ac:dyDescent="0.25">
      <c r="A56" t="s">
        <v>84</v>
      </c>
      <c r="B56">
        <v>56.49</v>
      </c>
      <c r="C56">
        <v>53.29</v>
      </c>
      <c r="D56">
        <v>52.89</v>
      </c>
      <c r="E56">
        <v>0.32600000000000001</v>
      </c>
      <c r="F56">
        <v>0.624</v>
      </c>
      <c r="G56">
        <v>12.73</v>
      </c>
      <c r="I56" t="str">
        <f t="shared" si="0"/>
        <v>Nuo nulio</v>
      </c>
      <c r="J56" s="9" t="str">
        <f t="shared" si="1"/>
        <v>taip</v>
      </c>
      <c r="K56" s="9" t="str">
        <f t="shared" si="2"/>
        <v>Fotometrinis + Geometrinis</v>
      </c>
      <c r="L56" s="11">
        <f t="shared" si="3"/>
        <v>56.49</v>
      </c>
      <c r="M56" s="11">
        <f t="shared" si="3"/>
        <v>53.29</v>
      </c>
      <c r="N56" s="9">
        <f t="shared" si="4"/>
        <v>0.52890000000000004</v>
      </c>
      <c r="O56" s="11">
        <f t="shared" si="5"/>
        <v>32.6</v>
      </c>
      <c r="P56" s="11">
        <f t="shared" si="5"/>
        <v>62.4</v>
      </c>
      <c r="R56" t="s">
        <v>110</v>
      </c>
      <c r="S56" t="s">
        <v>109</v>
      </c>
      <c r="T56" t="s">
        <v>114</v>
      </c>
      <c r="U56">
        <v>57.43</v>
      </c>
      <c r="V56">
        <v>53.12</v>
      </c>
      <c r="W56">
        <v>0.53200000000000003</v>
      </c>
      <c r="X56">
        <v>35.699999999999996</v>
      </c>
      <c r="Y56">
        <v>63.7</v>
      </c>
    </row>
    <row r="57" spans="1:25" x14ac:dyDescent="0.25">
      <c r="A57" t="s">
        <v>85</v>
      </c>
      <c r="B57">
        <v>56.36</v>
      </c>
      <c r="C57">
        <v>58.99</v>
      </c>
      <c r="D57">
        <v>56.59</v>
      </c>
      <c r="E57">
        <v>0.36799999999999999</v>
      </c>
      <c r="F57">
        <v>0.67900000000000005</v>
      </c>
      <c r="G57">
        <v>12.77</v>
      </c>
      <c r="I57" t="str">
        <f t="shared" si="0"/>
        <v>Iš anksto</v>
      </c>
      <c r="J57" s="9" t="str">
        <f t="shared" si="1"/>
        <v>taip</v>
      </c>
      <c r="K57" s="9" t="str">
        <f t="shared" si="2"/>
        <v>Fotometrinis + Geometrinis</v>
      </c>
      <c r="L57" s="11">
        <f t="shared" si="3"/>
        <v>56.36</v>
      </c>
      <c r="M57" s="11">
        <f t="shared" si="3"/>
        <v>58.99</v>
      </c>
      <c r="N57" s="9">
        <f t="shared" si="4"/>
        <v>0.56590000000000007</v>
      </c>
      <c r="O57" s="11">
        <f t="shared" si="5"/>
        <v>36.799999999999997</v>
      </c>
      <c r="P57" s="11">
        <f t="shared" si="5"/>
        <v>67.900000000000006</v>
      </c>
      <c r="R57" t="s">
        <v>108</v>
      </c>
      <c r="S57" t="s">
        <v>111</v>
      </c>
      <c r="T57" t="s">
        <v>114</v>
      </c>
      <c r="U57">
        <v>56.49</v>
      </c>
      <c r="V57">
        <v>53.29</v>
      </c>
      <c r="W57">
        <v>0.52890000000000004</v>
      </c>
      <c r="X57">
        <v>32.6</v>
      </c>
      <c r="Y57">
        <v>62.4</v>
      </c>
    </row>
    <row r="60" spans="1:25" x14ac:dyDescent="0.25">
      <c r="A60" t="s">
        <v>105</v>
      </c>
      <c r="B60" t="s">
        <v>106</v>
      </c>
      <c r="C60" t="s">
        <v>107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J60" t="s">
        <v>106</v>
      </c>
      <c r="K60" t="s">
        <v>107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R60" t="s">
        <v>106</v>
      </c>
      <c r="S60" t="s">
        <v>107</v>
      </c>
      <c r="T60" t="s">
        <v>37</v>
      </c>
      <c r="U60" t="s">
        <v>38</v>
      </c>
      <c r="V60" t="s">
        <v>39</v>
      </c>
      <c r="W60" t="s">
        <v>40</v>
      </c>
      <c r="X60" t="s">
        <v>41</v>
      </c>
    </row>
    <row r="61" spans="1:25" x14ac:dyDescent="0.25">
      <c r="A61" t="s">
        <v>108</v>
      </c>
      <c r="B61" t="s">
        <v>109</v>
      </c>
      <c r="C61" t="s">
        <v>109</v>
      </c>
      <c r="D61">
        <v>61.46</v>
      </c>
      <c r="E61">
        <v>60.86</v>
      </c>
      <c r="F61">
        <v>0.5968</v>
      </c>
      <c r="G61">
        <v>34.5</v>
      </c>
      <c r="H61">
        <v>68.8</v>
      </c>
      <c r="J61" t="str">
        <f>B61</f>
        <v>ne</v>
      </c>
      <c r="K61" t="str">
        <f>C61</f>
        <v>ne</v>
      </c>
      <c r="L61">
        <f>D62-D61</f>
        <v>-1.0200000000000031</v>
      </c>
      <c r="M61">
        <f>E62-E61</f>
        <v>0.82999999999999829</v>
      </c>
      <c r="N61">
        <f>F62-F61</f>
        <v>2.9000000000000137E-3</v>
      </c>
      <c r="O61">
        <f>G62-G61</f>
        <v>4</v>
      </c>
      <c r="P61">
        <f>H62-H61</f>
        <v>0.39999999999999147</v>
      </c>
      <c r="R61" t="s">
        <v>109</v>
      </c>
      <c r="S61" t="s">
        <v>109</v>
      </c>
      <c r="T61">
        <v>-1.0200000000000031</v>
      </c>
      <c r="U61">
        <v>0.82999999999999829</v>
      </c>
      <c r="V61">
        <v>2.9000000000000137E-3</v>
      </c>
      <c r="W61">
        <v>4</v>
      </c>
      <c r="X61">
        <v>0.39999999999999147</v>
      </c>
    </row>
    <row r="62" spans="1:25" x14ac:dyDescent="0.25">
      <c r="A62" t="s">
        <v>110</v>
      </c>
      <c r="B62" t="s">
        <v>109</v>
      </c>
      <c r="C62" t="s">
        <v>109</v>
      </c>
      <c r="D62">
        <v>60.44</v>
      </c>
      <c r="E62">
        <v>61.69</v>
      </c>
      <c r="F62">
        <v>0.59970000000000001</v>
      </c>
      <c r="G62">
        <v>38.5</v>
      </c>
      <c r="H62">
        <v>69.199999999999989</v>
      </c>
      <c r="J62" t="str">
        <f>B63</f>
        <v>taip</v>
      </c>
      <c r="K62" t="str">
        <f>C63</f>
        <v>ne</v>
      </c>
      <c r="L62">
        <f>D64-D63</f>
        <v>1.4099999999999966</v>
      </c>
      <c r="M62">
        <f>E64-E63</f>
        <v>0.95000000000000284</v>
      </c>
      <c r="N62">
        <f>F64-F63</f>
        <v>8.600000000000052E-3</v>
      </c>
      <c r="O62">
        <f>G64-G63</f>
        <v>2.2000000000000028</v>
      </c>
      <c r="P62">
        <f>H64-H63</f>
        <v>0.29999999999999716</v>
      </c>
      <c r="R62" t="s">
        <v>111</v>
      </c>
      <c r="S62" t="s">
        <v>109</v>
      </c>
      <c r="T62">
        <v>1.4099999999999966</v>
      </c>
      <c r="U62">
        <v>0.95000000000000284</v>
      </c>
      <c r="V62">
        <v>8.600000000000052E-3</v>
      </c>
      <c r="W62">
        <v>2.2000000000000028</v>
      </c>
      <c r="X62">
        <v>0.29999999999999716</v>
      </c>
    </row>
    <row r="63" spans="1:25" x14ac:dyDescent="0.25">
      <c r="A63" t="s">
        <v>108</v>
      </c>
      <c r="B63" t="s">
        <v>111</v>
      </c>
      <c r="C63" t="s">
        <v>109</v>
      </c>
      <c r="D63">
        <v>60.82</v>
      </c>
      <c r="E63">
        <v>61.75</v>
      </c>
      <c r="F63">
        <v>0.59670000000000001</v>
      </c>
      <c r="G63">
        <v>37.299999999999997</v>
      </c>
      <c r="H63">
        <v>70.599999999999994</v>
      </c>
      <c r="J63" t="str">
        <f>B65</f>
        <v>ne</v>
      </c>
      <c r="K63" t="str">
        <f>C65</f>
        <v>Numatytasis</v>
      </c>
      <c r="L63">
        <f>D66-D65</f>
        <v>-1.4699999999999989</v>
      </c>
      <c r="M63">
        <f>E66-E65</f>
        <v>-0.87999999999999545</v>
      </c>
      <c r="N63">
        <f>F66-F65</f>
        <v>-7.0000000000003393E-4</v>
      </c>
      <c r="O63">
        <f>G66-G65</f>
        <v>-0.39999999999999858</v>
      </c>
      <c r="P63">
        <f>H66-H65</f>
        <v>-1.9000000000000057</v>
      </c>
      <c r="R63" t="s">
        <v>109</v>
      </c>
      <c r="S63" t="s">
        <v>52</v>
      </c>
      <c r="T63">
        <v>-1.4699999999999989</v>
      </c>
      <c r="U63">
        <v>-0.87999999999999545</v>
      </c>
      <c r="V63">
        <v>-7.0000000000003393E-4</v>
      </c>
      <c r="W63">
        <v>-0.39999999999999858</v>
      </c>
      <c r="X63">
        <v>-1.9000000000000057</v>
      </c>
    </row>
    <row r="64" spans="1:25" x14ac:dyDescent="0.25">
      <c r="A64" t="s">
        <v>110</v>
      </c>
      <c r="B64" t="s">
        <v>111</v>
      </c>
      <c r="C64" t="s">
        <v>109</v>
      </c>
      <c r="D64">
        <v>62.23</v>
      </c>
      <c r="E64">
        <v>62.7</v>
      </c>
      <c r="F64">
        <v>0.60530000000000006</v>
      </c>
      <c r="G64">
        <v>39.5</v>
      </c>
      <c r="H64">
        <v>70.899999999999991</v>
      </c>
      <c r="J64" t="str">
        <f>B67</f>
        <v>taip</v>
      </c>
      <c r="K64" t="str">
        <f>C67</f>
        <v>Numatytasis</v>
      </c>
      <c r="L64">
        <f>D68-D67</f>
        <v>-2.0899999999999963</v>
      </c>
      <c r="M64">
        <f>E68-E67</f>
        <v>5.57</v>
      </c>
      <c r="N64">
        <f>F68-F67</f>
        <v>3.0399999999999983E-2</v>
      </c>
      <c r="O64">
        <f>G68-G67</f>
        <v>4.0000000000000071</v>
      </c>
      <c r="P64">
        <f>H68-H67</f>
        <v>2.7999999999999972</v>
      </c>
      <c r="R64" t="s">
        <v>111</v>
      </c>
      <c r="S64" t="s">
        <v>52</v>
      </c>
      <c r="T64">
        <v>-2.0899999999999963</v>
      </c>
      <c r="U64">
        <v>5.57</v>
      </c>
      <c r="V64">
        <v>3.0399999999999983E-2</v>
      </c>
      <c r="W64">
        <v>4.0000000000000071</v>
      </c>
      <c r="X64">
        <v>2.7999999999999972</v>
      </c>
    </row>
    <row r="65" spans="1:24" x14ac:dyDescent="0.25">
      <c r="A65" t="s">
        <v>108</v>
      </c>
      <c r="B65" t="s">
        <v>109</v>
      </c>
      <c r="C65" t="s">
        <v>52</v>
      </c>
      <c r="D65">
        <v>63.6</v>
      </c>
      <c r="E65">
        <v>61.44</v>
      </c>
      <c r="F65">
        <v>0.61119999999999997</v>
      </c>
      <c r="G65">
        <v>41.3</v>
      </c>
      <c r="H65">
        <v>72.2</v>
      </c>
      <c r="J65" t="str">
        <f>B69</f>
        <v>ne</v>
      </c>
      <c r="K65" t="str">
        <f>C69</f>
        <v>Fotometrinis</v>
      </c>
      <c r="L65">
        <f>D70-D69</f>
        <v>5.25</v>
      </c>
      <c r="M65">
        <f>E70-E69</f>
        <v>-3.1799999999999997</v>
      </c>
      <c r="N65">
        <f>F70-F69</f>
        <v>-8.600000000000052E-3</v>
      </c>
      <c r="O65">
        <f>G70-G69</f>
        <v>1.5</v>
      </c>
      <c r="P65">
        <f>H70-H69</f>
        <v>0.69999999999998863</v>
      </c>
      <c r="R65" t="s">
        <v>109</v>
      </c>
      <c r="S65" t="s">
        <v>112</v>
      </c>
      <c r="T65">
        <v>5.25</v>
      </c>
      <c r="U65">
        <v>-3.1799999999999997</v>
      </c>
      <c r="V65">
        <v>-8.600000000000052E-3</v>
      </c>
      <c r="W65">
        <v>1.5</v>
      </c>
      <c r="X65">
        <v>0.69999999999998863</v>
      </c>
    </row>
    <row r="66" spans="1:24" x14ac:dyDescent="0.25">
      <c r="A66" t="s">
        <v>110</v>
      </c>
      <c r="B66" t="s">
        <v>109</v>
      </c>
      <c r="C66" t="s">
        <v>52</v>
      </c>
      <c r="D66">
        <v>62.13</v>
      </c>
      <c r="E66">
        <v>60.56</v>
      </c>
      <c r="F66">
        <v>0.61049999999999993</v>
      </c>
      <c r="G66">
        <v>40.9</v>
      </c>
      <c r="H66">
        <v>70.3</v>
      </c>
      <c r="J66" t="str">
        <f>B71</f>
        <v>taip</v>
      </c>
      <c r="K66" t="str">
        <f>C71</f>
        <v>Fotometrinis</v>
      </c>
      <c r="L66">
        <f>D72-D71</f>
        <v>0.65000000000000568</v>
      </c>
      <c r="M66">
        <f>E72-E71</f>
        <v>-1.4399999999999977</v>
      </c>
      <c r="N66">
        <f>F72-F71</f>
        <v>-5.9000000000000163E-3</v>
      </c>
      <c r="O66">
        <f>G72-G71</f>
        <v>2.6000000000000014</v>
      </c>
      <c r="P66">
        <f>H72-H71</f>
        <v>1</v>
      </c>
      <c r="R66" t="s">
        <v>111</v>
      </c>
      <c r="S66" t="s">
        <v>112</v>
      </c>
      <c r="T66">
        <v>0.65000000000000568</v>
      </c>
      <c r="U66">
        <v>-1.4399999999999977</v>
      </c>
      <c r="V66">
        <v>-5.9000000000000163E-3</v>
      </c>
      <c r="W66">
        <v>2.6000000000000014</v>
      </c>
      <c r="X66">
        <v>1</v>
      </c>
    </row>
    <row r="67" spans="1:24" x14ac:dyDescent="0.25">
      <c r="A67" t="s">
        <v>108</v>
      </c>
      <c r="B67" t="s">
        <v>111</v>
      </c>
      <c r="C67" t="s">
        <v>52</v>
      </c>
      <c r="D67">
        <v>62.8</v>
      </c>
      <c r="E67">
        <v>53.12</v>
      </c>
      <c r="F67">
        <v>0.5625</v>
      </c>
      <c r="G67">
        <v>34.799999999999997</v>
      </c>
      <c r="H67">
        <v>65.600000000000009</v>
      </c>
      <c r="J67" t="str">
        <f>B73</f>
        <v>ne</v>
      </c>
      <c r="K67" t="str">
        <f>C73</f>
        <v>Geometrinis</v>
      </c>
      <c r="L67">
        <f>D74-D73</f>
        <v>0.25999999999999801</v>
      </c>
      <c r="M67">
        <f>E74-E73</f>
        <v>-0.40999999999999659</v>
      </c>
      <c r="N67">
        <f>F74-F73</f>
        <v>-6.9000000000000172E-3</v>
      </c>
      <c r="O67">
        <f>G74-G73</f>
        <v>0.5</v>
      </c>
      <c r="P67">
        <f>H74-H73</f>
        <v>-0.20000000000000284</v>
      </c>
      <c r="R67" t="s">
        <v>109</v>
      </c>
      <c r="S67" t="s">
        <v>113</v>
      </c>
      <c r="T67">
        <v>0.25999999999999801</v>
      </c>
      <c r="U67">
        <v>-0.40999999999999659</v>
      </c>
      <c r="V67">
        <v>-6.9000000000000172E-3</v>
      </c>
      <c r="W67">
        <v>0.5</v>
      </c>
      <c r="X67">
        <v>-0.20000000000000284</v>
      </c>
    </row>
    <row r="68" spans="1:24" x14ac:dyDescent="0.25">
      <c r="A68" t="s">
        <v>110</v>
      </c>
      <c r="B68" t="s">
        <v>111</v>
      </c>
      <c r="C68" t="s">
        <v>52</v>
      </c>
      <c r="D68">
        <v>60.71</v>
      </c>
      <c r="E68">
        <v>58.69</v>
      </c>
      <c r="F68">
        <v>0.59289999999999998</v>
      </c>
      <c r="G68">
        <v>38.800000000000004</v>
      </c>
      <c r="H68">
        <v>68.400000000000006</v>
      </c>
      <c r="J68" t="str">
        <f>B75</f>
        <v>taip</v>
      </c>
      <c r="K68" t="str">
        <f>C75</f>
        <v>Geometrinis</v>
      </c>
      <c r="L68">
        <f>D76-D75</f>
        <v>-6.8900000000000006</v>
      </c>
      <c r="M68">
        <f>E76-E75</f>
        <v>-1.2000000000000028</v>
      </c>
      <c r="N68">
        <f>F76-F75</f>
        <v>-2.0800000000000041E-2</v>
      </c>
      <c r="O68">
        <f>G76-G75</f>
        <v>-0.80000000000000426</v>
      </c>
      <c r="P68">
        <f>H76-H75</f>
        <v>-3.5999999999999943</v>
      </c>
      <c r="R68" t="s">
        <v>111</v>
      </c>
      <c r="S68" t="s">
        <v>113</v>
      </c>
      <c r="T68">
        <v>-6.8900000000000006</v>
      </c>
      <c r="U68">
        <v>-1.2000000000000028</v>
      </c>
      <c r="V68">
        <v>-2.0800000000000041E-2</v>
      </c>
      <c r="W68">
        <v>-0.80000000000000426</v>
      </c>
      <c r="X68">
        <v>-3.5999999999999943</v>
      </c>
    </row>
    <row r="69" spans="1:24" x14ac:dyDescent="0.25">
      <c r="A69" t="s">
        <v>108</v>
      </c>
      <c r="B69" t="s">
        <v>109</v>
      </c>
      <c r="C69" t="s">
        <v>112</v>
      </c>
      <c r="D69">
        <v>59.31</v>
      </c>
      <c r="E69">
        <v>57.94</v>
      </c>
      <c r="F69">
        <v>0.58479999999999999</v>
      </c>
      <c r="G69">
        <v>35.799999999999997</v>
      </c>
      <c r="H69">
        <v>68.100000000000009</v>
      </c>
      <c r="J69" t="str">
        <f>B77</f>
        <v>ne</v>
      </c>
      <c r="K69" t="str">
        <f>C77</f>
        <v>Fotometrinis + Geometrinis</v>
      </c>
      <c r="L69">
        <f>D78-D77</f>
        <v>0.92000000000000171</v>
      </c>
      <c r="M69">
        <f>E78-E77</f>
        <v>-5.490000000000002</v>
      </c>
      <c r="N69">
        <f>F78-F77</f>
        <v>-4.0999999999999925E-2</v>
      </c>
      <c r="O69">
        <f>G78-G77</f>
        <v>-0.80000000000000426</v>
      </c>
      <c r="P69">
        <f>H78-H77</f>
        <v>-2.7999999999999972</v>
      </c>
      <c r="R69" t="s">
        <v>109</v>
      </c>
      <c r="S69" t="s">
        <v>114</v>
      </c>
      <c r="T69">
        <v>0.92000000000000171</v>
      </c>
      <c r="U69">
        <v>-5.490000000000002</v>
      </c>
      <c r="V69">
        <v>-4.0999999999999925E-2</v>
      </c>
      <c r="W69">
        <v>-0.80000000000000426</v>
      </c>
      <c r="X69">
        <v>-2.7999999999999972</v>
      </c>
    </row>
    <row r="70" spans="1:24" x14ac:dyDescent="0.25">
      <c r="A70" t="s">
        <v>110</v>
      </c>
      <c r="B70" t="s">
        <v>109</v>
      </c>
      <c r="C70" t="s">
        <v>112</v>
      </c>
      <c r="D70">
        <v>64.56</v>
      </c>
      <c r="E70">
        <v>54.76</v>
      </c>
      <c r="F70">
        <v>0.57619999999999993</v>
      </c>
      <c r="G70">
        <v>37.299999999999997</v>
      </c>
      <c r="H70">
        <v>68.8</v>
      </c>
      <c r="J70" t="str">
        <f>B79</f>
        <v>taip</v>
      </c>
      <c r="K70" t="str">
        <f>C79</f>
        <v>Fotometrinis + Geometrinis</v>
      </c>
      <c r="L70">
        <f>D80-D79</f>
        <v>-0.13000000000000256</v>
      </c>
      <c r="M70">
        <f>E80-E79</f>
        <v>5.7000000000000028</v>
      </c>
      <c r="N70">
        <f>F80-F79</f>
        <v>3.7000000000000033E-2</v>
      </c>
      <c r="O70">
        <f>G80-G79</f>
        <v>4.1999999999999957</v>
      </c>
      <c r="P70">
        <f>H80-H79</f>
        <v>5.5000000000000071</v>
      </c>
      <c r="R70" t="s">
        <v>111</v>
      </c>
      <c r="S70" t="s">
        <v>114</v>
      </c>
      <c r="T70">
        <v>-0.13000000000000256</v>
      </c>
      <c r="U70">
        <v>5.7000000000000028</v>
      </c>
      <c r="V70">
        <v>3.7000000000000033E-2</v>
      </c>
      <c r="W70">
        <v>4.1999999999999957</v>
      </c>
      <c r="X70">
        <v>5.5000000000000071</v>
      </c>
    </row>
    <row r="71" spans="1:24" x14ac:dyDescent="0.25">
      <c r="A71" t="s">
        <v>108</v>
      </c>
      <c r="B71" t="s">
        <v>111</v>
      </c>
      <c r="C71" t="s">
        <v>112</v>
      </c>
      <c r="D71">
        <v>58.12</v>
      </c>
      <c r="E71">
        <v>58.66</v>
      </c>
      <c r="F71">
        <v>0.5796</v>
      </c>
      <c r="G71">
        <v>35.5</v>
      </c>
      <c r="H71">
        <v>66.7</v>
      </c>
    </row>
    <row r="72" spans="1:24" x14ac:dyDescent="0.25">
      <c r="A72" t="s">
        <v>110</v>
      </c>
      <c r="B72" t="s">
        <v>111</v>
      </c>
      <c r="C72" t="s">
        <v>112</v>
      </c>
      <c r="D72">
        <v>58.77</v>
      </c>
      <c r="E72">
        <v>57.22</v>
      </c>
      <c r="F72">
        <v>0.57369999999999999</v>
      </c>
      <c r="G72">
        <v>38.1</v>
      </c>
      <c r="H72">
        <v>67.7</v>
      </c>
      <c r="T72">
        <f>AVERAGE(Table8[P])</f>
        <v>-0.31099999999999994</v>
      </c>
      <c r="U72">
        <f>AVERAGE(Table8[R])</f>
        <v>4.5000000000000998E-2</v>
      </c>
      <c r="V72">
        <f>AVERAGE(Table8[F1])</f>
        <v>-5.0000000000000044E-4</v>
      </c>
      <c r="W72">
        <f>AVERAGE(Table8[mAP50-95])</f>
        <v>1.7</v>
      </c>
      <c r="X72">
        <f>AVERAGE(Table8[mAP50])</f>
        <v>0.21999999999999814</v>
      </c>
    </row>
    <row r="73" spans="1:24" x14ac:dyDescent="0.25">
      <c r="A73" t="s">
        <v>108</v>
      </c>
      <c r="B73" t="s">
        <v>109</v>
      </c>
      <c r="C73" t="s">
        <v>113</v>
      </c>
      <c r="D73">
        <v>55.89</v>
      </c>
      <c r="E73">
        <v>65.16</v>
      </c>
      <c r="F73">
        <v>0.58660000000000001</v>
      </c>
      <c r="G73">
        <v>38.9</v>
      </c>
      <c r="H73">
        <v>70.599999999999994</v>
      </c>
    </row>
    <row r="74" spans="1:24" x14ac:dyDescent="0.25">
      <c r="A74" t="s">
        <v>110</v>
      </c>
      <c r="B74" t="s">
        <v>109</v>
      </c>
      <c r="C74" t="s">
        <v>113</v>
      </c>
      <c r="D74">
        <v>56.15</v>
      </c>
      <c r="E74">
        <v>64.75</v>
      </c>
      <c r="F74">
        <v>0.57969999999999999</v>
      </c>
      <c r="G74">
        <v>39.4</v>
      </c>
      <c r="H74">
        <v>70.399999999999991</v>
      </c>
    </row>
    <row r="75" spans="1:24" x14ac:dyDescent="0.25">
      <c r="A75" t="s">
        <v>108</v>
      </c>
      <c r="B75" t="s">
        <v>111</v>
      </c>
      <c r="C75" t="s">
        <v>113</v>
      </c>
      <c r="D75">
        <v>57.42</v>
      </c>
      <c r="E75">
        <v>62.67</v>
      </c>
      <c r="F75">
        <v>0.56520000000000004</v>
      </c>
      <c r="G75">
        <v>35.6</v>
      </c>
      <c r="H75">
        <v>69</v>
      </c>
      <c r="J75" t="s">
        <v>105</v>
      </c>
      <c r="K75" t="s">
        <v>107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R75" t="s">
        <v>105</v>
      </c>
      <c r="S75" t="s">
        <v>107</v>
      </c>
      <c r="T75" t="s">
        <v>37</v>
      </c>
      <c r="U75" t="s">
        <v>38</v>
      </c>
      <c r="V75" t="s">
        <v>39</v>
      </c>
      <c r="W75" t="s">
        <v>40</v>
      </c>
      <c r="X75" t="s">
        <v>41</v>
      </c>
    </row>
    <row r="76" spans="1:24" x14ac:dyDescent="0.25">
      <c r="A76" t="s">
        <v>110</v>
      </c>
      <c r="B76" t="s">
        <v>111</v>
      </c>
      <c r="C76" t="s">
        <v>113</v>
      </c>
      <c r="D76">
        <v>50.53</v>
      </c>
      <c r="E76">
        <v>61.47</v>
      </c>
      <c r="F76">
        <v>0.5444</v>
      </c>
      <c r="G76">
        <v>34.799999999999997</v>
      </c>
      <c r="H76">
        <v>65.400000000000006</v>
      </c>
      <c r="J76" t="str">
        <f>A61</f>
        <v>Nuo nulio</v>
      </c>
      <c r="K76" t="str">
        <f>C61</f>
        <v>ne</v>
      </c>
      <c r="L76">
        <f>D63-D61</f>
        <v>-0.64000000000000057</v>
      </c>
      <c r="M76">
        <f t="shared" ref="M76:P77" si="6">E63-E61</f>
        <v>0.89000000000000057</v>
      </c>
      <c r="N76">
        <f t="shared" si="6"/>
        <v>-9.9999999999988987E-5</v>
      </c>
      <c r="O76">
        <f t="shared" si="6"/>
        <v>2.7999999999999972</v>
      </c>
      <c r="P76">
        <f t="shared" si="6"/>
        <v>1.7999999999999972</v>
      </c>
      <c r="R76" t="s">
        <v>108</v>
      </c>
      <c r="S76" t="s">
        <v>109</v>
      </c>
      <c r="T76">
        <v>-0.64000000000000057</v>
      </c>
      <c r="U76">
        <v>0.89000000000000057</v>
      </c>
      <c r="V76">
        <v>-9.9999999999988987E-5</v>
      </c>
      <c r="W76">
        <v>2.7999999999999972</v>
      </c>
      <c r="X76">
        <v>1.7999999999999972</v>
      </c>
    </row>
    <row r="77" spans="1:24" x14ac:dyDescent="0.25">
      <c r="A77" t="s">
        <v>108</v>
      </c>
      <c r="B77" t="s">
        <v>109</v>
      </c>
      <c r="C77" t="s">
        <v>114</v>
      </c>
      <c r="D77">
        <v>56.51</v>
      </c>
      <c r="E77">
        <v>58.61</v>
      </c>
      <c r="F77">
        <v>0.57299999999999995</v>
      </c>
      <c r="G77">
        <v>36.5</v>
      </c>
      <c r="H77">
        <v>66.5</v>
      </c>
      <c r="J77" t="str">
        <f>A62</f>
        <v>Iš anksto</v>
      </c>
      <c r="K77" t="str">
        <f>C62</f>
        <v>ne</v>
      </c>
      <c r="L77">
        <f>D64-D62</f>
        <v>1.7899999999999991</v>
      </c>
      <c r="M77">
        <f t="shared" si="6"/>
        <v>1.0100000000000051</v>
      </c>
      <c r="N77">
        <f t="shared" si="6"/>
        <v>5.6000000000000494E-3</v>
      </c>
      <c r="O77">
        <f t="shared" si="6"/>
        <v>1</v>
      </c>
      <c r="P77">
        <f t="shared" si="6"/>
        <v>1.7000000000000028</v>
      </c>
      <c r="R77" t="s">
        <v>110</v>
      </c>
      <c r="S77" t="s">
        <v>109</v>
      </c>
      <c r="T77">
        <v>1.7899999999999991</v>
      </c>
      <c r="U77">
        <v>1.0100000000000051</v>
      </c>
      <c r="V77">
        <v>5.6000000000000494E-3</v>
      </c>
      <c r="W77">
        <v>1</v>
      </c>
      <c r="X77">
        <v>1.7000000000000028</v>
      </c>
    </row>
    <row r="78" spans="1:24" x14ac:dyDescent="0.25">
      <c r="A78" t="s">
        <v>110</v>
      </c>
      <c r="B78" t="s">
        <v>109</v>
      </c>
      <c r="C78" t="s">
        <v>114</v>
      </c>
      <c r="D78">
        <v>57.43</v>
      </c>
      <c r="E78">
        <v>53.12</v>
      </c>
      <c r="F78">
        <v>0.53200000000000003</v>
      </c>
      <c r="G78">
        <v>35.699999999999996</v>
      </c>
      <c r="H78">
        <v>63.7</v>
      </c>
      <c r="J78" t="str">
        <f>A65</f>
        <v>Nuo nulio</v>
      </c>
      <c r="K78" t="str">
        <f>C65</f>
        <v>Numatytasis</v>
      </c>
      <c r="L78">
        <f>D67-D65</f>
        <v>-0.80000000000000426</v>
      </c>
      <c r="M78">
        <f t="shared" ref="M78:P79" si="7">E67-E65</f>
        <v>-8.32</v>
      </c>
      <c r="N78">
        <f t="shared" si="7"/>
        <v>-4.8699999999999966E-2</v>
      </c>
      <c r="O78">
        <f t="shared" si="7"/>
        <v>-6.5</v>
      </c>
      <c r="P78">
        <f t="shared" si="7"/>
        <v>-6.5999999999999943</v>
      </c>
      <c r="R78" t="s">
        <v>108</v>
      </c>
      <c r="S78" t="s">
        <v>52</v>
      </c>
      <c r="T78">
        <v>-0.80000000000000426</v>
      </c>
      <c r="U78">
        <v>-8.32</v>
      </c>
      <c r="V78">
        <v>-4.8699999999999966E-2</v>
      </c>
      <c r="W78">
        <v>-6.5</v>
      </c>
      <c r="X78">
        <v>-6.5999999999999943</v>
      </c>
    </row>
    <row r="79" spans="1:24" x14ac:dyDescent="0.25">
      <c r="A79" t="s">
        <v>108</v>
      </c>
      <c r="B79" t="s">
        <v>111</v>
      </c>
      <c r="C79" t="s">
        <v>114</v>
      </c>
      <c r="D79">
        <v>56.49</v>
      </c>
      <c r="E79">
        <v>53.29</v>
      </c>
      <c r="F79">
        <v>0.52890000000000004</v>
      </c>
      <c r="G79">
        <v>32.6</v>
      </c>
      <c r="H79">
        <v>62.4</v>
      </c>
      <c r="J79" t="str">
        <f>A66</f>
        <v>Iš anksto</v>
      </c>
      <c r="K79" t="str">
        <f>C66</f>
        <v>Numatytasis</v>
      </c>
      <c r="L79">
        <f>D68-D66</f>
        <v>-1.4200000000000017</v>
      </c>
      <c r="M79">
        <f t="shared" si="7"/>
        <v>-1.8700000000000045</v>
      </c>
      <c r="N79">
        <f t="shared" si="7"/>
        <v>-1.7599999999999949E-2</v>
      </c>
      <c r="O79">
        <f t="shared" si="7"/>
        <v>-2.0999999999999943</v>
      </c>
      <c r="P79">
        <f t="shared" si="7"/>
        <v>-1.8999999999999915</v>
      </c>
      <c r="R79" t="s">
        <v>110</v>
      </c>
      <c r="S79" t="s">
        <v>52</v>
      </c>
      <c r="T79">
        <v>-1.4200000000000017</v>
      </c>
      <c r="U79">
        <v>-1.8700000000000045</v>
      </c>
      <c r="V79">
        <v>-1.7599999999999949E-2</v>
      </c>
      <c r="W79">
        <v>-2.0999999999999943</v>
      </c>
      <c r="X79">
        <v>-1.8999999999999915</v>
      </c>
    </row>
    <row r="80" spans="1:24" x14ac:dyDescent="0.25">
      <c r="A80" t="s">
        <v>110</v>
      </c>
      <c r="B80" t="s">
        <v>111</v>
      </c>
      <c r="C80" t="s">
        <v>114</v>
      </c>
      <c r="D80">
        <v>56.36</v>
      </c>
      <c r="E80">
        <v>58.99</v>
      </c>
      <c r="F80">
        <v>0.56590000000000007</v>
      </c>
      <c r="G80">
        <v>36.799999999999997</v>
      </c>
      <c r="H80">
        <v>67.900000000000006</v>
      </c>
      <c r="J80" t="str">
        <f>A69</f>
        <v>Nuo nulio</v>
      </c>
      <c r="K80" t="str">
        <f>C69</f>
        <v>Fotometrinis</v>
      </c>
      <c r="L80">
        <f>D71-D69</f>
        <v>-1.1900000000000048</v>
      </c>
      <c r="M80">
        <f t="shared" ref="M80:P81" si="8">E71-E69</f>
        <v>0.71999999999999886</v>
      </c>
      <c r="N80">
        <f t="shared" si="8"/>
        <v>-5.1999999999999824E-3</v>
      </c>
      <c r="O80">
        <f t="shared" si="8"/>
        <v>-0.29999999999999716</v>
      </c>
      <c r="P80">
        <f t="shared" si="8"/>
        <v>-1.4000000000000057</v>
      </c>
      <c r="R80" t="s">
        <v>108</v>
      </c>
      <c r="S80" t="s">
        <v>112</v>
      </c>
      <c r="T80">
        <v>-1.1900000000000048</v>
      </c>
      <c r="U80">
        <v>0.71999999999999886</v>
      </c>
      <c r="V80">
        <v>-5.1999999999999824E-3</v>
      </c>
      <c r="W80">
        <v>-0.29999999999999716</v>
      </c>
      <c r="X80">
        <v>-1.4000000000000057</v>
      </c>
    </row>
    <row r="81" spans="10:24" x14ac:dyDescent="0.25">
      <c r="J81" t="str">
        <f>A70</f>
        <v>Iš anksto</v>
      </c>
      <c r="K81" t="str">
        <f>C70</f>
        <v>Fotometrinis</v>
      </c>
      <c r="L81">
        <f>D72-D70</f>
        <v>-5.7899999999999991</v>
      </c>
      <c r="M81">
        <f t="shared" si="8"/>
        <v>2.4600000000000009</v>
      </c>
      <c r="N81">
        <f t="shared" si="8"/>
        <v>-2.4999999999999467E-3</v>
      </c>
      <c r="O81">
        <f t="shared" si="8"/>
        <v>0.80000000000000426</v>
      </c>
      <c r="P81">
        <f t="shared" si="8"/>
        <v>-1.0999999999999943</v>
      </c>
      <c r="R81" t="s">
        <v>110</v>
      </c>
      <c r="S81" t="s">
        <v>112</v>
      </c>
      <c r="T81">
        <v>-5.7899999999999991</v>
      </c>
      <c r="U81">
        <v>2.4600000000000009</v>
      </c>
      <c r="V81">
        <v>-2.4999999999999467E-3</v>
      </c>
      <c r="W81">
        <v>0.80000000000000426</v>
      </c>
      <c r="X81">
        <v>-1.0999999999999943</v>
      </c>
    </row>
    <row r="82" spans="10:24" x14ac:dyDescent="0.25">
      <c r="J82" t="str">
        <f>A73</f>
        <v>Nuo nulio</v>
      </c>
      <c r="K82" t="str">
        <f>C73</f>
        <v>Geometrinis</v>
      </c>
      <c r="L82">
        <f>D75-D73</f>
        <v>1.5300000000000011</v>
      </c>
      <c r="M82">
        <f t="shared" ref="M82:P83" si="9">E75-E73</f>
        <v>-2.4899999999999949</v>
      </c>
      <c r="N82">
        <f t="shared" si="9"/>
        <v>-2.1399999999999975E-2</v>
      </c>
      <c r="O82">
        <f t="shared" si="9"/>
        <v>-3.2999999999999972</v>
      </c>
      <c r="P82">
        <f t="shared" si="9"/>
        <v>-1.5999999999999943</v>
      </c>
      <c r="R82" t="s">
        <v>108</v>
      </c>
      <c r="S82" t="s">
        <v>113</v>
      </c>
      <c r="T82">
        <v>1.5300000000000011</v>
      </c>
      <c r="U82">
        <v>-2.4899999999999949</v>
      </c>
      <c r="V82">
        <v>-2.1399999999999975E-2</v>
      </c>
      <c r="W82">
        <v>-3.2999999999999972</v>
      </c>
      <c r="X82">
        <v>-1.5999999999999943</v>
      </c>
    </row>
    <row r="83" spans="10:24" x14ac:dyDescent="0.25">
      <c r="J83" t="str">
        <f>A74</f>
        <v>Iš anksto</v>
      </c>
      <c r="K83" t="str">
        <f>C74</f>
        <v>Geometrinis</v>
      </c>
      <c r="L83">
        <f>D76-D74</f>
        <v>-5.6199999999999974</v>
      </c>
      <c r="M83">
        <f t="shared" si="9"/>
        <v>-3.2800000000000011</v>
      </c>
      <c r="N83">
        <f t="shared" si="9"/>
        <v>-3.5299999999999998E-2</v>
      </c>
      <c r="O83">
        <f t="shared" si="9"/>
        <v>-4.6000000000000014</v>
      </c>
      <c r="P83">
        <f t="shared" si="9"/>
        <v>-4.9999999999999858</v>
      </c>
      <c r="R83" t="s">
        <v>110</v>
      </c>
      <c r="S83" t="s">
        <v>113</v>
      </c>
      <c r="T83">
        <v>-5.6199999999999974</v>
      </c>
      <c r="U83">
        <v>-3.2800000000000011</v>
      </c>
      <c r="V83">
        <v>-3.5299999999999998E-2</v>
      </c>
      <c r="W83">
        <v>-4.6000000000000014</v>
      </c>
      <c r="X83">
        <v>-4.9999999999999858</v>
      </c>
    </row>
    <row r="84" spans="10:24" x14ac:dyDescent="0.25">
      <c r="J84" t="str">
        <f>A77</f>
        <v>Nuo nulio</v>
      </c>
      <c r="K84" t="str">
        <f>C77</f>
        <v>Fotometrinis + Geometrinis</v>
      </c>
      <c r="L84">
        <f>D79-D77</f>
        <v>-1.9999999999996021E-2</v>
      </c>
      <c r="M84">
        <f t="shared" ref="M84:P85" si="10">E79-E77</f>
        <v>-5.32</v>
      </c>
      <c r="N84">
        <f t="shared" si="10"/>
        <v>-4.4099999999999917E-2</v>
      </c>
      <c r="O84">
        <f t="shared" si="10"/>
        <v>-3.8999999999999986</v>
      </c>
      <c r="P84">
        <f t="shared" si="10"/>
        <v>-4.1000000000000014</v>
      </c>
      <c r="R84" t="s">
        <v>108</v>
      </c>
      <c r="S84" t="s">
        <v>114</v>
      </c>
      <c r="T84">
        <v>-1.9999999999996021E-2</v>
      </c>
      <c r="U84">
        <v>-5.32</v>
      </c>
      <c r="V84">
        <v>-4.4099999999999917E-2</v>
      </c>
      <c r="W84">
        <v>-3.8999999999999986</v>
      </c>
      <c r="X84">
        <v>-4.1000000000000014</v>
      </c>
    </row>
    <row r="85" spans="10:24" x14ac:dyDescent="0.25">
      <c r="J85" t="str">
        <f>A78</f>
        <v>Iš anksto</v>
      </c>
      <c r="K85" t="str">
        <f>C78</f>
        <v>Fotometrinis + Geometrinis</v>
      </c>
      <c r="L85">
        <f>D80-D78</f>
        <v>-1.0700000000000003</v>
      </c>
      <c r="M85">
        <f t="shared" si="10"/>
        <v>5.8700000000000045</v>
      </c>
      <c r="N85">
        <f t="shared" si="10"/>
        <v>3.3900000000000041E-2</v>
      </c>
      <c r="O85">
        <f t="shared" si="10"/>
        <v>1.1000000000000014</v>
      </c>
      <c r="P85">
        <f t="shared" si="10"/>
        <v>4.2000000000000028</v>
      </c>
      <c r="R85" t="s">
        <v>110</v>
      </c>
      <c r="S85" t="s">
        <v>114</v>
      </c>
      <c r="T85">
        <v>-1.0700000000000003</v>
      </c>
      <c r="U85">
        <v>5.8700000000000045</v>
      </c>
      <c r="V85">
        <v>3.3900000000000041E-2</v>
      </c>
      <c r="W85">
        <v>1.1000000000000014</v>
      </c>
      <c r="X85">
        <v>4.2000000000000028</v>
      </c>
    </row>
    <row r="87" spans="10:24" x14ac:dyDescent="0.25">
      <c r="T87">
        <f>AVERAGE(Table14[P])</f>
        <v>-1.3230000000000004</v>
      </c>
      <c r="U87">
        <f>AVERAGE(Table14[R])</f>
        <v>-1.032999999999999</v>
      </c>
      <c r="V87">
        <f>AVERAGE(Table14[F1])</f>
        <v>-1.3539999999999964E-2</v>
      </c>
      <c r="W87">
        <f>AVERAGE(Table14[mAP50-95])</f>
        <v>-1.4999999999999987</v>
      </c>
      <c r="X87">
        <f>AVERAGE(Table14[mAP50])</f>
        <v>-1.3999999999999964</v>
      </c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D285-3647-48B2-A115-4A0A977D44C1}">
  <dimension ref="A1:AF87"/>
  <sheetViews>
    <sheetView topLeftCell="B29" workbookViewId="0">
      <selection activeCell="N38" sqref="N38:N57"/>
    </sheetView>
  </sheetViews>
  <sheetFormatPr defaultRowHeight="15" x14ac:dyDescent="0.25"/>
  <cols>
    <col min="1" max="1" width="15.85546875" bestFit="1" customWidth="1"/>
    <col min="9" max="9" width="11.28515625" bestFit="1" customWidth="1"/>
    <col min="10" max="10" width="12.85546875" bestFit="1" customWidth="1"/>
    <col min="11" max="11" width="25.85546875" bestFit="1" customWidth="1"/>
    <col min="12" max="12" width="9.42578125" bestFit="1" customWidth="1"/>
    <col min="13" max="14" width="7.5703125" bestFit="1" customWidth="1"/>
    <col min="15" max="15" width="9.85546875" bestFit="1" customWidth="1"/>
    <col min="17" max="17" width="15.85546875" bestFit="1" customWidth="1"/>
    <col min="18" max="18" width="15" customWidth="1"/>
    <col min="19" max="20" width="22.42578125" customWidth="1"/>
    <col min="23" max="24" width="12" customWidth="1"/>
    <col min="25" max="25" width="15.140625" bestFit="1" customWidth="1"/>
  </cols>
  <sheetData>
    <row r="1" spans="1:32" x14ac:dyDescent="0.25"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86</v>
      </c>
    </row>
    <row r="2" spans="1:32" x14ac:dyDescent="0.25">
      <c r="B2" t="s">
        <v>0</v>
      </c>
      <c r="C2">
        <v>56.3</v>
      </c>
      <c r="D2">
        <v>44.23</v>
      </c>
      <c r="E2">
        <v>49.54</v>
      </c>
      <c r="F2">
        <v>0.29099999999999998</v>
      </c>
      <c r="G2">
        <v>0.52500000000000002</v>
      </c>
      <c r="J2" t="s">
        <v>0</v>
      </c>
      <c r="K2">
        <v>57.05</v>
      </c>
      <c r="L2">
        <v>35.979999999999997</v>
      </c>
      <c r="M2">
        <v>44.13</v>
      </c>
      <c r="N2">
        <v>0.27200000000000002</v>
      </c>
      <c r="O2">
        <v>0.47499999999999998</v>
      </c>
      <c r="R2" t="s">
        <v>0</v>
      </c>
      <c r="S2">
        <v>66.67</v>
      </c>
      <c r="T2">
        <v>33.020000000000003</v>
      </c>
      <c r="U2">
        <v>44.17</v>
      </c>
      <c r="V2">
        <v>0.25600000000000001</v>
      </c>
      <c r="W2">
        <v>0.47199999999999998</v>
      </c>
      <c r="Z2" t="s">
        <v>0</v>
      </c>
      <c r="AA2">
        <v>48.85</v>
      </c>
      <c r="AB2">
        <v>51.59</v>
      </c>
      <c r="AC2">
        <v>50.18</v>
      </c>
      <c r="AD2">
        <v>0.29699999999999999</v>
      </c>
      <c r="AE2">
        <v>0.51700000000000002</v>
      </c>
    </row>
    <row r="3" spans="1:32" x14ac:dyDescent="0.25">
      <c r="B3" t="s">
        <v>2</v>
      </c>
      <c r="C3">
        <v>92.85</v>
      </c>
      <c r="D3">
        <v>44.59</v>
      </c>
      <c r="E3">
        <v>60.25</v>
      </c>
      <c r="F3">
        <v>0.40500000000000003</v>
      </c>
      <c r="G3">
        <v>0.72199999999999998</v>
      </c>
      <c r="J3" t="s">
        <v>2</v>
      </c>
      <c r="K3">
        <v>91.23</v>
      </c>
      <c r="L3">
        <v>37.57</v>
      </c>
      <c r="M3">
        <v>53.22</v>
      </c>
      <c r="N3">
        <v>0.36599999999999999</v>
      </c>
      <c r="O3">
        <v>0.63500000000000001</v>
      </c>
      <c r="R3" t="s">
        <v>2</v>
      </c>
      <c r="S3">
        <v>94.28</v>
      </c>
      <c r="T3">
        <v>44.38</v>
      </c>
      <c r="U3">
        <v>60.35</v>
      </c>
      <c r="V3">
        <v>0.41</v>
      </c>
      <c r="W3">
        <v>0.76</v>
      </c>
      <c r="Z3" t="s">
        <v>2</v>
      </c>
      <c r="AA3">
        <v>88.79</v>
      </c>
      <c r="AB3">
        <v>59.09</v>
      </c>
      <c r="AC3">
        <v>70.959999999999994</v>
      </c>
      <c r="AD3">
        <v>0.437</v>
      </c>
      <c r="AE3">
        <v>0.79700000000000004</v>
      </c>
    </row>
    <row r="4" spans="1:32" x14ac:dyDescent="0.25">
      <c r="B4" t="s">
        <v>1</v>
      </c>
      <c r="C4">
        <v>38.729999999999997</v>
      </c>
      <c r="D4">
        <v>73.790000000000006</v>
      </c>
      <c r="E4">
        <v>50.8</v>
      </c>
      <c r="F4">
        <v>0.23499999999999999</v>
      </c>
      <c r="G4">
        <v>0.434</v>
      </c>
      <c r="J4" t="s">
        <v>1</v>
      </c>
      <c r="K4">
        <v>32.22</v>
      </c>
      <c r="L4">
        <v>82.23</v>
      </c>
      <c r="M4">
        <v>46.3</v>
      </c>
      <c r="N4">
        <v>0.23</v>
      </c>
      <c r="O4">
        <v>0.40500000000000003</v>
      </c>
      <c r="R4" t="s">
        <v>1</v>
      </c>
      <c r="S4">
        <v>37.47</v>
      </c>
      <c r="T4">
        <v>70.61</v>
      </c>
      <c r="U4">
        <v>48.96</v>
      </c>
      <c r="V4">
        <v>0.2</v>
      </c>
      <c r="W4">
        <v>0.38</v>
      </c>
      <c r="Z4" t="s">
        <v>1</v>
      </c>
      <c r="AA4">
        <v>44.58</v>
      </c>
      <c r="AB4">
        <v>70.36</v>
      </c>
      <c r="AC4">
        <v>54.58</v>
      </c>
      <c r="AD4">
        <v>0.24199999999999999</v>
      </c>
      <c r="AE4">
        <v>0.45500000000000002</v>
      </c>
    </row>
    <row r="5" spans="1:32" x14ac:dyDescent="0.25">
      <c r="B5" t="s">
        <v>3</v>
      </c>
      <c r="C5">
        <v>57.03</v>
      </c>
      <c r="D5">
        <v>65.39</v>
      </c>
      <c r="E5">
        <v>60.92</v>
      </c>
      <c r="F5">
        <v>0.24299999999999999</v>
      </c>
      <c r="G5">
        <v>0.57899999999999996</v>
      </c>
      <c r="J5" t="s">
        <v>3</v>
      </c>
      <c r="K5">
        <v>50.74</v>
      </c>
      <c r="L5">
        <v>69.8</v>
      </c>
      <c r="M5">
        <v>58.76</v>
      </c>
      <c r="N5">
        <v>0.26500000000000001</v>
      </c>
      <c r="O5">
        <v>0.56799999999999995</v>
      </c>
      <c r="R5" t="s">
        <v>3</v>
      </c>
      <c r="S5">
        <v>73.62</v>
      </c>
      <c r="T5">
        <v>48.99</v>
      </c>
      <c r="U5">
        <v>58.83</v>
      </c>
      <c r="V5">
        <v>0.23699999999999999</v>
      </c>
      <c r="W5">
        <v>0.56200000000000006</v>
      </c>
      <c r="Z5" t="s">
        <v>3</v>
      </c>
      <c r="AA5">
        <v>50.57</v>
      </c>
      <c r="AB5">
        <v>63.2</v>
      </c>
      <c r="AC5">
        <v>56.18</v>
      </c>
      <c r="AD5">
        <v>0.24099999999999999</v>
      </c>
      <c r="AE5">
        <v>0.53500000000000003</v>
      </c>
    </row>
    <row r="6" spans="1:32" x14ac:dyDescent="0.25">
      <c r="A6" t="s">
        <v>66</v>
      </c>
      <c r="B6" t="s">
        <v>65</v>
      </c>
      <c r="C6">
        <v>61.23</v>
      </c>
      <c r="D6">
        <v>57</v>
      </c>
      <c r="E6">
        <v>55.38</v>
      </c>
      <c r="F6">
        <v>0.29299999999999998</v>
      </c>
      <c r="G6">
        <v>0.56499999999999995</v>
      </c>
      <c r="H6">
        <v>10.35</v>
      </c>
      <c r="I6" t="s">
        <v>67</v>
      </c>
      <c r="J6" t="s">
        <v>65</v>
      </c>
      <c r="K6">
        <v>57.81</v>
      </c>
      <c r="L6">
        <v>56.4</v>
      </c>
      <c r="M6">
        <v>50.6</v>
      </c>
      <c r="N6">
        <v>0.28299999999999997</v>
      </c>
      <c r="O6">
        <v>0.52100000000000002</v>
      </c>
      <c r="P6">
        <v>10.27</v>
      </c>
      <c r="Q6" t="s">
        <v>68</v>
      </c>
      <c r="R6" t="s">
        <v>65</v>
      </c>
      <c r="S6">
        <v>68.010000000000005</v>
      </c>
      <c r="T6">
        <v>49.25</v>
      </c>
      <c r="U6">
        <v>53.08</v>
      </c>
      <c r="V6">
        <v>0.27600000000000002</v>
      </c>
      <c r="W6">
        <v>0.54400000000000004</v>
      </c>
      <c r="X6">
        <v>10.39</v>
      </c>
      <c r="Y6" t="s">
        <v>69</v>
      </c>
      <c r="Z6" t="s">
        <v>65</v>
      </c>
      <c r="AA6">
        <v>58.2</v>
      </c>
      <c r="AB6">
        <v>61.06</v>
      </c>
      <c r="AC6">
        <v>57.98</v>
      </c>
      <c r="AD6">
        <v>0.30399999999999999</v>
      </c>
      <c r="AE6">
        <v>0.57599999999999996</v>
      </c>
      <c r="AF6">
        <v>10.36</v>
      </c>
    </row>
    <row r="9" spans="1:32" x14ac:dyDescent="0.25">
      <c r="B9" t="s">
        <v>0</v>
      </c>
      <c r="C9">
        <v>40.450000000000003</v>
      </c>
      <c r="D9">
        <v>54.93</v>
      </c>
      <c r="E9">
        <v>46.59</v>
      </c>
      <c r="F9">
        <v>0.25</v>
      </c>
      <c r="G9">
        <v>0.502</v>
      </c>
      <c r="J9" t="s">
        <v>0</v>
      </c>
      <c r="K9">
        <v>56.85</v>
      </c>
      <c r="L9">
        <v>18.97</v>
      </c>
      <c r="M9">
        <v>28.45</v>
      </c>
      <c r="N9">
        <v>0.14499999999999999</v>
      </c>
      <c r="O9">
        <v>0.26800000000000002</v>
      </c>
      <c r="R9" t="s">
        <v>0</v>
      </c>
      <c r="S9">
        <v>47.87</v>
      </c>
      <c r="T9">
        <v>58.15</v>
      </c>
      <c r="U9">
        <v>52.51</v>
      </c>
      <c r="V9">
        <v>0.35</v>
      </c>
      <c r="W9">
        <v>0.59599999999999997</v>
      </c>
      <c r="Z9" t="s">
        <v>0</v>
      </c>
      <c r="AA9">
        <v>62.02</v>
      </c>
      <c r="AB9">
        <v>37.9</v>
      </c>
      <c r="AC9">
        <v>47.05</v>
      </c>
      <c r="AD9">
        <v>0.33900000000000002</v>
      </c>
      <c r="AE9">
        <v>0.56899999999999995</v>
      </c>
    </row>
    <row r="10" spans="1:32" x14ac:dyDescent="0.25">
      <c r="B10" t="s">
        <v>2</v>
      </c>
      <c r="C10">
        <v>85.24</v>
      </c>
      <c r="D10">
        <v>72.95</v>
      </c>
      <c r="E10">
        <v>78.62</v>
      </c>
      <c r="F10">
        <v>0.42599999999999999</v>
      </c>
      <c r="G10">
        <v>0.80800000000000005</v>
      </c>
      <c r="J10" t="s">
        <v>2</v>
      </c>
      <c r="K10">
        <v>82.64</v>
      </c>
      <c r="L10">
        <v>70.97</v>
      </c>
      <c r="M10">
        <v>76.37</v>
      </c>
      <c r="N10">
        <v>0.436</v>
      </c>
      <c r="O10">
        <v>0.79200000000000004</v>
      </c>
      <c r="R10" t="s">
        <v>2</v>
      </c>
      <c r="S10">
        <v>91.99</v>
      </c>
      <c r="T10">
        <v>61.41</v>
      </c>
      <c r="U10">
        <v>73.650000000000006</v>
      </c>
      <c r="V10">
        <v>0.43099999999999999</v>
      </c>
      <c r="W10">
        <v>0.82699999999999996</v>
      </c>
      <c r="Z10" t="s">
        <v>2</v>
      </c>
      <c r="AA10">
        <v>87.24</v>
      </c>
      <c r="AB10">
        <v>69.42</v>
      </c>
      <c r="AC10">
        <v>77.319999999999993</v>
      </c>
      <c r="AD10">
        <v>0.495</v>
      </c>
      <c r="AE10">
        <v>0.84399999999999997</v>
      </c>
    </row>
    <row r="11" spans="1:32" x14ac:dyDescent="0.25">
      <c r="B11" t="s">
        <v>1</v>
      </c>
      <c r="C11">
        <v>69.37</v>
      </c>
      <c r="D11">
        <v>30.83</v>
      </c>
      <c r="E11">
        <v>42.68</v>
      </c>
      <c r="F11">
        <v>0.20100000000000001</v>
      </c>
      <c r="G11">
        <v>0.373</v>
      </c>
      <c r="J11" t="s">
        <v>1</v>
      </c>
      <c r="K11">
        <v>53.65</v>
      </c>
      <c r="L11">
        <v>42.12</v>
      </c>
      <c r="M11">
        <v>47.19</v>
      </c>
      <c r="N11">
        <v>0.219</v>
      </c>
      <c r="O11">
        <v>0.40100000000000002</v>
      </c>
      <c r="R11" t="s">
        <v>1</v>
      </c>
      <c r="S11">
        <v>48.33</v>
      </c>
      <c r="T11">
        <v>78.53</v>
      </c>
      <c r="U11">
        <v>59.84</v>
      </c>
      <c r="V11">
        <v>0.28899999999999998</v>
      </c>
      <c r="W11">
        <v>0.59199999999999997</v>
      </c>
      <c r="Z11" t="s">
        <v>1</v>
      </c>
      <c r="AA11">
        <v>51.9</v>
      </c>
      <c r="AB11">
        <v>72.959999999999994</v>
      </c>
      <c r="AC11">
        <v>60.65</v>
      </c>
      <c r="AD11">
        <v>0.33600000000000002</v>
      </c>
      <c r="AE11">
        <v>0.57899999999999996</v>
      </c>
    </row>
    <row r="12" spans="1:32" x14ac:dyDescent="0.25">
      <c r="B12" t="s">
        <v>3</v>
      </c>
      <c r="C12">
        <v>65.010000000000005</v>
      </c>
      <c r="D12">
        <v>55.78</v>
      </c>
      <c r="E12">
        <v>60.04</v>
      </c>
      <c r="F12">
        <v>0.25900000000000001</v>
      </c>
      <c r="G12">
        <v>0.58399999999999996</v>
      </c>
      <c r="J12" t="s">
        <v>3</v>
      </c>
      <c r="K12">
        <v>61.51</v>
      </c>
      <c r="L12">
        <v>61.49</v>
      </c>
      <c r="M12">
        <v>61.5</v>
      </c>
      <c r="N12">
        <v>0.26800000000000002</v>
      </c>
      <c r="O12">
        <v>0.60099999999999998</v>
      </c>
      <c r="R12" t="s">
        <v>3</v>
      </c>
      <c r="S12">
        <v>64.19</v>
      </c>
      <c r="T12">
        <v>53.59</v>
      </c>
      <c r="U12">
        <v>58.42</v>
      </c>
      <c r="V12">
        <v>0.20399999999999999</v>
      </c>
      <c r="W12">
        <v>0.52900000000000003</v>
      </c>
      <c r="Z12" t="s">
        <v>3</v>
      </c>
      <c r="AA12">
        <v>57.91</v>
      </c>
      <c r="AB12">
        <v>54.88</v>
      </c>
      <c r="AC12">
        <v>56.36</v>
      </c>
      <c r="AD12">
        <v>0.247</v>
      </c>
      <c r="AE12">
        <v>0.51700000000000002</v>
      </c>
    </row>
    <row r="13" spans="1:32" x14ac:dyDescent="0.25">
      <c r="A13" t="s">
        <v>70</v>
      </c>
      <c r="B13" t="s">
        <v>65</v>
      </c>
      <c r="C13">
        <v>65.02</v>
      </c>
      <c r="D13">
        <v>53.62</v>
      </c>
      <c r="E13">
        <v>56.98</v>
      </c>
      <c r="F13">
        <v>0.28399999999999997</v>
      </c>
      <c r="G13">
        <v>0.56699999999999995</v>
      </c>
      <c r="H13">
        <v>17.7</v>
      </c>
      <c r="I13" t="s">
        <v>71</v>
      </c>
      <c r="J13" t="s">
        <v>65</v>
      </c>
      <c r="K13">
        <v>63.66</v>
      </c>
      <c r="L13">
        <v>48.39</v>
      </c>
      <c r="M13">
        <v>53.38</v>
      </c>
      <c r="N13">
        <v>0.26700000000000002</v>
      </c>
      <c r="O13">
        <v>0.51600000000000001</v>
      </c>
      <c r="P13">
        <v>17.739999999999998</v>
      </c>
      <c r="Q13" t="s">
        <v>72</v>
      </c>
      <c r="R13" t="s">
        <v>65</v>
      </c>
      <c r="S13">
        <v>63.1</v>
      </c>
      <c r="T13">
        <v>62.92</v>
      </c>
      <c r="U13">
        <v>61.1</v>
      </c>
      <c r="V13">
        <v>0.31900000000000001</v>
      </c>
      <c r="W13">
        <v>0.63600000000000001</v>
      </c>
      <c r="X13">
        <v>17.579999999999998</v>
      </c>
      <c r="Y13" t="s">
        <v>73</v>
      </c>
      <c r="Z13" t="s">
        <v>65</v>
      </c>
      <c r="AA13">
        <v>64.77</v>
      </c>
      <c r="AB13">
        <v>58.79</v>
      </c>
      <c r="AC13">
        <v>60.34</v>
      </c>
      <c r="AD13">
        <v>0.35399999999999998</v>
      </c>
      <c r="AE13">
        <v>0.627</v>
      </c>
      <c r="AF13">
        <v>17.64</v>
      </c>
    </row>
    <row r="16" spans="1:32" x14ac:dyDescent="0.25">
      <c r="B16" t="s">
        <v>0</v>
      </c>
      <c r="C16">
        <v>63.19</v>
      </c>
      <c r="D16">
        <v>12.64</v>
      </c>
      <c r="E16">
        <v>21.06</v>
      </c>
      <c r="F16">
        <v>0.14699999999999999</v>
      </c>
      <c r="G16">
        <v>0.248</v>
      </c>
      <c r="J16" t="s">
        <v>0</v>
      </c>
      <c r="K16">
        <v>20.72</v>
      </c>
      <c r="L16">
        <v>79.59</v>
      </c>
      <c r="M16">
        <v>32.89</v>
      </c>
      <c r="N16">
        <v>0.23200000000000001</v>
      </c>
      <c r="O16">
        <v>0.379</v>
      </c>
      <c r="R16" t="s">
        <v>0</v>
      </c>
      <c r="S16">
        <v>56.25</v>
      </c>
      <c r="T16">
        <v>25.58</v>
      </c>
      <c r="U16">
        <v>35.17</v>
      </c>
      <c r="V16">
        <v>0.20499999999999999</v>
      </c>
      <c r="W16">
        <v>0.35199999999999998</v>
      </c>
      <c r="Z16" t="s">
        <v>0</v>
      </c>
      <c r="AA16">
        <v>38.369999999999997</v>
      </c>
      <c r="AB16">
        <v>63.07</v>
      </c>
      <c r="AC16">
        <v>47.71</v>
      </c>
      <c r="AD16">
        <v>0.308</v>
      </c>
      <c r="AE16">
        <v>0.54400000000000004</v>
      </c>
    </row>
    <row r="17" spans="1:32" x14ac:dyDescent="0.25">
      <c r="B17" t="s">
        <v>2</v>
      </c>
      <c r="C17">
        <v>81.44</v>
      </c>
      <c r="D17">
        <v>67.22</v>
      </c>
      <c r="E17">
        <v>73.650000000000006</v>
      </c>
      <c r="F17">
        <v>0.46</v>
      </c>
      <c r="G17">
        <v>0.81799999999999995</v>
      </c>
      <c r="J17" t="s">
        <v>2</v>
      </c>
      <c r="K17">
        <v>88.53</v>
      </c>
      <c r="L17">
        <v>53.37</v>
      </c>
      <c r="M17">
        <v>66.59</v>
      </c>
      <c r="N17">
        <v>0.44700000000000001</v>
      </c>
      <c r="O17">
        <v>0.754</v>
      </c>
      <c r="R17" t="s">
        <v>2</v>
      </c>
      <c r="S17">
        <v>86.97</v>
      </c>
      <c r="T17">
        <v>56.18</v>
      </c>
      <c r="U17">
        <v>68.260000000000005</v>
      </c>
      <c r="V17">
        <v>0.40699999999999997</v>
      </c>
      <c r="W17">
        <v>0.755</v>
      </c>
      <c r="Z17" t="s">
        <v>2</v>
      </c>
      <c r="AA17">
        <v>85.38</v>
      </c>
      <c r="AB17">
        <v>64.91</v>
      </c>
      <c r="AC17">
        <v>73.75</v>
      </c>
      <c r="AD17">
        <v>0.437</v>
      </c>
      <c r="AE17">
        <v>0.79400000000000004</v>
      </c>
    </row>
    <row r="18" spans="1:32" x14ac:dyDescent="0.25">
      <c r="B18" t="s">
        <v>1</v>
      </c>
      <c r="C18">
        <v>44.11</v>
      </c>
      <c r="D18">
        <v>58.59</v>
      </c>
      <c r="E18">
        <v>50.33</v>
      </c>
      <c r="F18">
        <v>0.26600000000000001</v>
      </c>
      <c r="G18">
        <v>0.51500000000000001</v>
      </c>
      <c r="J18" t="s">
        <v>1</v>
      </c>
      <c r="K18">
        <v>56.04</v>
      </c>
      <c r="L18">
        <v>58.18</v>
      </c>
      <c r="M18">
        <v>57.09</v>
      </c>
      <c r="N18">
        <v>0.29299999999999998</v>
      </c>
      <c r="O18">
        <v>0.52100000000000002</v>
      </c>
      <c r="R18" t="s">
        <v>1</v>
      </c>
      <c r="S18">
        <v>42.42</v>
      </c>
      <c r="T18">
        <v>58.15</v>
      </c>
      <c r="U18">
        <v>49.05</v>
      </c>
      <c r="V18">
        <v>0.216</v>
      </c>
      <c r="W18">
        <v>0.41299999999999998</v>
      </c>
      <c r="Z18" t="s">
        <v>1</v>
      </c>
      <c r="AA18">
        <v>51.77</v>
      </c>
      <c r="AB18">
        <v>54.24</v>
      </c>
      <c r="AC18">
        <v>52.97</v>
      </c>
      <c r="AD18">
        <v>0.26300000000000001</v>
      </c>
      <c r="AE18">
        <v>0.49099999999999999</v>
      </c>
    </row>
    <row r="19" spans="1:32" x14ac:dyDescent="0.25">
      <c r="B19" t="s">
        <v>3</v>
      </c>
      <c r="C19">
        <v>64.099999999999994</v>
      </c>
      <c r="D19">
        <v>58.46</v>
      </c>
      <c r="E19">
        <v>61.15</v>
      </c>
      <c r="F19">
        <v>0.22800000000000001</v>
      </c>
      <c r="G19">
        <v>0.54300000000000004</v>
      </c>
      <c r="J19" t="s">
        <v>3</v>
      </c>
      <c r="K19">
        <v>57.64</v>
      </c>
      <c r="L19">
        <v>66.58</v>
      </c>
      <c r="M19">
        <v>61.79</v>
      </c>
      <c r="N19">
        <v>0.28199999999999997</v>
      </c>
      <c r="O19">
        <v>0.58799999999999997</v>
      </c>
      <c r="R19" t="s">
        <v>3</v>
      </c>
      <c r="S19">
        <v>53.08</v>
      </c>
      <c r="T19">
        <v>63.96</v>
      </c>
      <c r="U19">
        <v>58.01</v>
      </c>
      <c r="V19">
        <v>0.219</v>
      </c>
      <c r="W19">
        <v>0.54700000000000004</v>
      </c>
      <c r="Z19" t="s">
        <v>3</v>
      </c>
      <c r="AA19">
        <v>55.88</v>
      </c>
      <c r="AB19">
        <v>62.67</v>
      </c>
      <c r="AC19">
        <v>59.08</v>
      </c>
      <c r="AD19">
        <v>0.26100000000000001</v>
      </c>
      <c r="AE19">
        <v>0.55300000000000005</v>
      </c>
    </row>
    <row r="20" spans="1:32" x14ac:dyDescent="0.25">
      <c r="A20" t="s">
        <v>74</v>
      </c>
      <c r="B20" t="s">
        <v>65</v>
      </c>
      <c r="C20">
        <v>63.21</v>
      </c>
      <c r="D20">
        <v>49.23</v>
      </c>
      <c r="E20">
        <v>51.55</v>
      </c>
      <c r="F20">
        <v>0.27500000000000002</v>
      </c>
      <c r="G20">
        <v>0.53100000000000003</v>
      </c>
      <c r="H20">
        <v>10.64</v>
      </c>
      <c r="I20" t="s">
        <v>75</v>
      </c>
      <c r="J20" t="s">
        <v>65</v>
      </c>
      <c r="K20">
        <v>55.73</v>
      </c>
      <c r="L20">
        <v>64.430000000000007</v>
      </c>
      <c r="M20">
        <v>54.59</v>
      </c>
      <c r="N20">
        <v>0.314</v>
      </c>
      <c r="O20">
        <v>0.56100000000000005</v>
      </c>
      <c r="P20">
        <v>10.6</v>
      </c>
      <c r="Q20" t="s">
        <v>76</v>
      </c>
      <c r="R20" t="s">
        <v>65</v>
      </c>
      <c r="S20">
        <v>59.68</v>
      </c>
      <c r="T20">
        <v>50.97</v>
      </c>
      <c r="U20">
        <v>52.62</v>
      </c>
      <c r="V20">
        <v>0.26200000000000001</v>
      </c>
      <c r="W20">
        <v>0.51700000000000002</v>
      </c>
      <c r="X20">
        <v>10.61</v>
      </c>
      <c r="Y20" t="s">
        <v>77</v>
      </c>
      <c r="Z20" t="s">
        <v>65</v>
      </c>
      <c r="AA20">
        <v>57.85</v>
      </c>
      <c r="AB20">
        <v>61.22</v>
      </c>
      <c r="AC20">
        <v>58.38</v>
      </c>
      <c r="AD20">
        <v>0.317</v>
      </c>
      <c r="AE20">
        <v>0.59599999999999997</v>
      </c>
      <c r="AF20">
        <v>10.64</v>
      </c>
    </row>
    <row r="23" spans="1:32" x14ac:dyDescent="0.25">
      <c r="B23" t="s">
        <v>0</v>
      </c>
      <c r="C23">
        <v>81.03</v>
      </c>
      <c r="D23">
        <v>24.85</v>
      </c>
      <c r="E23">
        <v>38.03</v>
      </c>
      <c r="F23">
        <v>0.22</v>
      </c>
      <c r="G23">
        <v>0.40799999999999997</v>
      </c>
      <c r="J23" t="s">
        <v>0</v>
      </c>
      <c r="K23">
        <v>59.64</v>
      </c>
      <c r="L23">
        <v>45.86</v>
      </c>
      <c r="M23">
        <v>51.85</v>
      </c>
      <c r="N23">
        <v>0.26600000000000001</v>
      </c>
      <c r="O23">
        <v>0.45800000000000002</v>
      </c>
      <c r="R23" t="s">
        <v>0</v>
      </c>
      <c r="S23">
        <v>73.239999999999995</v>
      </c>
      <c r="T23">
        <v>37.36</v>
      </c>
      <c r="U23">
        <v>49.48</v>
      </c>
      <c r="V23">
        <v>0.28699999999999998</v>
      </c>
      <c r="W23">
        <v>0.502</v>
      </c>
      <c r="Z23" t="s">
        <v>0</v>
      </c>
      <c r="AA23">
        <v>83.93</v>
      </c>
      <c r="AB23">
        <v>10.48</v>
      </c>
      <c r="AC23">
        <v>18.63</v>
      </c>
      <c r="AD23">
        <v>0.12</v>
      </c>
      <c r="AE23">
        <v>0.19700000000000001</v>
      </c>
    </row>
    <row r="24" spans="1:32" x14ac:dyDescent="0.25">
      <c r="B24" t="s">
        <v>2</v>
      </c>
      <c r="C24">
        <v>83.75</v>
      </c>
      <c r="D24">
        <v>59.4</v>
      </c>
      <c r="E24">
        <v>69.5</v>
      </c>
      <c r="F24">
        <v>0.36699999999999999</v>
      </c>
      <c r="G24">
        <v>0.67600000000000005</v>
      </c>
      <c r="J24" t="s">
        <v>2</v>
      </c>
      <c r="K24">
        <v>88.3</v>
      </c>
      <c r="L24">
        <v>60.5</v>
      </c>
      <c r="M24">
        <v>71.8</v>
      </c>
      <c r="N24">
        <v>0.39200000000000002</v>
      </c>
      <c r="O24">
        <v>0.67300000000000004</v>
      </c>
      <c r="R24" t="s">
        <v>2</v>
      </c>
      <c r="S24">
        <v>85.71</v>
      </c>
      <c r="T24">
        <v>52.11</v>
      </c>
      <c r="U24">
        <v>64.81</v>
      </c>
      <c r="V24">
        <v>0.36</v>
      </c>
      <c r="W24">
        <v>0.65100000000000002</v>
      </c>
      <c r="Z24" t="s">
        <v>2</v>
      </c>
      <c r="AA24">
        <v>85.29</v>
      </c>
      <c r="AB24">
        <v>59.1</v>
      </c>
      <c r="AC24">
        <v>69.819999999999993</v>
      </c>
      <c r="AD24">
        <v>0.34200000000000003</v>
      </c>
      <c r="AE24">
        <v>0.68500000000000005</v>
      </c>
    </row>
    <row r="25" spans="1:32" x14ac:dyDescent="0.25">
      <c r="B25" t="s">
        <v>1</v>
      </c>
      <c r="C25">
        <v>48.54</v>
      </c>
      <c r="D25">
        <v>71.849999999999994</v>
      </c>
      <c r="E25">
        <v>57.94</v>
      </c>
      <c r="F25">
        <v>0.23599999999999999</v>
      </c>
      <c r="G25">
        <v>0.50800000000000001</v>
      </c>
      <c r="J25" t="s">
        <v>1</v>
      </c>
      <c r="K25">
        <v>61.07</v>
      </c>
      <c r="L25">
        <v>63.2</v>
      </c>
      <c r="M25">
        <v>62.12</v>
      </c>
      <c r="N25">
        <v>0.26700000000000002</v>
      </c>
      <c r="O25">
        <v>0.51700000000000002</v>
      </c>
      <c r="R25" t="s">
        <v>1</v>
      </c>
      <c r="S25">
        <v>41.63</v>
      </c>
      <c r="T25">
        <v>68.23</v>
      </c>
      <c r="U25">
        <v>51.71</v>
      </c>
      <c r="V25">
        <v>0.183</v>
      </c>
      <c r="W25">
        <v>0.375</v>
      </c>
      <c r="Z25" t="s">
        <v>1</v>
      </c>
      <c r="AA25">
        <v>47.51</v>
      </c>
      <c r="AB25">
        <v>73.92</v>
      </c>
      <c r="AC25">
        <v>57.85</v>
      </c>
      <c r="AD25">
        <v>0.27400000000000002</v>
      </c>
      <c r="AE25">
        <v>0.503</v>
      </c>
    </row>
    <row r="26" spans="1:32" x14ac:dyDescent="0.25">
      <c r="B26" t="s">
        <v>3</v>
      </c>
      <c r="C26">
        <v>54.51</v>
      </c>
      <c r="D26">
        <v>64.39</v>
      </c>
      <c r="E26">
        <v>59.04</v>
      </c>
      <c r="F26">
        <v>0.221</v>
      </c>
      <c r="G26">
        <v>0.57899999999999996</v>
      </c>
      <c r="J26" t="s">
        <v>3</v>
      </c>
      <c r="K26">
        <v>42.28</v>
      </c>
      <c r="L26">
        <v>56.8</v>
      </c>
      <c r="M26">
        <v>48.47</v>
      </c>
      <c r="N26">
        <v>0.18099999999999999</v>
      </c>
      <c r="O26">
        <v>0.44700000000000001</v>
      </c>
      <c r="R26" t="s">
        <v>3</v>
      </c>
      <c r="S26">
        <v>61.29</v>
      </c>
      <c r="T26">
        <v>57.44</v>
      </c>
      <c r="U26">
        <v>59.3</v>
      </c>
      <c r="V26">
        <v>0.23200000000000001</v>
      </c>
      <c r="W26">
        <v>0.55700000000000005</v>
      </c>
      <c r="Z26" t="s">
        <v>3</v>
      </c>
      <c r="AA26">
        <v>47.86</v>
      </c>
      <c r="AB26">
        <v>56.65</v>
      </c>
      <c r="AC26">
        <v>51.88</v>
      </c>
      <c r="AD26">
        <v>0.193</v>
      </c>
      <c r="AE26">
        <v>0.47399999999999998</v>
      </c>
    </row>
    <row r="27" spans="1:32" x14ac:dyDescent="0.25">
      <c r="A27" t="s">
        <v>78</v>
      </c>
      <c r="B27" t="s">
        <v>65</v>
      </c>
      <c r="C27">
        <v>66.959999999999994</v>
      </c>
      <c r="D27">
        <v>55.12</v>
      </c>
      <c r="E27">
        <v>56.13</v>
      </c>
      <c r="F27">
        <v>0.26100000000000001</v>
      </c>
      <c r="G27">
        <v>0.54300000000000004</v>
      </c>
      <c r="H27">
        <v>10.050000000000001</v>
      </c>
      <c r="I27" t="s">
        <v>79</v>
      </c>
      <c r="J27" t="s">
        <v>65</v>
      </c>
      <c r="K27">
        <v>62.82</v>
      </c>
      <c r="L27">
        <v>56.59</v>
      </c>
      <c r="M27">
        <v>58.56</v>
      </c>
      <c r="N27">
        <v>0.27600000000000002</v>
      </c>
      <c r="O27">
        <v>0.52400000000000002</v>
      </c>
      <c r="P27">
        <v>10.01</v>
      </c>
      <c r="Q27" t="s">
        <v>80</v>
      </c>
      <c r="R27" t="s">
        <v>65</v>
      </c>
      <c r="S27">
        <v>65.47</v>
      </c>
      <c r="T27">
        <v>53.78</v>
      </c>
      <c r="U27">
        <v>56.33</v>
      </c>
      <c r="V27">
        <v>0.26500000000000001</v>
      </c>
      <c r="W27">
        <v>0.52100000000000002</v>
      </c>
      <c r="X27">
        <v>10.039999999999999</v>
      </c>
      <c r="Y27" t="s">
        <v>81</v>
      </c>
      <c r="Z27" t="s">
        <v>65</v>
      </c>
      <c r="AA27">
        <v>66.150000000000006</v>
      </c>
      <c r="AB27">
        <v>50.04</v>
      </c>
      <c r="AC27">
        <v>49.55</v>
      </c>
      <c r="AD27">
        <v>0.23200000000000001</v>
      </c>
      <c r="AE27">
        <v>0.46500000000000002</v>
      </c>
      <c r="AF27">
        <v>10.039999999999999</v>
      </c>
    </row>
    <row r="30" spans="1:32" x14ac:dyDescent="0.25">
      <c r="B30" t="s">
        <v>0</v>
      </c>
      <c r="C30">
        <v>77.62</v>
      </c>
      <c r="D30">
        <v>13</v>
      </c>
      <c r="E30">
        <v>22.27</v>
      </c>
      <c r="F30">
        <v>0.123</v>
      </c>
      <c r="G30">
        <v>0.20499999999999999</v>
      </c>
      <c r="J30" t="s">
        <v>0</v>
      </c>
      <c r="K30">
        <v>56.1</v>
      </c>
      <c r="L30">
        <v>50.16</v>
      </c>
      <c r="M30">
        <v>52.97</v>
      </c>
      <c r="N30">
        <v>0.28699999999999998</v>
      </c>
      <c r="O30">
        <v>0.49099999999999999</v>
      </c>
      <c r="R30" t="s">
        <v>0</v>
      </c>
      <c r="S30">
        <v>46</v>
      </c>
      <c r="T30">
        <v>53.39</v>
      </c>
      <c r="U30">
        <v>49.42</v>
      </c>
      <c r="V30">
        <v>0.307</v>
      </c>
      <c r="W30">
        <v>0.52800000000000002</v>
      </c>
      <c r="Z30" t="s">
        <v>0</v>
      </c>
      <c r="AA30">
        <v>34.99</v>
      </c>
      <c r="AB30">
        <v>72.11</v>
      </c>
      <c r="AC30">
        <v>47.12</v>
      </c>
      <c r="AD30">
        <v>0.23100000000000001</v>
      </c>
      <c r="AE30">
        <v>0.42</v>
      </c>
    </row>
    <row r="31" spans="1:32" x14ac:dyDescent="0.25">
      <c r="B31" t="s">
        <v>2</v>
      </c>
      <c r="C31">
        <v>79.91</v>
      </c>
      <c r="D31">
        <v>54.32</v>
      </c>
      <c r="E31">
        <v>64.680000000000007</v>
      </c>
      <c r="F31">
        <v>0.34499999999999997</v>
      </c>
      <c r="G31">
        <v>0.63400000000000001</v>
      </c>
      <c r="J31" t="s">
        <v>2</v>
      </c>
      <c r="K31">
        <v>84.71</v>
      </c>
      <c r="L31">
        <v>65.180000000000007</v>
      </c>
      <c r="M31">
        <v>73.67</v>
      </c>
      <c r="N31">
        <v>0.438</v>
      </c>
      <c r="O31">
        <v>0.73099999999999998</v>
      </c>
      <c r="R31" t="s">
        <v>2</v>
      </c>
      <c r="S31">
        <v>81.83</v>
      </c>
      <c r="T31">
        <v>66.63</v>
      </c>
      <c r="U31">
        <v>73.45</v>
      </c>
      <c r="V31">
        <v>0.39300000000000002</v>
      </c>
      <c r="W31">
        <v>0.70099999999999996</v>
      </c>
      <c r="Z31" t="s">
        <v>2</v>
      </c>
      <c r="AA31">
        <v>80.83</v>
      </c>
      <c r="AB31">
        <v>54.16</v>
      </c>
      <c r="AC31">
        <v>64.86</v>
      </c>
      <c r="AD31">
        <v>0.35899999999999999</v>
      </c>
      <c r="AE31">
        <v>0.61799999999999999</v>
      </c>
    </row>
    <row r="32" spans="1:32" x14ac:dyDescent="0.25">
      <c r="B32" t="s">
        <v>1</v>
      </c>
      <c r="C32">
        <v>39.840000000000003</v>
      </c>
      <c r="D32">
        <v>49.64</v>
      </c>
      <c r="E32">
        <v>44.2</v>
      </c>
      <c r="F32">
        <v>0.153</v>
      </c>
      <c r="G32">
        <v>0.29399999999999998</v>
      </c>
      <c r="J32" t="s">
        <v>1</v>
      </c>
      <c r="K32">
        <v>56.73</v>
      </c>
      <c r="L32">
        <v>48.84</v>
      </c>
      <c r="M32">
        <v>52.49</v>
      </c>
      <c r="N32">
        <v>0.22800000000000001</v>
      </c>
      <c r="O32">
        <v>0.38700000000000001</v>
      </c>
      <c r="R32" t="s">
        <v>1</v>
      </c>
      <c r="S32">
        <v>76.680000000000007</v>
      </c>
      <c r="T32">
        <v>8.26</v>
      </c>
      <c r="U32">
        <v>14.91</v>
      </c>
      <c r="V32">
        <v>5.6000000000000001E-2</v>
      </c>
      <c r="W32">
        <v>0.10299999999999999</v>
      </c>
      <c r="Z32" t="s">
        <v>1</v>
      </c>
      <c r="AA32">
        <v>57.77</v>
      </c>
      <c r="AB32">
        <v>53.28</v>
      </c>
      <c r="AC32">
        <v>55.44</v>
      </c>
      <c r="AD32">
        <v>0.20100000000000001</v>
      </c>
      <c r="AE32">
        <v>0.42199999999999999</v>
      </c>
    </row>
    <row r="33" spans="1:32" x14ac:dyDescent="0.25">
      <c r="B33" t="s">
        <v>3</v>
      </c>
      <c r="C33">
        <v>54.71</v>
      </c>
      <c r="D33">
        <v>42.54</v>
      </c>
      <c r="E33">
        <v>47.87</v>
      </c>
      <c r="F33">
        <v>0.182</v>
      </c>
      <c r="G33">
        <v>0.42799999999999999</v>
      </c>
      <c r="J33" t="s">
        <v>3</v>
      </c>
      <c r="K33">
        <v>54.06</v>
      </c>
      <c r="L33">
        <v>50</v>
      </c>
      <c r="M33">
        <v>51.95</v>
      </c>
      <c r="N33">
        <v>0.20699999999999999</v>
      </c>
      <c r="O33">
        <v>0.46899999999999997</v>
      </c>
      <c r="R33" t="s">
        <v>3</v>
      </c>
      <c r="S33">
        <v>43.23</v>
      </c>
      <c r="T33">
        <v>65.72</v>
      </c>
      <c r="U33">
        <v>52.16</v>
      </c>
      <c r="V33">
        <v>0.18099999999999999</v>
      </c>
      <c r="W33">
        <v>0.48799999999999999</v>
      </c>
      <c r="Z33" t="s">
        <v>3</v>
      </c>
      <c r="AA33">
        <v>44.87</v>
      </c>
      <c r="AB33">
        <v>59.92</v>
      </c>
      <c r="AC33">
        <v>51.31</v>
      </c>
      <c r="AD33">
        <v>0.221</v>
      </c>
      <c r="AE33">
        <v>0.47699999999999998</v>
      </c>
    </row>
    <row r="34" spans="1:32" x14ac:dyDescent="0.25">
      <c r="A34" t="s">
        <v>83</v>
      </c>
      <c r="B34" t="s">
        <v>65</v>
      </c>
      <c r="C34">
        <v>63.02</v>
      </c>
      <c r="D34">
        <v>39.880000000000003</v>
      </c>
      <c r="E34">
        <v>44.75</v>
      </c>
      <c r="F34">
        <v>0.20100000000000001</v>
      </c>
      <c r="G34">
        <v>0.39</v>
      </c>
      <c r="H34">
        <v>10.48</v>
      </c>
      <c r="I34" t="s">
        <v>82</v>
      </c>
      <c r="J34" t="s">
        <v>65</v>
      </c>
      <c r="K34">
        <v>62.9</v>
      </c>
      <c r="L34">
        <v>53.55</v>
      </c>
      <c r="M34">
        <v>57.77</v>
      </c>
      <c r="N34">
        <v>0.28999999999999998</v>
      </c>
      <c r="O34">
        <v>0.51900000000000002</v>
      </c>
      <c r="P34">
        <v>10.53</v>
      </c>
      <c r="Q34" t="s">
        <v>87</v>
      </c>
      <c r="R34" t="s">
        <v>65</v>
      </c>
      <c r="S34">
        <v>61.94</v>
      </c>
      <c r="T34">
        <v>48.5</v>
      </c>
      <c r="U34">
        <v>47.48</v>
      </c>
      <c r="V34">
        <v>0.23400000000000001</v>
      </c>
      <c r="W34">
        <v>0.45500000000000002</v>
      </c>
      <c r="X34">
        <v>10.54</v>
      </c>
      <c r="Y34" t="s">
        <v>85</v>
      </c>
      <c r="Z34" t="s">
        <v>65</v>
      </c>
      <c r="AA34">
        <v>54.61</v>
      </c>
      <c r="AB34">
        <v>59.87</v>
      </c>
      <c r="AC34">
        <v>54.68</v>
      </c>
      <c r="AD34">
        <v>0.253</v>
      </c>
      <c r="AE34">
        <v>0.48399999999999999</v>
      </c>
      <c r="AF34">
        <v>10.48</v>
      </c>
    </row>
    <row r="37" spans="1:32" x14ac:dyDescent="0.25"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86</v>
      </c>
      <c r="I37" t="s">
        <v>105</v>
      </c>
      <c r="J37" t="s">
        <v>106</v>
      </c>
      <c r="K37" s="12" t="s">
        <v>107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R37" t="s">
        <v>105</v>
      </c>
      <c r="S37" t="s">
        <v>106</v>
      </c>
      <c r="T37" t="s">
        <v>107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</row>
    <row r="38" spans="1:32" x14ac:dyDescent="0.25">
      <c r="A38" t="s">
        <v>66</v>
      </c>
      <c r="B38">
        <v>61.23</v>
      </c>
      <c r="C38">
        <v>57</v>
      </c>
      <c r="D38">
        <v>55.38</v>
      </c>
      <c r="E38">
        <v>0.29299999999999998</v>
      </c>
      <c r="F38">
        <v>0.56499999999999995</v>
      </c>
      <c r="G38">
        <v>10.35</v>
      </c>
      <c r="I38" t="str">
        <f t="shared" ref="I38:I57" si="0">IF(LEFT(A38,2)="fs","Nuo nulio",IF(LEFT(A38,2)="pt","Iš anksto",""))</f>
        <v>Nuo nulio</v>
      </c>
      <c r="J38" s="9" t="str">
        <f t="shared" ref="J38:J57" si="1">IF(ISNUMBER(SEARCH("_bal",A38)),"taip","ne")</f>
        <v>ne</v>
      </c>
      <c r="K38" s="9" t="str">
        <f t="shared" ref="K38:K57" si="2">IF(ISNUMBER(SEARCH("pmd_aff",A38)),"Fotometrinis + Geometrinis",IF(ISNUMBER(SEARCH("_aff",A38)),"Geometrinis",IF(ISNUMBER(SEARCH("pmd",A38)),"Fotometrinis",IF(ISNUMBER(SEARCH("df",A38)),"Numatytasis","ne"))))</f>
        <v>ne</v>
      </c>
      <c r="L38" s="9">
        <f>B38</f>
        <v>61.23</v>
      </c>
      <c r="M38" s="9">
        <f>C38</f>
        <v>57</v>
      </c>
      <c r="N38" s="17">
        <f>D38/100</f>
        <v>0.55380000000000007</v>
      </c>
      <c r="O38" s="9">
        <f>E38*100</f>
        <v>29.299999999999997</v>
      </c>
      <c r="P38" s="9">
        <f>F38*100</f>
        <v>56.499999999999993</v>
      </c>
      <c r="R38" t="s">
        <v>108</v>
      </c>
      <c r="S38" t="s">
        <v>109</v>
      </c>
      <c r="T38" t="s">
        <v>114</v>
      </c>
      <c r="U38">
        <v>63.02</v>
      </c>
      <c r="V38">
        <v>39.880000000000003</v>
      </c>
      <c r="W38">
        <v>44.75</v>
      </c>
      <c r="X38">
        <v>0.20100000000000001</v>
      </c>
      <c r="Y38">
        <v>0.39</v>
      </c>
    </row>
    <row r="39" spans="1:32" x14ac:dyDescent="0.25">
      <c r="A39" t="s">
        <v>67</v>
      </c>
      <c r="B39">
        <v>57.81</v>
      </c>
      <c r="C39">
        <v>56.4</v>
      </c>
      <c r="D39">
        <v>50.6</v>
      </c>
      <c r="E39">
        <v>0.28299999999999997</v>
      </c>
      <c r="F39">
        <v>0.52100000000000002</v>
      </c>
      <c r="G39">
        <v>10.27</v>
      </c>
      <c r="I39" t="str">
        <f t="shared" si="0"/>
        <v>Iš anksto</v>
      </c>
      <c r="J39" s="9" t="str">
        <f t="shared" si="1"/>
        <v>ne</v>
      </c>
      <c r="K39" s="9" t="str">
        <f t="shared" si="2"/>
        <v>ne</v>
      </c>
      <c r="L39" s="9">
        <f t="shared" ref="L39:M57" si="3">B39</f>
        <v>57.81</v>
      </c>
      <c r="M39" s="9">
        <f t="shared" si="3"/>
        <v>56.4</v>
      </c>
      <c r="N39" s="17">
        <f t="shared" ref="N39:N57" si="4">D39/100</f>
        <v>0.50600000000000001</v>
      </c>
      <c r="O39" s="9">
        <f t="shared" ref="O39:P57" si="5">E39*100</f>
        <v>28.299999999999997</v>
      </c>
      <c r="P39" s="9">
        <f t="shared" si="5"/>
        <v>52.1</v>
      </c>
      <c r="R39" t="s">
        <v>108</v>
      </c>
      <c r="S39" t="s">
        <v>111</v>
      </c>
      <c r="T39" t="s">
        <v>114</v>
      </c>
      <c r="U39">
        <v>61.94</v>
      </c>
      <c r="V39">
        <v>48.5</v>
      </c>
      <c r="W39">
        <v>47.48</v>
      </c>
      <c r="X39">
        <v>0.23400000000000001</v>
      </c>
      <c r="Y39">
        <v>0.45500000000000002</v>
      </c>
    </row>
    <row r="40" spans="1:32" x14ac:dyDescent="0.25">
      <c r="A40" t="s">
        <v>68</v>
      </c>
      <c r="B40">
        <v>68.010000000000005</v>
      </c>
      <c r="C40">
        <v>49.25</v>
      </c>
      <c r="D40">
        <v>53.08</v>
      </c>
      <c r="E40">
        <v>0.27600000000000002</v>
      </c>
      <c r="F40">
        <v>0.54400000000000004</v>
      </c>
      <c r="G40">
        <v>10.39</v>
      </c>
      <c r="I40" t="str">
        <f t="shared" si="0"/>
        <v>Nuo nulio</v>
      </c>
      <c r="J40" s="9" t="str">
        <f t="shared" si="1"/>
        <v>taip</v>
      </c>
      <c r="K40" s="9" t="str">
        <f t="shared" si="2"/>
        <v>ne</v>
      </c>
      <c r="L40" s="9">
        <f t="shared" si="3"/>
        <v>68.010000000000005</v>
      </c>
      <c r="M40" s="9">
        <f t="shared" si="3"/>
        <v>49.25</v>
      </c>
      <c r="N40" s="17">
        <f t="shared" si="4"/>
        <v>0.53079999999999994</v>
      </c>
      <c r="O40" s="9">
        <f t="shared" si="5"/>
        <v>27.6</v>
      </c>
      <c r="P40" s="9">
        <f t="shared" si="5"/>
        <v>54.400000000000006</v>
      </c>
      <c r="R40" t="s">
        <v>110</v>
      </c>
      <c r="S40" t="s">
        <v>111</v>
      </c>
      <c r="T40" t="s">
        <v>113</v>
      </c>
      <c r="U40">
        <v>66.150000000000006</v>
      </c>
      <c r="V40">
        <v>50.04</v>
      </c>
      <c r="W40">
        <v>49.55</v>
      </c>
      <c r="X40">
        <v>0.23200000000000001</v>
      </c>
      <c r="Y40">
        <v>0.46500000000000002</v>
      </c>
    </row>
    <row r="41" spans="1:32" x14ac:dyDescent="0.25">
      <c r="A41" t="s">
        <v>69</v>
      </c>
      <c r="B41">
        <v>58.2</v>
      </c>
      <c r="C41">
        <v>61.06</v>
      </c>
      <c r="D41">
        <v>57.98</v>
      </c>
      <c r="E41">
        <v>0.30399999999999999</v>
      </c>
      <c r="F41">
        <v>0.57599999999999996</v>
      </c>
      <c r="G41">
        <v>10.36</v>
      </c>
      <c r="I41" t="str">
        <f t="shared" si="0"/>
        <v>Iš anksto</v>
      </c>
      <c r="J41" s="9" t="str">
        <f t="shared" si="1"/>
        <v>taip</v>
      </c>
      <c r="K41" s="9" t="str">
        <f t="shared" si="2"/>
        <v>ne</v>
      </c>
      <c r="L41" s="9">
        <f t="shared" si="3"/>
        <v>58.2</v>
      </c>
      <c r="M41" s="9">
        <f t="shared" si="3"/>
        <v>61.06</v>
      </c>
      <c r="N41" s="17">
        <f t="shared" si="4"/>
        <v>0.57979999999999998</v>
      </c>
      <c r="O41" s="9">
        <f t="shared" si="5"/>
        <v>30.4</v>
      </c>
      <c r="P41" s="9">
        <f t="shared" si="5"/>
        <v>57.599999999999994</v>
      </c>
      <c r="R41" t="s">
        <v>110</v>
      </c>
      <c r="S41" t="s">
        <v>109</v>
      </c>
      <c r="T41" t="s">
        <v>109</v>
      </c>
      <c r="U41">
        <v>57.81</v>
      </c>
      <c r="V41">
        <v>56.4</v>
      </c>
      <c r="W41">
        <v>50.6</v>
      </c>
      <c r="X41">
        <v>0.28299999999999997</v>
      </c>
      <c r="Y41">
        <v>0.52100000000000002</v>
      </c>
    </row>
    <row r="42" spans="1:32" x14ac:dyDescent="0.25">
      <c r="A42" t="s">
        <v>70</v>
      </c>
      <c r="B42">
        <v>65.02</v>
      </c>
      <c r="C42">
        <v>53.62</v>
      </c>
      <c r="D42">
        <v>56.98</v>
      </c>
      <c r="E42">
        <v>0.28399999999999997</v>
      </c>
      <c r="F42">
        <v>0.56699999999999995</v>
      </c>
      <c r="G42">
        <v>17.7</v>
      </c>
      <c r="I42" t="str">
        <f t="shared" si="0"/>
        <v>Nuo nulio</v>
      </c>
      <c r="J42" s="9" t="str">
        <f t="shared" si="1"/>
        <v>ne</v>
      </c>
      <c r="K42" s="9" t="str">
        <f t="shared" si="2"/>
        <v>Numatytasis</v>
      </c>
      <c r="L42" s="9">
        <f t="shared" si="3"/>
        <v>65.02</v>
      </c>
      <c r="M42" s="9">
        <f t="shared" si="3"/>
        <v>53.62</v>
      </c>
      <c r="N42" s="17">
        <f t="shared" si="4"/>
        <v>0.56979999999999997</v>
      </c>
      <c r="O42" s="9">
        <f t="shared" si="5"/>
        <v>28.4</v>
      </c>
      <c r="P42" s="9">
        <f t="shared" si="5"/>
        <v>56.699999999999996</v>
      </c>
      <c r="R42" t="s">
        <v>108</v>
      </c>
      <c r="S42" t="s">
        <v>109</v>
      </c>
      <c r="T42" t="s">
        <v>112</v>
      </c>
      <c r="U42">
        <v>63.21</v>
      </c>
      <c r="V42">
        <v>49.23</v>
      </c>
      <c r="W42">
        <v>51.55</v>
      </c>
      <c r="X42">
        <v>0.27500000000000002</v>
      </c>
      <c r="Y42">
        <v>0.53100000000000003</v>
      </c>
    </row>
    <row r="43" spans="1:32" x14ac:dyDescent="0.25">
      <c r="A43" t="s">
        <v>71</v>
      </c>
      <c r="B43">
        <v>63.66</v>
      </c>
      <c r="C43">
        <v>48.39</v>
      </c>
      <c r="D43">
        <v>53.38</v>
      </c>
      <c r="E43">
        <v>0.26700000000000002</v>
      </c>
      <c r="F43">
        <v>0.51600000000000001</v>
      </c>
      <c r="G43">
        <v>17.739999999999998</v>
      </c>
      <c r="I43" t="str">
        <f t="shared" si="0"/>
        <v>Iš anksto</v>
      </c>
      <c r="J43" s="9" t="str">
        <f t="shared" si="1"/>
        <v>ne</v>
      </c>
      <c r="K43" s="9" t="str">
        <f t="shared" si="2"/>
        <v>Numatytasis</v>
      </c>
      <c r="L43" s="9">
        <f t="shared" si="3"/>
        <v>63.66</v>
      </c>
      <c r="M43" s="9">
        <f t="shared" si="3"/>
        <v>48.39</v>
      </c>
      <c r="N43" s="17">
        <f t="shared" si="4"/>
        <v>0.53380000000000005</v>
      </c>
      <c r="O43" s="9">
        <f t="shared" si="5"/>
        <v>26.700000000000003</v>
      </c>
      <c r="P43" s="9">
        <f t="shared" si="5"/>
        <v>51.6</v>
      </c>
      <c r="R43" t="s">
        <v>108</v>
      </c>
      <c r="S43" t="s">
        <v>111</v>
      </c>
      <c r="T43" t="s">
        <v>112</v>
      </c>
      <c r="U43">
        <v>59.68</v>
      </c>
      <c r="V43">
        <v>50.97</v>
      </c>
      <c r="W43">
        <v>52.62</v>
      </c>
      <c r="X43">
        <v>0.26200000000000001</v>
      </c>
      <c r="Y43">
        <v>0.51700000000000002</v>
      </c>
    </row>
    <row r="44" spans="1:32" x14ac:dyDescent="0.25">
      <c r="A44" t="s">
        <v>72</v>
      </c>
      <c r="B44">
        <v>63.1</v>
      </c>
      <c r="C44">
        <v>62.92</v>
      </c>
      <c r="D44" s="10">
        <v>61.1</v>
      </c>
      <c r="E44">
        <v>0.31900000000000001</v>
      </c>
      <c r="F44">
        <v>0.63600000000000001</v>
      </c>
      <c r="G44">
        <v>17.579999999999998</v>
      </c>
      <c r="I44" t="str">
        <f t="shared" si="0"/>
        <v>Nuo nulio</v>
      </c>
      <c r="J44" s="9" t="str">
        <f t="shared" si="1"/>
        <v>taip</v>
      </c>
      <c r="K44" s="9" t="str">
        <f t="shared" si="2"/>
        <v>Numatytasis</v>
      </c>
      <c r="L44" s="9">
        <f t="shared" si="3"/>
        <v>63.1</v>
      </c>
      <c r="M44" s="9">
        <f t="shared" si="3"/>
        <v>62.92</v>
      </c>
      <c r="N44" s="17">
        <f t="shared" si="4"/>
        <v>0.61099999999999999</v>
      </c>
      <c r="O44" s="9">
        <f t="shared" si="5"/>
        <v>31.900000000000002</v>
      </c>
      <c r="P44" s="9">
        <f t="shared" si="5"/>
        <v>63.6</v>
      </c>
      <c r="R44" t="s">
        <v>108</v>
      </c>
      <c r="S44" t="s">
        <v>111</v>
      </c>
      <c r="T44" t="s">
        <v>109</v>
      </c>
      <c r="U44">
        <v>68.010000000000005</v>
      </c>
      <c r="V44">
        <v>49.25</v>
      </c>
      <c r="W44">
        <v>53.08</v>
      </c>
      <c r="X44">
        <v>0.27600000000000002</v>
      </c>
      <c r="Y44">
        <v>0.54400000000000004</v>
      </c>
    </row>
    <row r="45" spans="1:32" x14ac:dyDescent="0.25">
      <c r="A45" t="s">
        <v>73</v>
      </c>
      <c r="B45">
        <v>64.77</v>
      </c>
      <c r="C45">
        <v>58.79</v>
      </c>
      <c r="D45">
        <v>60.34</v>
      </c>
      <c r="E45" s="10">
        <v>0.35399999999999998</v>
      </c>
      <c r="F45">
        <v>0.627</v>
      </c>
      <c r="G45">
        <v>17.64</v>
      </c>
      <c r="I45" t="str">
        <f t="shared" si="0"/>
        <v>Iš anksto</v>
      </c>
      <c r="J45" s="9" t="str">
        <f t="shared" si="1"/>
        <v>taip</v>
      </c>
      <c r="K45" s="9" t="str">
        <f t="shared" si="2"/>
        <v>Numatytasis</v>
      </c>
      <c r="L45" s="9">
        <f t="shared" si="3"/>
        <v>64.77</v>
      </c>
      <c r="M45" s="9">
        <f t="shared" si="3"/>
        <v>58.79</v>
      </c>
      <c r="N45" s="17">
        <f t="shared" si="4"/>
        <v>0.60340000000000005</v>
      </c>
      <c r="O45" s="9">
        <f t="shared" si="5"/>
        <v>35.4</v>
      </c>
      <c r="P45" s="9">
        <f t="shared" si="5"/>
        <v>62.7</v>
      </c>
      <c r="R45" t="s">
        <v>110</v>
      </c>
      <c r="S45" t="s">
        <v>109</v>
      </c>
      <c r="T45" t="s">
        <v>52</v>
      </c>
      <c r="U45">
        <v>63.66</v>
      </c>
      <c r="V45">
        <v>48.39</v>
      </c>
      <c r="W45">
        <v>53.38</v>
      </c>
      <c r="X45">
        <v>0.26700000000000002</v>
      </c>
      <c r="Y45">
        <v>0.51600000000000001</v>
      </c>
    </row>
    <row r="46" spans="1:32" x14ac:dyDescent="0.25">
      <c r="A46" t="s">
        <v>74</v>
      </c>
      <c r="B46">
        <v>63.21</v>
      </c>
      <c r="C46">
        <v>49.23</v>
      </c>
      <c r="D46">
        <v>51.55</v>
      </c>
      <c r="E46">
        <v>0.27500000000000002</v>
      </c>
      <c r="F46">
        <v>0.53100000000000003</v>
      </c>
      <c r="G46">
        <v>10.64</v>
      </c>
      <c r="I46" t="str">
        <f t="shared" si="0"/>
        <v>Nuo nulio</v>
      </c>
      <c r="J46" s="9" t="str">
        <f t="shared" si="1"/>
        <v>ne</v>
      </c>
      <c r="K46" s="9" t="str">
        <f t="shared" si="2"/>
        <v>Fotometrinis</v>
      </c>
      <c r="L46" s="9">
        <f t="shared" si="3"/>
        <v>63.21</v>
      </c>
      <c r="M46" s="9">
        <f t="shared" si="3"/>
        <v>49.23</v>
      </c>
      <c r="N46" s="17">
        <f t="shared" si="4"/>
        <v>0.51549999999999996</v>
      </c>
      <c r="O46" s="9">
        <f t="shared" si="5"/>
        <v>27.500000000000004</v>
      </c>
      <c r="P46" s="9">
        <f t="shared" si="5"/>
        <v>53.1</v>
      </c>
      <c r="R46" t="s">
        <v>110</v>
      </c>
      <c r="S46" t="s">
        <v>109</v>
      </c>
      <c r="T46" t="s">
        <v>112</v>
      </c>
      <c r="U46">
        <v>55.73</v>
      </c>
      <c r="V46">
        <v>64.430000000000007</v>
      </c>
      <c r="W46">
        <v>54.59</v>
      </c>
      <c r="X46">
        <v>0.314</v>
      </c>
      <c r="Y46">
        <v>0.56100000000000005</v>
      </c>
    </row>
    <row r="47" spans="1:32" x14ac:dyDescent="0.25">
      <c r="A47" t="s">
        <v>75</v>
      </c>
      <c r="B47">
        <v>55.73</v>
      </c>
      <c r="C47">
        <v>64.430000000000007</v>
      </c>
      <c r="D47">
        <v>54.59</v>
      </c>
      <c r="E47">
        <v>0.314</v>
      </c>
      <c r="F47">
        <v>0.56100000000000005</v>
      </c>
      <c r="G47">
        <v>10.6</v>
      </c>
      <c r="I47" t="str">
        <f t="shared" si="0"/>
        <v>Iš anksto</v>
      </c>
      <c r="J47" s="9" t="str">
        <f t="shared" si="1"/>
        <v>ne</v>
      </c>
      <c r="K47" s="9" t="str">
        <f t="shared" si="2"/>
        <v>Fotometrinis</v>
      </c>
      <c r="L47" s="9">
        <f t="shared" si="3"/>
        <v>55.73</v>
      </c>
      <c r="M47" s="9">
        <f t="shared" si="3"/>
        <v>64.430000000000007</v>
      </c>
      <c r="N47" s="17">
        <f t="shared" si="4"/>
        <v>0.54590000000000005</v>
      </c>
      <c r="O47" s="9">
        <f t="shared" si="5"/>
        <v>31.4</v>
      </c>
      <c r="P47" s="9">
        <f t="shared" si="5"/>
        <v>56.100000000000009</v>
      </c>
      <c r="R47" t="s">
        <v>110</v>
      </c>
      <c r="S47" t="s">
        <v>111</v>
      </c>
      <c r="T47" t="s">
        <v>114</v>
      </c>
      <c r="U47">
        <v>54.61</v>
      </c>
      <c r="V47">
        <v>59.87</v>
      </c>
      <c r="W47">
        <v>54.68</v>
      </c>
      <c r="X47">
        <v>0.253</v>
      </c>
      <c r="Y47">
        <v>0.48399999999999999</v>
      </c>
    </row>
    <row r="48" spans="1:32" x14ac:dyDescent="0.25">
      <c r="A48" t="s">
        <v>76</v>
      </c>
      <c r="B48">
        <v>59.68</v>
      </c>
      <c r="C48">
        <v>50.97</v>
      </c>
      <c r="D48">
        <v>52.62</v>
      </c>
      <c r="E48">
        <v>0.26200000000000001</v>
      </c>
      <c r="F48">
        <v>0.51700000000000002</v>
      </c>
      <c r="G48">
        <v>10.61</v>
      </c>
      <c r="I48" t="str">
        <f t="shared" si="0"/>
        <v>Nuo nulio</v>
      </c>
      <c r="J48" s="9" t="str">
        <f t="shared" si="1"/>
        <v>taip</v>
      </c>
      <c r="K48" s="9" t="str">
        <f t="shared" si="2"/>
        <v>Fotometrinis</v>
      </c>
      <c r="L48" s="9">
        <f t="shared" si="3"/>
        <v>59.68</v>
      </c>
      <c r="M48" s="9">
        <f t="shared" si="3"/>
        <v>50.97</v>
      </c>
      <c r="N48" s="17">
        <f t="shared" si="4"/>
        <v>0.5262</v>
      </c>
      <c r="O48" s="9">
        <f t="shared" si="5"/>
        <v>26.200000000000003</v>
      </c>
      <c r="P48" s="9">
        <f t="shared" si="5"/>
        <v>51.7</v>
      </c>
      <c r="R48" t="s">
        <v>108</v>
      </c>
      <c r="S48" t="s">
        <v>109</v>
      </c>
      <c r="T48" t="s">
        <v>109</v>
      </c>
      <c r="U48">
        <v>61.23</v>
      </c>
      <c r="V48">
        <v>57</v>
      </c>
      <c r="W48">
        <v>55.38</v>
      </c>
      <c r="X48">
        <v>0.29299999999999998</v>
      </c>
      <c r="Y48">
        <v>0.56499999999999995</v>
      </c>
    </row>
    <row r="49" spans="1:25" x14ac:dyDescent="0.25">
      <c r="A49" t="s">
        <v>77</v>
      </c>
      <c r="B49">
        <v>57.85</v>
      </c>
      <c r="C49">
        <v>61.22</v>
      </c>
      <c r="D49">
        <v>58.38</v>
      </c>
      <c r="E49">
        <v>0.317</v>
      </c>
      <c r="F49">
        <v>0.59599999999999997</v>
      </c>
      <c r="G49">
        <v>10.64</v>
      </c>
      <c r="I49" t="str">
        <f t="shared" si="0"/>
        <v>Iš anksto</v>
      </c>
      <c r="J49" s="9" t="str">
        <f t="shared" si="1"/>
        <v>taip</v>
      </c>
      <c r="K49" s="9" t="str">
        <f t="shared" si="2"/>
        <v>Fotometrinis</v>
      </c>
      <c r="L49" s="9">
        <f t="shared" si="3"/>
        <v>57.85</v>
      </c>
      <c r="M49" s="9">
        <f t="shared" si="3"/>
        <v>61.22</v>
      </c>
      <c r="N49" s="17">
        <f t="shared" si="4"/>
        <v>0.58379999999999999</v>
      </c>
      <c r="O49" s="9">
        <f t="shared" si="5"/>
        <v>31.7</v>
      </c>
      <c r="P49" s="9">
        <f t="shared" si="5"/>
        <v>59.599999999999994</v>
      </c>
      <c r="R49" t="s">
        <v>108</v>
      </c>
      <c r="S49" t="s">
        <v>109</v>
      </c>
      <c r="T49" t="s">
        <v>113</v>
      </c>
      <c r="U49">
        <v>66.959999999999994</v>
      </c>
      <c r="V49">
        <v>55.12</v>
      </c>
      <c r="W49">
        <v>56.13</v>
      </c>
      <c r="X49">
        <v>0.26100000000000001</v>
      </c>
      <c r="Y49">
        <v>0.54300000000000004</v>
      </c>
    </row>
    <row r="50" spans="1:25" x14ac:dyDescent="0.25">
      <c r="A50" t="s">
        <v>78</v>
      </c>
      <c r="B50">
        <v>66.959999999999994</v>
      </c>
      <c r="C50">
        <v>55.12</v>
      </c>
      <c r="D50">
        <v>56.13</v>
      </c>
      <c r="E50">
        <v>0.26100000000000001</v>
      </c>
      <c r="F50">
        <v>0.54300000000000004</v>
      </c>
      <c r="G50">
        <v>10.050000000000001</v>
      </c>
      <c r="I50" t="str">
        <f t="shared" si="0"/>
        <v>Nuo nulio</v>
      </c>
      <c r="J50" s="9" t="str">
        <f t="shared" si="1"/>
        <v>ne</v>
      </c>
      <c r="K50" s="9" t="str">
        <f t="shared" si="2"/>
        <v>Geometrinis</v>
      </c>
      <c r="L50" s="9">
        <f t="shared" si="3"/>
        <v>66.959999999999994</v>
      </c>
      <c r="M50" s="9">
        <f t="shared" si="3"/>
        <v>55.12</v>
      </c>
      <c r="N50" s="17">
        <f t="shared" si="4"/>
        <v>0.56130000000000002</v>
      </c>
      <c r="O50" s="9">
        <f t="shared" si="5"/>
        <v>26.1</v>
      </c>
      <c r="P50" s="9">
        <f t="shared" si="5"/>
        <v>54.300000000000004</v>
      </c>
      <c r="R50" t="s">
        <v>108</v>
      </c>
      <c r="S50" t="s">
        <v>111</v>
      </c>
      <c r="T50" t="s">
        <v>113</v>
      </c>
      <c r="U50">
        <v>65.47</v>
      </c>
      <c r="V50">
        <v>53.78</v>
      </c>
      <c r="W50">
        <v>56.33</v>
      </c>
      <c r="X50">
        <v>0.26500000000000001</v>
      </c>
      <c r="Y50">
        <v>0.52100000000000002</v>
      </c>
    </row>
    <row r="51" spans="1:25" x14ac:dyDescent="0.25">
      <c r="A51" t="s">
        <v>79</v>
      </c>
      <c r="B51">
        <v>62.82</v>
      </c>
      <c r="C51">
        <v>56.59</v>
      </c>
      <c r="D51">
        <v>58.56</v>
      </c>
      <c r="E51">
        <v>0.27600000000000002</v>
      </c>
      <c r="F51">
        <v>0.52400000000000002</v>
      </c>
      <c r="G51">
        <v>10.01</v>
      </c>
      <c r="I51" t="str">
        <f t="shared" si="0"/>
        <v>Iš anksto</v>
      </c>
      <c r="J51" s="9" t="str">
        <f t="shared" si="1"/>
        <v>ne</v>
      </c>
      <c r="K51" s="9" t="str">
        <f t="shared" si="2"/>
        <v>Geometrinis</v>
      </c>
      <c r="L51" s="9">
        <f t="shared" si="3"/>
        <v>62.82</v>
      </c>
      <c r="M51" s="9">
        <f t="shared" si="3"/>
        <v>56.59</v>
      </c>
      <c r="N51" s="17">
        <f t="shared" si="4"/>
        <v>0.58560000000000001</v>
      </c>
      <c r="O51" s="9">
        <f t="shared" si="5"/>
        <v>27.6</v>
      </c>
      <c r="P51" s="9">
        <f t="shared" si="5"/>
        <v>52.400000000000006</v>
      </c>
      <c r="R51" t="s">
        <v>108</v>
      </c>
      <c r="S51" t="s">
        <v>109</v>
      </c>
      <c r="T51" t="s">
        <v>52</v>
      </c>
      <c r="U51">
        <v>65.02</v>
      </c>
      <c r="V51">
        <v>53.62</v>
      </c>
      <c r="W51">
        <v>56.98</v>
      </c>
      <c r="X51">
        <v>0.28399999999999997</v>
      </c>
      <c r="Y51">
        <v>0.56699999999999995</v>
      </c>
    </row>
    <row r="52" spans="1:25" x14ac:dyDescent="0.25">
      <c r="A52" t="s">
        <v>80</v>
      </c>
      <c r="B52">
        <v>65.47</v>
      </c>
      <c r="C52">
        <v>53.78</v>
      </c>
      <c r="D52">
        <v>56.33</v>
      </c>
      <c r="E52">
        <v>0.26500000000000001</v>
      </c>
      <c r="F52">
        <v>0.52100000000000002</v>
      </c>
      <c r="G52">
        <v>10.039999999999999</v>
      </c>
      <c r="I52" t="str">
        <f t="shared" si="0"/>
        <v>Nuo nulio</v>
      </c>
      <c r="J52" s="9" t="str">
        <f t="shared" si="1"/>
        <v>taip</v>
      </c>
      <c r="K52" s="9" t="str">
        <f t="shared" si="2"/>
        <v>Geometrinis</v>
      </c>
      <c r="L52" s="9">
        <f t="shared" si="3"/>
        <v>65.47</v>
      </c>
      <c r="M52" s="9">
        <f t="shared" si="3"/>
        <v>53.78</v>
      </c>
      <c r="N52" s="17">
        <f t="shared" si="4"/>
        <v>0.56330000000000002</v>
      </c>
      <c r="O52" s="9">
        <f t="shared" si="5"/>
        <v>26.5</v>
      </c>
      <c r="P52" s="9">
        <f t="shared" si="5"/>
        <v>52.1</v>
      </c>
      <c r="R52" t="s">
        <v>110</v>
      </c>
      <c r="S52" t="s">
        <v>109</v>
      </c>
      <c r="T52" t="s">
        <v>114</v>
      </c>
      <c r="U52">
        <v>62.9</v>
      </c>
      <c r="V52">
        <v>53.55</v>
      </c>
      <c r="W52">
        <v>57.77</v>
      </c>
      <c r="X52">
        <v>0.28999999999999998</v>
      </c>
      <c r="Y52">
        <v>0.51900000000000002</v>
      </c>
    </row>
    <row r="53" spans="1:25" x14ac:dyDescent="0.25">
      <c r="A53" t="s">
        <v>81</v>
      </c>
      <c r="B53">
        <v>66.150000000000006</v>
      </c>
      <c r="C53">
        <v>50.04</v>
      </c>
      <c r="D53">
        <v>49.55</v>
      </c>
      <c r="E53">
        <v>0.23200000000000001</v>
      </c>
      <c r="F53">
        <v>0.46500000000000002</v>
      </c>
      <c r="G53">
        <v>10.039999999999999</v>
      </c>
      <c r="I53" t="str">
        <f t="shared" si="0"/>
        <v>Iš anksto</v>
      </c>
      <c r="J53" s="9" t="str">
        <f t="shared" si="1"/>
        <v>taip</v>
      </c>
      <c r="K53" s="9" t="str">
        <f t="shared" si="2"/>
        <v>Geometrinis</v>
      </c>
      <c r="L53" s="9">
        <f t="shared" si="3"/>
        <v>66.150000000000006</v>
      </c>
      <c r="M53" s="9">
        <f t="shared" si="3"/>
        <v>50.04</v>
      </c>
      <c r="N53" s="17">
        <f t="shared" si="4"/>
        <v>0.4955</v>
      </c>
      <c r="O53" s="9">
        <f t="shared" si="5"/>
        <v>23.200000000000003</v>
      </c>
      <c r="P53" s="9">
        <f t="shared" si="5"/>
        <v>46.5</v>
      </c>
      <c r="R53" t="s">
        <v>110</v>
      </c>
      <c r="S53" t="s">
        <v>111</v>
      </c>
      <c r="T53" t="s">
        <v>109</v>
      </c>
      <c r="U53">
        <v>58.2</v>
      </c>
      <c r="V53">
        <v>61.06</v>
      </c>
      <c r="W53">
        <v>57.98</v>
      </c>
      <c r="X53">
        <v>0.30399999999999999</v>
      </c>
      <c r="Y53">
        <v>0.57599999999999996</v>
      </c>
    </row>
    <row r="54" spans="1:25" x14ac:dyDescent="0.25">
      <c r="A54" t="s">
        <v>83</v>
      </c>
      <c r="B54">
        <v>63.02</v>
      </c>
      <c r="C54">
        <v>39.880000000000003</v>
      </c>
      <c r="D54">
        <v>44.75</v>
      </c>
      <c r="E54">
        <v>0.20100000000000001</v>
      </c>
      <c r="F54">
        <v>0.39</v>
      </c>
      <c r="G54">
        <v>10.48</v>
      </c>
      <c r="I54" t="str">
        <f t="shared" si="0"/>
        <v>Nuo nulio</v>
      </c>
      <c r="J54" s="9" t="str">
        <f t="shared" si="1"/>
        <v>ne</v>
      </c>
      <c r="K54" s="9" t="str">
        <f t="shared" si="2"/>
        <v>Fotometrinis + Geometrinis</v>
      </c>
      <c r="L54" s="9">
        <f t="shared" si="3"/>
        <v>63.02</v>
      </c>
      <c r="M54" s="9">
        <f t="shared" si="3"/>
        <v>39.880000000000003</v>
      </c>
      <c r="N54" s="17">
        <f t="shared" si="4"/>
        <v>0.44750000000000001</v>
      </c>
      <c r="O54" s="9">
        <f t="shared" si="5"/>
        <v>20.100000000000001</v>
      </c>
      <c r="P54" s="9">
        <f t="shared" si="5"/>
        <v>39</v>
      </c>
      <c r="R54" t="s">
        <v>110</v>
      </c>
      <c r="S54" t="s">
        <v>111</v>
      </c>
      <c r="T54" t="s">
        <v>112</v>
      </c>
      <c r="U54">
        <v>57.85</v>
      </c>
      <c r="V54">
        <v>61.22</v>
      </c>
      <c r="W54">
        <v>58.38</v>
      </c>
      <c r="X54">
        <v>0.317</v>
      </c>
      <c r="Y54">
        <v>0.59599999999999997</v>
      </c>
    </row>
    <row r="55" spans="1:25" x14ac:dyDescent="0.25">
      <c r="A55" t="s">
        <v>82</v>
      </c>
      <c r="B55">
        <v>62.9</v>
      </c>
      <c r="C55">
        <v>53.55</v>
      </c>
      <c r="D55">
        <v>57.77</v>
      </c>
      <c r="E55">
        <v>0.28999999999999998</v>
      </c>
      <c r="F55">
        <v>0.51900000000000002</v>
      </c>
      <c r="G55">
        <v>10.53</v>
      </c>
      <c r="I55" t="str">
        <f t="shared" si="0"/>
        <v>Iš anksto</v>
      </c>
      <c r="J55" s="9" t="str">
        <f t="shared" si="1"/>
        <v>ne</v>
      </c>
      <c r="K55" s="9" t="str">
        <f t="shared" si="2"/>
        <v>Fotometrinis + Geometrinis</v>
      </c>
      <c r="L55" s="9">
        <f t="shared" si="3"/>
        <v>62.9</v>
      </c>
      <c r="M55" s="9">
        <f t="shared" si="3"/>
        <v>53.55</v>
      </c>
      <c r="N55" s="17">
        <f t="shared" si="4"/>
        <v>0.57769999999999999</v>
      </c>
      <c r="O55" s="9">
        <f t="shared" si="5"/>
        <v>28.999999999999996</v>
      </c>
      <c r="P55" s="9">
        <f t="shared" si="5"/>
        <v>51.9</v>
      </c>
      <c r="R55" t="s">
        <v>110</v>
      </c>
      <c r="S55" t="s">
        <v>109</v>
      </c>
      <c r="T55" t="s">
        <v>113</v>
      </c>
      <c r="U55">
        <v>62.82</v>
      </c>
      <c r="V55">
        <v>56.59</v>
      </c>
      <c r="W55">
        <v>58.56</v>
      </c>
      <c r="X55">
        <v>0.27600000000000002</v>
      </c>
      <c r="Y55">
        <v>0.52400000000000002</v>
      </c>
    </row>
    <row r="56" spans="1:25" x14ac:dyDescent="0.25">
      <c r="A56" t="s">
        <v>84</v>
      </c>
      <c r="B56">
        <v>61.94</v>
      </c>
      <c r="C56">
        <v>48.5</v>
      </c>
      <c r="D56">
        <v>47.48</v>
      </c>
      <c r="E56">
        <v>0.23400000000000001</v>
      </c>
      <c r="F56">
        <v>0.45500000000000002</v>
      </c>
      <c r="G56">
        <v>10.54</v>
      </c>
      <c r="I56" t="str">
        <f t="shared" si="0"/>
        <v>Nuo nulio</v>
      </c>
      <c r="J56" s="9" t="str">
        <f t="shared" si="1"/>
        <v>taip</v>
      </c>
      <c r="K56" s="9" t="str">
        <f t="shared" si="2"/>
        <v>Fotometrinis + Geometrinis</v>
      </c>
      <c r="L56" s="9">
        <f t="shared" si="3"/>
        <v>61.94</v>
      </c>
      <c r="M56" s="9">
        <f t="shared" si="3"/>
        <v>48.5</v>
      </c>
      <c r="N56" s="17">
        <f t="shared" si="4"/>
        <v>0.47479999999999994</v>
      </c>
      <c r="O56" s="9">
        <f t="shared" si="5"/>
        <v>23.400000000000002</v>
      </c>
      <c r="P56" s="9">
        <f t="shared" si="5"/>
        <v>45.5</v>
      </c>
      <c r="R56" t="s">
        <v>110</v>
      </c>
      <c r="S56" t="s">
        <v>111</v>
      </c>
      <c r="T56" t="s">
        <v>52</v>
      </c>
      <c r="U56">
        <v>64.77</v>
      </c>
      <c r="V56">
        <v>58.79</v>
      </c>
      <c r="W56">
        <v>60.34</v>
      </c>
      <c r="X56">
        <v>0.35399999999999998</v>
      </c>
      <c r="Y56">
        <v>0.627</v>
      </c>
    </row>
    <row r="57" spans="1:25" x14ac:dyDescent="0.25">
      <c r="A57" t="s">
        <v>85</v>
      </c>
      <c r="B57">
        <v>54.61</v>
      </c>
      <c r="C57">
        <v>59.87</v>
      </c>
      <c r="D57">
        <v>54.68</v>
      </c>
      <c r="E57">
        <v>0.253</v>
      </c>
      <c r="F57">
        <v>0.48399999999999999</v>
      </c>
      <c r="G57">
        <v>10.48</v>
      </c>
      <c r="I57" t="str">
        <f t="shared" si="0"/>
        <v>Iš anksto</v>
      </c>
      <c r="J57" s="9" t="str">
        <f t="shared" si="1"/>
        <v>taip</v>
      </c>
      <c r="K57" s="9" t="str">
        <f t="shared" si="2"/>
        <v>Fotometrinis + Geometrinis</v>
      </c>
      <c r="L57" s="9">
        <f t="shared" si="3"/>
        <v>54.61</v>
      </c>
      <c r="M57" s="9">
        <f t="shared" si="3"/>
        <v>59.87</v>
      </c>
      <c r="N57" s="17">
        <f t="shared" si="4"/>
        <v>0.54679999999999995</v>
      </c>
      <c r="O57" s="9">
        <f t="shared" si="5"/>
        <v>25.3</v>
      </c>
      <c r="P57" s="9">
        <f t="shared" si="5"/>
        <v>48.4</v>
      </c>
      <c r="R57" t="s">
        <v>108</v>
      </c>
      <c r="S57" t="s">
        <v>111</v>
      </c>
      <c r="T57" t="s">
        <v>52</v>
      </c>
      <c r="U57">
        <v>63.1</v>
      </c>
      <c r="V57">
        <v>62.92</v>
      </c>
      <c r="W57">
        <v>61.1</v>
      </c>
      <c r="X57">
        <v>0.31900000000000001</v>
      </c>
      <c r="Y57">
        <v>0.63600000000000001</v>
      </c>
    </row>
    <row r="60" spans="1:25" x14ac:dyDescent="0.25">
      <c r="A60" t="s">
        <v>105</v>
      </c>
      <c r="B60" t="s">
        <v>106</v>
      </c>
      <c r="C60" t="s">
        <v>107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J60" t="s">
        <v>106</v>
      </c>
      <c r="K60" t="s">
        <v>107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R60" t="s">
        <v>106</v>
      </c>
      <c r="S60" t="s">
        <v>107</v>
      </c>
      <c r="T60" t="s">
        <v>37</v>
      </c>
      <c r="U60" t="s">
        <v>38</v>
      </c>
      <c r="V60" t="s">
        <v>39</v>
      </c>
      <c r="W60" t="s">
        <v>40</v>
      </c>
      <c r="X60" t="s">
        <v>41</v>
      </c>
    </row>
    <row r="61" spans="1:25" x14ac:dyDescent="0.25">
      <c r="A61" t="s">
        <v>108</v>
      </c>
      <c r="B61" t="s">
        <v>109</v>
      </c>
      <c r="C61" t="s">
        <v>109</v>
      </c>
      <c r="D61">
        <v>61.23</v>
      </c>
      <c r="E61">
        <v>57</v>
      </c>
      <c r="F61">
        <v>0.55380000000000007</v>
      </c>
      <c r="G61">
        <v>29.299999999999997</v>
      </c>
      <c r="H61">
        <v>56.499999999999993</v>
      </c>
      <c r="J61" t="str">
        <f>B61</f>
        <v>ne</v>
      </c>
      <c r="K61" t="str">
        <f>C61</f>
        <v>ne</v>
      </c>
      <c r="L61">
        <f>D62-D61</f>
        <v>-3.4199999999999946</v>
      </c>
      <c r="M61">
        <f>E62-E61</f>
        <v>-0.60000000000000142</v>
      </c>
      <c r="N61">
        <f>F62-F61</f>
        <v>-4.7800000000000065E-2</v>
      </c>
      <c r="O61">
        <f>G62-G61</f>
        <v>-1</v>
      </c>
      <c r="P61">
        <f>H62-H61</f>
        <v>-4.3999999999999915</v>
      </c>
      <c r="R61" t="s">
        <v>109</v>
      </c>
      <c r="S61" t="s">
        <v>109</v>
      </c>
      <c r="T61">
        <v>-3.4199999999999946</v>
      </c>
      <c r="U61">
        <v>-0.60000000000000142</v>
      </c>
      <c r="V61">
        <v>-4.7800000000000065E-2</v>
      </c>
      <c r="W61">
        <v>-1</v>
      </c>
      <c r="X61">
        <v>-4.3999999999999915</v>
      </c>
    </row>
    <row r="62" spans="1:25" x14ac:dyDescent="0.25">
      <c r="A62" t="s">
        <v>110</v>
      </c>
      <c r="B62" t="s">
        <v>109</v>
      </c>
      <c r="C62" t="s">
        <v>109</v>
      </c>
      <c r="D62">
        <v>57.81</v>
      </c>
      <c r="E62">
        <v>56.4</v>
      </c>
      <c r="F62">
        <v>0.50600000000000001</v>
      </c>
      <c r="G62">
        <v>28.299999999999997</v>
      </c>
      <c r="H62">
        <v>52.1</v>
      </c>
      <c r="J62" t="str">
        <f>B63</f>
        <v>taip</v>
      </c>
      <c r="K62" t="str">
        <f>C63</f>
        <v>ne</v>
      </c>
      <c r="L62">
        <f>D64-D63</f>
        <v>-9.8100000000000023</v>
      </c>
      <c r="M62">
        <f>E64-E63</f>
        <v>11.810000000000002</v>
      </c>
      <c r="N62">
        <f>F64-F63</f>
        <v>4.9000000000000044E-2</v>
      </c>
      <c r="O62">
        <f>G64-G63</f>
        <v>2.7999999999999972</v>
      </c>
      <c r="P62">
        <f>H64-H63</f>
        <v>3.1999999999999886</v>
      </c>
      <c r="R62" t="s">
        <v>111</v>
      </c>
      <c r="S62" t="s">
        <v>109</v>
      </c>
      <c r="T62">
        <v>-9.8100000000000023</v>
      </c>
      <c r="U62">
        <v>11.810000000000002</v>
      </c>
      <c r="V62">
        <v>4.9000000000000044E-2</v>
      </c>
      <c r="W62">
        <v>2.7999999999999972</v>
      </c>
      <c r="X62">
        <v>3.1999999999999886</v>
      </c>
    </row>
    <row r="63" spans="1:25" x14ac:dyDescent="0.25">
      <c r="A63" t="s">
        <v>108</v>
      </c>
      <c r="B63" t="s">
        <v>111</v>
      </c>
      <c r="C63" t="s">
        <v>109</v>
      </c>
      <c r="D63">
        <v>68.010000000000005</v>
      </c>
      <c r="E63">
        <v>49.25</v>
      </c>
      <c r="F63">
        <v>0.53079999999999994</v>
      </c>
      <c r="G63">
        <v>27.6</v>
      </c>
      <c r="H63">
        <v>54.400000000000006</v>
      </c>
      <c r="J63" t="str">
        <f>B65</f>
        <v>ne</v>
      </c>
      <c r="K63" t="str">
        <f>C65</f>
        <v>Numatytasis</v>
      </c>
      <c r="L63">
        <f>D66-D65</f>
        <v>-1.3599999999999994</v>
      </c>
      <c r="M63">
        <f>E66-E65</f>
        <v>-5.2299999999999969</v>
      </c>
      <c r="N63">
        <f>F66-F65</f>
        <v>-3.5999999999999921E-2</v>
      </c>
      <c r="O63">
        <f>G66-G65</f>
        <v>-1.6999999999999957</v>
      </c>
      <c r="P63">
        <f>H66-H65</f>
        <v>-5.0999999999999943</v>
      </c>
      <c r="R63" t="s">
        <v>109</v>
      </c>
      <c r="S63" t="s">
        <v>52</v>
      </c>
      <c r="T63">
        <v>-1.3599999999999994</v>
      </c>
      <c r="U63">
        <v>-5.2299999999999969</v>
      </c>
      <c r="V63">
        <v>-3.5999999999999921E-2</v>
      </c>
      <c r="W63">
        <v>-1.6999999999999957</v>
      </c>
      <c r="X63">
        <v>-5.0999999999999943</v>
      </c>
    </row>
    <row r="64" spans="1:25" x14ac:dyDescent="0.25">
      <c r="A64" t="s">
        <v>110</v>
      </c>
      <c r="B64" t="s">
        <v>111</v>
      </c>
      <c r="C64" t="s">
        <v>109</v>
      </c>
      <c r="D64">
        <v>58.2</v>
      </c>
      <c r="E64">
        <v>61.06</v>
      </c>
      <c r="F64">
        <v>0.57979999999999998</v>
      </c>
      <c r="G64">
        <v>30.4</v>
      </c>
      <c r="H64">
        <v>57.599999999999994</v>
      </c>
      <c r="J64" t="str">
        <f>B67</f>
        <v>taip</v>
      </c>
      <c r="K64" t="str">
        <f>C67</f>
        <v>Numatytasis</v>
      </c>
      <c r="L64">
        <f>D68-D67</f>
        <v>1.6699999999999946</v>
      </c>
      <c r="M64">
        <f>E68-E67</f>
        <v>-4.1300000000000026</v>
      </c>
      <c r="N64">
        <f>F68-F67</f>
        <v>-7.5999999999999401E-3</v>
      </c>
      <c r="O64">
        <f>G68-G67</f>
        <v>3.4999999999999964</v>
      </c>
      <c r="P64">
        <f>H68-H67</f>
        <v>-0.89999999999999858</v>
      </c>
      <c r="R64" t="s">
        <v>111</v>
      </c>
      <c r="S64" t="s">
        <v>52</v>
      </c>
      <c r="T64">
        <v>1.6699999999999946</v>
      </c>
      <c r="U64">
        <v>-4.1300000000000026</v>
      </c>
      <c r="V64">
        <v>-7.5999999999999401E-3</v>
      </c>
      <c r="W64">
        <v>3.4999999999999964</v>
      </c>
      <c r="X64">
        <v>-0.89999999999999858</v>
      </c>
    </row>
    <row r="65" spans="1:24" x14ac:dyDescent="0.25">
      <c r="A65" t="s">
        <v>108</v>
      </c>
      <c r="B65" t="s">
        <v>109</v>
      </c>
      <c r="C65" t="s">
        <v>52</v>
      </c>
      <c r="D65">
        <v>65.02</v>
      </c>
      <c r="E65">
        <v>53.62</v>
      </c>
      <c r="F65">
        <v>0.56979999999999997</v>
      </c>
      <c r="G65">
        <v>28.4</v>
      </c>
      <c r="H65">
        <v>56.699999999999996</v>
      </c>
      <c r="J65" t="str">
        <f>B69</f>
        <v>ne</v>
      </c>
      <c r="K65" t="str">
        <f>C69</f>
        <v>Fotometrinis</v>
      </c>
      <c r="L65">
        <f>D70-D69</f>
        <v>-7.480000000000004</v>
      </c>
      <c r="M65">
        <f>E70-E69</f>
        <v>15.20000000000001</v>
      </c>
      <c r="N65">
        <f>F70-F69</f>
        <v>3.0400000000000094E-2</v>
      </c>
      <c r="O65">
        <f>G70-G69</f>
        <v>3.899999999999995</v>
      </c>
      <c r="P65">
        <f>H70-H69</f>
        <v>3.0000000000000071</v>
      </c>
      <c r="R65" t="s">
        <v>109</v>
      </c>
      <c r="S65" t="s">
        <v>112</v>
      </c>
      <c r="T65">
        <v>-7.480000000000004</v>
      </c>
      <c r="U65">
        <v>15.20000000000001</v>
      </c>
      <c r="V65">
        <v>3.0400000000000094E-2</v>
      </c>
      <c r="W65">
        <v>3.899999999999995</v>
      </c>
      <c r="X65">
        <v>3.0000000000000071</v>
      </c>
    </row>
    <row r="66" spans="1:24" x14ac:dyDescent="0.25">
      <c r="A66" t="s">
        <v>110</v>
      </c>
      <c r="B66" t="s">
        <v>109</v>
      </c>
      <c r="C66" t="s">
        <v>52</v>
      </c>
      <c r="D66">
        <v>63.66</v>
      </c>
      <c r="E66">
        <v>48.39</v>
      </c>
      <c r="F66">
        <v>0.53380000000000005</v>
      </c>
      <c r="G66">
        <v>26.700000000000003</v>
      </c>
      <c r="H66">
        <v>51.6</v>
      </c>
      <c r="J66" t="str">
        <f>B71</f>
        <v>taip</v>
      </c>
      <c r="K66" t="str">
        <f>C71</f>
        <v>Fotometrinis</v>
      </c>
      <c r="L66">
        <f>D72-D71</f>
        <v>-1.8299999999999983</v>
      </c>
      <c r="M66">
        <f>E72-E71</f>
        <v>10.25</v>
      </c>
      <c r="N66">
        <f>F72-F71</f>
        <v>5.7599999999999985E-2</v>
      </c>
      <c r="O66">
        <f>G72-G71</f>
        <v>5.4999999999999964</v>
      </c>
      <c r="P66">
        <f>H72-H71</f>
        <v>7.8999999999999915</v>
      </c>
      <c r="R66" t="s">
        <v>111</v>
      </c>
      <c r="S66" t="s">
        <v>112</v>
      </c>
      <c r="T66">
        <v>-1.8299999999999983</v>
      </c>
      <c r="U66">
        <v>10.25</v>
      </c>
      <c r="V66">
        <v>5.7599999999999985E-2</v>
      </c>
      <c r="W66">
        <v>5.4999999999999964</v>
      </c>
      <c r="X66">
        <v>7.8999999999999915</v>
      </c>
    </row>
    <row r="67" spans="1:24" x14ac:dyDescent="0.25">
      <c r="A67" t="s">
        <v>108</v>
      </c>
      <c r="B67" t="s">
        <v>111</v>
      </c>
      <c r="C67" t="s">
        <v>52</v>
      </c>
      <c r="D67">
        <v>63.1</v>
      </c>
      <c r="E67">
        <v>62.92</v>
      </c>
      <c r="F67">
        <v>0.61099999999999999</v>
      </c>
      <c r="G67">
        <v>31.900000000000002</v>
      </c>
      <c r="H67">
        <v>63.6</v>
      </c>
      <c r="J67" t="str">
        <f>B73</f>
        <v>ne</v>
      </c>
      <c r="K67" t="str">
        <f>C73</f>
        <v>Geometrinis</v>
      </c>
      <c r="L67">
        <f>D74-D73</f>
        <v>-4.1399999999999935</v>
      </c>
      <c r="M67">
        <f>E74-E73</f>
        <v>1.470000000000006</v>
      </c>
      <c r="N67">
        <f>F74-F73</f>
        <v>2.4299999999999988E-2</v>
      </c>
      <c r="O67">
        <f>G74-G73</f>
        <v>1.5</v>
      </c>
      <c r="P67">
        <f>H74-H73</f>
        <v>-1.8999999999999986</v>
      </c>
      <c r="R67" t="s">
        <v>109</v>
      </c>
      <c r="S67" t="s">
        <v>113</v>
      </c>
      <c r="T67">
        <v>-4.1399999999999935</v>
      </c>
      <c r="U67">
        <v>1.470000000000006</v>
      </c>
      <c r="V67">
        <v>2.4299999999999988E-2</v>
      </c>
      <c r="W67">
        <v>1.5</v>
      </c>
      <c r="X67">
        <v>-1.8999999999999986</v>
      </c>
    </row>
    <row r="68" spans="1:24" x14ac:dyDescent="0.25">
      <c r="A68" t="s">
        <v>110</v>
      </c>
      <c r="B68" t="s">
        <v>111</v>
      </c>
      <c r="C68" t="s">
        <v>52</v>
      </c>
      <c r="D68">
        <v>64.77</v>
      </c>
      <c r="E68">
        <v>58.79</v>
      </c>
      <c r="F68">
        <v>0.60340000000000005</v>
      </c>
      <c r="G68">
        <v>35.4</v>
      </c>
      <c r="H68">
        <v>62.7</v>
      </c>
      <c r="J68" t="str">
        <f>B75</f>
        <v>taip</v>
      </c>
      <c r="K68" t="str">
        <f>C75</f>
        <v>Geometrinis</v>
      </c>
      <c r="L68">
        <f>D76-D75</f>
        <v>0.68000000000000682</v>
      </c>
      <c r="M68">
        <f>E76-E75</f>
        <v>-3.740000000000002</v>
      </c>
      <c r="N68">
        <f>F76-F75</f>
        <v>-6.7800000000000027E-2</v>
      </c>
      <c r="O68">
        <f>G76-G75</f>
        <v>-3.2999999999999972</v>
      </c>
      <c r="P68">
        <f>H76-H75</f>
        <v>-5.6000000000000014</v>
      </c>
      <c r="R68" t="s">
        <v>111</v>
      </c>
      <c r="S68" t="s">
        <v>113</v>
      </c>
      <c r="T68">
        <v>0.68000000000000682</v>
      </c>
      <c r="U68">
        <v>-3.740000000000002</v>
      </c>
      <c r="V68">
        <v>-6.7800000000000027E-2</v>
      </c>
      <c r="W68">
        <v>-3.2999999999999972</v>
      </c>
      <c r="X68">
        <v>-5.6000000000000014</v>
      </c>
    </row>
    <row r="69" spans="1:24" x14ac:dyDescent="0.25">
      <c r="A69" t="s">
        <v>108</v>
      </c>
      <c r="B69" t="s">
        <v>109</v>
      </c>
      <c r="C69" t="s">
        <v>112</v>
      </c>
      <c r="D69">
        <v>63.21</v>
      </c>
      <c r="E69">
        <v>49.23</v>
      </c>
      <c r="F69">
        <v>0.51549999999999996</v>
      </c>
      <c r="G69">
        <v>27.500000000000004</v>
      </c>
      <c r="H69">
        <v>53.1</v>
      </c>
      <c r="J69" t="str">
        <f>B77</f>
        <v>ne</v>
      </c>
      <c r="K69" t="str">
        <f>C77</f>
        <v>Fotometrinis + Geometrinis</v>
      </c>
      <c r="L69">
        <f>D78-D77</f>
        <v>-0.12000000000000455</v>
      </c>
      <c r="M69">
        <f>E78-E77</f>
        <v>13.669999999999995</v>
      </c>
      <c r="N69">
        <f>F78-F77</f>
        <v>0.13019999999999998</v>
      </c>
      <c r="O69">
        <f>G78-G77</f>
        <v>8.899999999999995</v>
      </c>
      <c r="P69">
        <f>H78-H77</f>
        <v>12.899999999999999</v>
      </c>
      <c r="R69" t="s">
        <v>109</v>
      </c>
      <c r="S69" t="s">
        <v>114</v>
      </c>
      <c r="T69">
        <v>-0.12000000000000455</v>
      </c>
      <c r="U69">
        <v>13.669999999999995</v>
      </c>
      <c r="V69">
        <v>0.13019999999999998</v>
      </c>
      <c r="W69">
        <v>8.899999999999995</v>
      </c>
      <c r="X69">
        <v>12.899999999999999</v>
      </c>
    </row>
    <row r="70" spans="1:24" x14ac:dyDescent="0.25">
      <c r="A70" t="s">
        <v>110</v>
      </c>
      <c r="B70" t="s">
        <v>109</v>
      </c>
      <c r="C70" t="s">
        <v>112</v>
      </c>
      <c r="D70">
        <v>55.73</v>
      </c>
      <c r="E70">
        <v>64.430000000000007</v>
      </c>
      <c r="F70">
        <v>0.54590000000000005</v>
      </c>
      <c r="G70">
        <v>31.4</v>
      </c>
      <c r="H70">
        <v>56.100000000000009</v>
      </c>
      <c r="J70" t="str">
        <f>B79</f>
        <v>taip</v>
      </c>
      <c r="K70" t="str">
        <f>C79</f>
        <v>Fotometrinis + Geometrinis</v>
      </c>
      <c r="L70">
        <f>D80-D79</f>
        <v>-7.3299999999999983</v>
      </c>
      <c r="M70">
        <f>E80-E79</f>
        <v>11.369999999999997</v>
      </c>
      <c r="N70">
        <f>F80-F79</f>
        <v>7.2000000000000008E-2</v>
      </c>
      <c r="O70">
        <f>G80-G79</f>
        <v>1.8999999999999986</v>
      </c>
      <c r="P70">
        <f>H80-H79</f>
        <v>2.8999999999999986</v>
      </c>
      <c r="R70" t="s">
        <v>111</v>
      </c>
      <c r="S70" t="s">
        <v>114</v>
      </c>
      <c r="T70">
        <v>-7.3299999999999983</v>
      </c>
      <c r="U70">
        <v>11.369999999999997</v>
      </c>
      <c r="V70">
        <v>7.2000000000000008E-2</v>
      </c>
      <c r="W70">
        <v>1.8999999999999986</v>
      </c>
      <c r="X70">
        <v>2.8999999999999986</v>
      </c>
    </row>
    <row r="71" spans="1:24" x14ac:dyDescent="0.25">
      <c r="A71" t="s">
        <v>108</v>
      </c>
      <c r="B71" t="s">
        <v>111</v>
      </c>
      <c r="C71" t="s">
        <v>112</v>
      </c>
      <c r="D71">
        <v>59.68</v>
      </c>
      <c r="E71">
        <v>50.97</v>
      </c>
      <c r="F71">
        <v>0.5262</v>
      </c>
      <c r="G71">
        <v>26.200000000000003</v>
      </c>
      <c r="H71">
        <v>51.7</v>
      </c>
    </row>
    <row r="72" spans="1:24" x14ac:dyDescent="0.25">
      <c r="A72" t="s">
        <v>110</v>
      </c>
      <c r="B72" t="s">
        <v>111</v>
      </c>
      <c r="C72" t="s">
        <v>112</v>
      </c>
      <c r="D72">
        <v>57.85</v>
      </c>
      <c r="E72">
        <v>61.22</v>
      </c>
      <c r="F72">
        <v>0.58379999999999999</v>
      </c>
      <c r="G72">
        <v>31.7</v>
      </c>
      <c r="H72">
        <v>59.599999999999994</v>
      </c>
      <c r="T72">
        <f>AVERAGE(Table9[P])</f>
        <v>-3.3139999999999992</v>
      </c>
      <c r="U72">
        <f>AVERAGE(Table9[R])</f>
        <v>5.0070000000000006</v>
      </c>
      <c r="V72">
        <f>AVERAGE(Table9[F1])</f>
        <v>2.0430000000000014E-2</v>
      </c>
      <c r="W72">
        <f>AVERAGE(Table9[mAP50-95])</f>
        <v>2.1999999999999984</v>
      </c>
      <c r="X72">
        <f>AVERAGE(Table9[mAP50])</f>
        <v>1.2</v>
      </c>
    </row>
    <row r="73" spans="1:24" x14ac:dyDescent="0.25">
      <c r="A73" t="s">
        <v>108</v>
      </c>
      <c r="B73" t="s">
        <v>109</v>
      </c>
      <c r="C73" t="s">
        <v>113</v>
      </c>
      <c r="D73">
        <v>66.959999999999994</v>
      </c>
      <c r="E73">
        <v>55.12</v>
      </c>
      <c r="F73">
        <v>0.56130000000000002</v>
      </c>
      <c r="G73">
        <v>26.1</v>
      </c>
      <c r="H73">
        <v>54.300000000000004</v>
      </c>
    </row>
    <row r="74" spans="1:24" x14ac:dyDescent="0.25">
      <c r="A74" t="s">
        <v>110</v>
      </c>
      <c r="B74" t="s">
        <v>109</v>
      </c>
      <c r="C74" t="s">
        <v>113</v>
      </c>
      <c r="D74">
        <v>62.82</v>
      </c>
      <c r="E74">
        <v>56.59</v>
      </c>
      <c r="F74">
        <v>0.58560000000000001</v>
      </c>
      <c r="G74">
        <v>27.6</v>
      </c>
      <c r="H74">
        <v>52.400000000000006</v>
      </c>
    </row>
    <row r="75" spans="1:24" x14ac:dyDescent="0.25">
      <c r="A75" t="s">
        <v>108</v>
      </c>
      <c r="B75" t="s">
        <v>111</v>
      </c>
      <c r="C75" t="s">
        <v>113</v>
      </c>
      <c r="D75">
        <v>65.47</v>
      </c>
      <c r="E75">
        <v>53.78</v>
      </c>
      <c r="F75">
        <v>0.56330000000000002</v>
      </c>
      <c r="G75">
        <v>26.5</v>
      </c>
      <c r="H75">
        <v>52.1</v>
      </c>
      <c r="J75" t="s">
        <v>105</v>
      </c>
      <c r="K75" t="s">
        <v>107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R75" t="s">
        <v>105</v>
      </c>
      <c r="S75" t="s">
        <v>107</v>
      </c>
      <c r="T75" t="s">
        <v>37</v>
      </c>
      <c r="U75" t="s">
        <v>38</v>
      </c>
      <c r="V75" t="s">
        <v>39</v>
      </c>
      <c r="W75" t="s">
        <v>40</v>
      </c>
      <c r="X75" t="s">
        <v>41</v>
      </c>
    </row>
    <row r="76" spans="1:24" x14ac:dyDescent="0.25">
      <c r="A76" t="s">
        <v>110</v>
      </c>
      <c r="B76" t="s">
        <v>111</v>
      </c>
      <c r="C76" t="s">
        <v>113</v>
      </c>
      <c r="D76">
        <v>66.150000000000006</v>
      </c>
      <c r="E76">
        <v>50.04</v>
      </c>
      <c r="F76">
        <v>0.4955</v>
      </c>
      <c r="G76">
        <v>23.200000000000003</v>
      </c>
      <c r="H76">
        <v>46.5</v>
      </c>
      <c r="J76" t="str">
        <f>A61</f>
        <v>Nuo nulio</v>
      </c>
      <c r="K76" t="str">
        <f>C61</f>
        <v>ne</v>
      </c>
      <c r="L76">
        <f>D63-D61</f>
        <v>6.7800000000000082</v>
      </c>
      <c r="M76">
        <f t="shared" ref="M76:P77" si="6">E63-E61</f>
        <v>-7.75</v>
      </c>
      <c r="N76">
        <f t="shared" si="6"/>
        <v>-2.3000000000000131E-2</v>
      </c>
      <c r="O76">
        <f t="shared" si="6"/>
        <v>-1.6999999999999957</v>
      </c>
      <c r="P76">
        <f t="shared" si="6"/>
        <v>-2.0999999999999872</v>
      </c>
      <c r="R76" t="s">
        <v>108</v>
      </c>
      <c r="S76" t="s">
        <v>109</v>
      </c>
      <c r="T76">
        <v>6.7800000000000082</v>
      </c>
      <c r="U76">
        <v>-7.75</v>
      </c>
      <c r="V76">
        <v>-2.3000000000000131E-2</v>
      </c>
      <c r="W76">
        <v>-1.6999999999999957</v>
      </c>
      <c r="X76">
        <v>-2.0999999999999872</v>
      </c>
    </row>
    <row r="77" spans="1:24" x14ac:dyDescent="0.25">
      <c r="A77" t="s">
        <v>108</v>
      </c>
      <c r="B77" t="s">
        <v>109</v>
      </c>
      <c r="C77" t="s">
        <v>114</v>
      </c>
      <c r="D77">
        <v>63.02</v>
      </c>
      <c r="E77">
        <v>39.880000000000003</v>
      </c>
      <c r="F77">
        <v>0.44750000000000001</v>
      </c>
      <c r="G77">
        <v>20.100000000000001</v>
      </c>
      <c r="H77">
        <v>39</v>
      </c>
      <c r="J77" t="str">
        <f>A62</f>
        <v>Iš anksto</v>
      </c>
      <c r="K77" t="str">
        <f>C62</f>
        <v>ne</v>
      </c>
      <c r="L77">
        <f>D64-D62</f>
        <v>0.39000000000000057</v>
      </c>
      <c r="M77">
        <f t="shared" si="6"/>
        <v>4.6600000000000037</v>
      </c>
      <c r="N77">
        <f t="shared" si="6"/>
        <v>7.3799999999999977E-2</v>
      </c>
      <c r="O77">
        <f t="shared" si="6"/>
        <v>2.1000000000000014</v>
      </c>
      <c r="P77">
        <f t="shared" si="6"/>
        <v>5.4999999999999929</v>
      </c>
      <c r="R77" t="s">
        <v>110</v>
      </c>
      <c r="S77" t="s">
        <v>109</v>
      </c>
      <c r="T77">
        <v>0.39000000000000057</v>
      </c>
      <c r="U77">
        <v>4.6600000000000037</v>
      </c>
      <c r="V77">
        <v>7.3799999999999977E-2</v>
      </c>
      <c r="W77">
        <v>2.1000000000000014</v>
      </c>
      <c r="X77">
        <v>5.4999999999999929</v>
      </c>
    </row>
    <row r="78" spans="1:24" x14ac:dyDescent="0.25">
      <c r="A78" t="s">
        <v>110</v>
      </c>
      <c r="B78" t="s">
        <v>109</v>
      </c>
      <c r="C78" t="s">
        <v>114</v>
      </c>
      <c r="D78">
        <v>62.9</v>
      </c>
      <c r="E78">
        <v>53.55</v>
      </c>
      <c r="F78">
        <v>0.57769999999999999</v>
      </c>
      <c r="G78">
        <v>28.999999999999996</v>
      </c>
      <c r="H78">
        <v>51.9</v>
      </c>
      <c r="J78" t="str">
        <f>A65</f>
        <v>Nuo nulio</v>
      </c>
      <c r="K78" t="str">
        <f>C65</f>
        <v>Numatytasis</v>
      </c>
      <c r="L78">
        <f>D67-D65</f>
        <v>-1.9199999999999946</v>
      </c>
      <c r="M78">
        <f t="shared" ref="M78:P79" si="7">E67-E65</f>
        <v>9.3000000000000043</v>
      </c>
      <c r="N78">
        <f t="shared" si="7"/>
        <v>4.1200000000000014E-2</v>
      </c>
      <c r="O78">
        <f t="shared" si="7"/>
        <v>3.5000000000000036</v>
      </c>
      <c r="P78">
        <f t="shared" si="7"/>
        <v>6.9000000000000057</v>
      </c>
      <c r="R78" t="s">
        <v>108</v>
      </c>
      <c r="S78" t="s">
        <v>52</v>
      </c>
      <c r="T78">
        <v>-1.9199999999999946</v>
      </c>
      <c r="U78">
        <v>9.3000000000000043</v>
      </c>
      <c r="V78">
        <v>4.1200000000000014E-2</v>
      </c>
      <c r="W78">
        <v>3.5000000000000036</v>
      </c>
      <c r="X78">
        <v>6.9000000000000057</v>
      </c>
    </row>
    <row r="79" spans="1:24" x14ac:dyDescent="0.25">
      <c r="A79" t="s">
        <v>108</v>
      </c>
      <c r="B79" t="s">
        <v>111</v>
      </c>
      <c r="C79" t="s">
        <v>114</v>
      </c>
      <c r="D79">
        <v>61.94</v>
      </c>
      <c r="E79">
        <v>48.5</v>
      </c>
      <c r="F79">
        <v>0.47479999999999994</v>
      </c>
      <c r="G79">
        <v>23.400000000000002</v>
      </c>
      <c r="H79">
        <v>45.5</v>
      </c>
      <c r="J79" t="str">
        <f>A66</f>
        <v>Iš anksto</v>
      </c>
      <c r="K79" t="str">
        <f>C66</f>
        <v>Numatytasis</v>
      </c>
      <c r="L79">
        <f>D68-D66</f>
        <v>1.1099999999999994</v>
      </c>
      <c r="M79">
        <f t="shared" si="7"/>
        <v>10.399999999999999</v>
      </c>
      <c r="N79">
        <f t="shared" si="7"/>
        <v>6.9599999999999995E-2</v>
      </c>
      <c r="O79">
        <f t="shared" si="7"/>
        <v>8.6999999999999957</v>
      </c>
      <c r="P79">
        <f t="shared" si="7"/>
        <v>11.100000000000001</v>
      </c>
      <c r="R79" t="s">
        <v>110</v>
      </c>
      <c r="S79" t="s">
        <v>52</v>
      </c>
      <c r="T79">
        <v>1.1099999999999994</v>
      </c>
      <c r="U79">
        <v>10.399999999999999</v>
      </c>
      <c r="V79">
        <v>6.9599999999999995E-2</v>
      </c>
      <c r="W79">
        <v>8.6999999999999957</v>
      </c>
      <c r="X79">
        <v>11.100000000000001</v>
      </c>
    </row>
    <row r="80" spans="1:24" x14ac:dyDescent="0.25">
      <c r="A80" t="s">
        <v>110</v>
      </c>
      <c r="B80" t="s">
        <v>111</v>
      </c>
      <c r="C80" t="s">
        <v>114</v>
      </c>
      <c r="D80">
        <v>54.61</v>
      </c>
      <c r="E80">
        <v>59.87</v>
      </c>
      <c r="F80">
        <v>0.54679999999999995</v>
      </c>
      <c r="G80">
        <v>25.3</v>
      </c>
      <c r="H80">
        <v>48.4</v>
      </c>
      <c r="J80" t="str">
        <f>A69</f>
        <v>Nuo nulio</v>
      </c>
      <c r="K80" t="str">
        <f>C69</f>
        <v>Fotometrinis</v>
      </c>
      <c r="L80">
        <f>D71-D69</f>
        <v>-3.5300000000000011</v>
      </c>
      <c r="M80">
        <f t="shared" ref="M80:P81" si="8">E71-E69</f>
        <v>1.740000000000002</v>
      </c>
      <c r="N80">
        <f t="shared" si="8"/>
        <v>1.0700000000000043E-2</v>
      </c>
      <c r="O80">
        <f t="shared" si="8"/>
        <v>-1.3000000000000007</v>
      </c>
      <c r="P80">
        <f t="shared" si="8"/>
        <v>-1.3999999999999986</v>
      </c>
      <c r="R80" t="s">
        <v>108</v>
      </c>
      <c r="S80" t="s">
        <v>112</v>
      </c>
      <c r="T80">
        <v>-3.5300000000000011</v>
      </c>
      <c r="U80">
        <v>1.740000000000002</v>
      </c>
      <c r="V80">
        <v>1.0700000000000043E-2</v>
      </c>
      <c r="W80">
        <v>-1.3000000000000007</v>
      </c>
      <c r="X80">
        <v>-1.3999999999999986</v>
      </c>
    </row>
    <row r="81" spans="10:24" x14ac:dyDescent="0.25">
      <c r="J81" t="str">
        <f>A70</f>
        <v>Iš anksto</v>
      </c>
      <c r="K81" t="str">
        <f>C70</f>
        <v>Fotometrinis</v>
      </c>
      <c r="L81">
        <f>D72-D70</f>
        <v>2.1200000000000045</v>
      </c>
      <c r="M81">
        <f t="shared" si="8"/>
        <v>-3.210000000000008</v>
      </c>
      <c r="N81">
        <f t="shared" si="8"/>
        <v>3.7899999999999934E-2</v>
      </c>
      <c r="O81">
        <f t="shared" si="8"/>
        <v>0.30000000000000071</v>
      </c>
      <c r="P81">
        <f t="shared" si="8"/>
        <v>3.4999999999999858</v>
      </c>
      <c r="R81" t="s">
        <v>110</v>
      </c>
      <c r="S81" t="s">
        <v>112</v>
      </c>
      <c r="T81">
        <v>2.1200000000000045</v>
      </c>
      <c r="U81">
        <v>-3.210000000000008</v>
      </c>
      <c r="V81">
        <v>3.7899999999999934E-2</v>
      </c>
      <c r="W81">
        <v>0.30000000000000071</v>
      </c>
      <c r="X81">
        <v>3.4999999999999858</v>
      </c>
    </row>
    <row r="82" spans="10:24" x14ac:dyDescent="0.25">
      <c r="J82" t="str">
        <f>A73</f>
        <v>Nuo nulio</v>
      </c>
      <c r="K82" t="str">
        <f>C73</f>
        <v>Geometrinis</v>
      </c>
      <c r="L82">
        <f>D75-D73</f>
        <v>-1.4899999999999949</v>
      </c>
      <c r="M82">
        <f t="shared" ref="M82:P83" si="9">E75-E73</f>
        <v>-1.3399999999999963</v>
      </c>
      <c r="N82">
        <f t="shared" si="9"/>
        <v>2.0000000000000018E-3</v>
      </c>
      <c r="O82">
        <f t="shared" si="9"/>
        <v>0.39999999999999858</v>
      </c>
      <c r="P82">
        <f t="shared" si="9"/>
        <v>-2.2000000000000028</v>
      </c>
      <c r="R82" t="s">
        <v>108</v>
      </c>
      <c r="S82" t="s">
        <v>113</v>
      </c>
      <c r="T82">
        <v>-1.4899999999999949</v>
      </c>
      <c r="U82">
        <v>-1.3399999999999963</v>
      </c>
      <c r="V82">
        <v>2.0000000000000018E-3</v>
      </c>
      <c r="W82">
        <v>0.39999999999999858</v>
      </c>
      <c r="X82">
        <v>-2.2000000000000028</v>
      </c>
    </row>
    <row r="83" spans="10:24" x14ac:dyDescent="0.25">
      <c r="J83" t="str">
        <f>A74</f>
        <v>Iš anksto</v>
      </c>
      <c r="K83" t="str">
        <f>C74</f>
        <v>Geometrinis</v>
      </c>
      <c r="L83">
        <f>D76-D74</f>
        <v>3.3300000000000054</v>
      </c>
      <c r="M83">
        <f t="shared" si="9"/>
        <v>-6.5500000000000043</v>
      </c>
      <c r="N83">
        <f t="shared" si="9"/>
        <v>-9.0100000000000013E-2</v>
      </c>
      <c r="O83">
        <f t="shared" si="9"/>
        <v>-4.3999999999999986</v>
      </c>
      <c r="P83">
        <f t="shared" si="9"/>
        <v>-5.9000000000000057</v>
      </c>
      <c r="R83" t="s">
        <v>110</v>
      </c>
      <c r="S83" t="s">
        <v>113</v>
      </c>
      <c r="T83">
        <v>3.3300000000000054</v>
      </c>
      <c r="U83">
        <v>-6.5500000000000043</v>
      </c>
      <c r="V83">
        <v>-9.0100000000000013E-2</v>
      </c>
      <c r="W83">
        <v>-4.3999999999999986</v>
      </c>
      <c r="X83">
        <v>-5.9000000000000057</v>
      </c>
    </row>
    <row r="84" spans="10:24" x14ac:dyDescent="0.25">
      <c r="J84" t="str">
        <f>A77</f>
        <v>Nuo nulio</v>
      </c>
      <c r="K84" t="str">
        <f>C77</f>
        <v>Fotometrinis + Geometrinis</v>
      </c>
      <c r="L84">
        <f>D79-D77</f>
        <v>-1.0800000000000054</v>
      </c>
      <c r="M84">
        <f t="shared" ref="M84:P85" si="10">E79-E77</f>
        <v>8.6199999999999974</v>
      </c>
      <c r="N84">
        <f t="shared" si="10"/>
        <v>2.7299999999999935E-2</v>
      </c>
      <c r="O84">
        <f t="shared" si="10"/>
        <v>3.3000000000000007</v>
      </c>
      <c r="P84">
        <f t="shared" si="10"/>
        <v>6.5</v>
      </c>
      <c r="R84" t="s">
        <v>108</v>
      </c>
      <c r="S84" t="s">
        <v>114</v>
      </c>
      <c r="T84">
        <v>-1.0800000000000054</v>
      </c>
      <c r="U84">
        <v>8.6199999999999974</v>
      </c>
      <c r="V84">
        <v>2.7299999999999935E-2</v>
      </c>
      <c r="W84">
        <v>3.3000000000000007</v>
      </c>
      <c r="X84">
        <v>6.5</v>
      </c>
    </row>
    <row r="85" spans="10:24" x14ac:dyDescent="0.25">
      <c r="J85" t="str">
        <f>A78</f>
        <v>Iš anksto</v>
      </c>
      <c r="K85" t="str">
        <f>C78</f>
        <v>Fotometrinis + Geometrinis</v>
      </c>
      <c r="L85">
        <f>D80-D78</f>
        <v>-8.2899999999999991</v>
      </c>
      <c r="M85">
        <f t="shared" si="10"/>
        <v>6.32</v>
      </c>
      <c r="N85">
        <f t="shared" si="10"/>
        <v>-3.0900000000000039E-2</v>
      </c>
      <c r="O85">
        <f t="shared" si="10"/>
        <v>-3.6999999999999957</v>
      </c>
      <c r="P85">
        <f t="shared" si="10"/>
        <v>-3.5</v>
      </c>
      <c r="R85" t="s">
        <v>110</v>
      </c>
      <c r="S85" t="s">
        <v>114</v>
      </c>
      <c r="T85">
        <v>-8.2899999999999991</v>
      </c>
      <c r="U85">
        <v>6.32</v>
      </c>
      <c r="V85">
        <v>-3.0900000000000039E-2</v>
      </c>
      <c r="W85">
        <v>-3.6999999999999957</v>
      </c>
      <c r="X85">
        <v>-3.5</v>
      </c>
    </row>
    <row r="87" spans="10:24" x14ac:dyDescent="0.25">
      <c r="T87">
        <f>AVERAGE(Table13[P])</f>
        <v>-0.25799999999999768</v>
      </c>
      <c r="U87">
        <f>AVERAGE(Table13[R])</f>
        <v>2.2189999999999999</v>
      </c>
      <c r="V87">
        <f>AVERAGE(Table13[F1])</f>
        <v>1.1849999999999972E-2</v>
      </c>
      <c r="W87">
        <f>AVERAGE(Table13[mAP50-95])</f>
        <v>0.72000000000000097</v>
      </c>
      <c r="X87">
        <f>AVERAGE(Table13[mAP50])</f>
        <v>1.8399999999999992</v>
      </c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9366-6D37-46E6-BB9A-069976823EE9}">
  <dimension ref="A1:X40"/>
  <sheetViews>
    <sheetView tabSelected="1" topLeftCell="A22" workbookViewId="0">
      <selection activeCell="M46" sqref="M46"/>
    </sheetView>
  </sheetViews>
  <sheetFormatPr defaultRowHeight="15" x14ac:dyDescent="0.25"/>
  <cols>
    <col min="4" max="4" width="18.42578125" customWidth="1"/>
  </cols>
  <sheetData>
    <row r="1" spans="1:24" x14ac:dyDescent="0.25">
      <c r="A1" t="s">
        <v>36</v>
      </c>
      <c r="B1" t="s">
        <v>132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I1" t="s">
        <v>36</v>
      </c>
      <c r="J1" t="s">
        <v>132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Q1" t="s">
        <v>36</v>
      </c>
      <c r="R1" t="s">
        <v>132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</row>
    <row r="2" spans="1:24" x14ac:dyDescent="0.25">
      <c r="A2" t="s">
        <v>53</v>
      </c>
      <c r="B2" t="s">
        <v>133</v>
      </c>
      <c r="C2" s="14">
        <v>-3.3139999999999992</v>
      </c>
      <c r="D2" s="14">
        <v>5.0070000000000006</v>
      </c>
      <c r="E2">
        <v>2.0430000000000015</v>
      </c>
      <c r="F2" s="14">
        <v>2.1999999999999984</v>
      </c>
      <c r="G2" s="14">
        <v>1.2</v>
      </c>
      <c r="H2" s="14">
        <f>AVERAGE(C2:G2)</f>
        <v>1.4272000000000005</v>
      </c>
      <c r="I2" t="s">
        <v>53</v>
      </c>
      <c r="J2" t="s">
        <v>133</v>
      </c>
      <c r="K2" s="14">
        <v>-3.3139999999999992</v>
      </c>
      <c r="L2" s="14">
        <v>5.0070000000000006</v>
      </c>
      <c r="M2">
        <v>2.0430000000000015</v>
      </c>
      <c r="N2" s="14">
        <v>2.1999999999999984</v>
      </c>
      <c r="O2" s="14">
        <v>1.2</v>
      </c>
      <c r="P2" s="9">
        <f>AVERAGE(K2:O2)</f>
        <v>1.4272000000000005</v>
      </c>
      <c r="Q2" t="s">
        <v>53</v>
      </c>
      <c r="R2" t="s">
        <v>134</v>
      </c>
      <c r="S2" s="14">
        <v>-0.25799999999999768</v>
      </c>
      <c r="T2" s="14">
        <v>2.2189999999999999</v>
      </c>
      <c r="U2">
        <v>1.1849999999999972</v>
      </c>
      <c r="V2" s="14">
        <v>0.72000000000000097</v>
      </c>
      <c r="W2" s="14">
        <v>1.8399999999999992</v>
      </c>
      <c r="X2" s="9">
        <f>AVERAGE(S2:W2)</f>
        <v>1.1412</v>
      </c>
    </row>
    <row r="3" spans="1:24" x14ac:dyDescent="0.25">
      <c r="A3" t="s">
        <v>53</v>
      </c>
      <c r="B3" t="s">
        <v>134</v>
      </c>
      <c r="C3" s="14">
        <v>-0.25799999999999768</v>
      </c>
      <c r="D3" s="14">
        <v>2.2189999999999999</v>
      </c>
      <c r="E3">
        <v>1.1849999999999972</v>
      </c>
      <c r="F3" s="14">
        <v>0.72000000000000097</v>
      </c>
      <c r="G3" s="14">
        <v>1.8399999999999992</v>
      </c>
      <c r="H3" s="14">
        <f t="shared" ref="H3:H11" si="0">AVERAGE(C3:G3)</f>
        <v>1.1412</v>
      </c>
      <c r="I3" t="s">
        <v>54</v>
      </c>
      <c r="J3" t="s">
        <v>133</v>
      </c>
      <c r="K3" s="14">
        <v>0.61699999999999799</v>
      </c>
      <c r="L3" s="14">
        <v>-2.2629999999999995</v>
      </c>
      <c r="M3">
        <v>-1.5080000000000005</v>
      </c>
      <c r="N3" s="14">
        <v>-0.77999999999999758</v>
      </c>
      <c r="O3" s="14">
        <v>-1.7199999999999966</v>
      </c>
      <c r="P3" s="9">
        <f t="shared" ref="P3:P8" si="1">AVERAGE(K3:O3)</f>
        <v>-1.1307999999999994</v>
      </c>
      <c r="Q3" t="s">
        <v>54</v>
      </c>
      <c r="R3" t="s">
        <v>134</v>
      </c>
      <c r="S3" s="14">
        <v>1.1530000000000009</v>
      </c>
      <c r="T3" s="14">
        <v>-1.3489999999999995</v>
      </c>
      <c r="U3">
        <v>-0.17000000000000126</v>
      </c>
      <c r="V3" s="14">
        <v>7.9999999999997587E-2</v>
      </c>
      <c r="W3" s="14">
        <v>-0.62000000000000099</v>
      </c>
      <c r="X3" s="9">
        <f t="shared" ref="X3:X8" si="2">AVERAGE(S3:W3)</f>
        <v>-0.18120000000000064</v>
      </c>
    </row>
    <row r="4" spans="1:24" x14ac:dyDescent="0.25">
      <c r="A4" t="s">
        <v>54</v>
      </c>
      <c r="B4" t="s">
        <v>133</v>
      </c>
      <c r="C4" s="14">
        <v>0.61699999999999799</v>
      </c>
      <c r="D4" s="14">
        <v>-2.2629999999999995</v>
      </c>
      <c r="E4">
        <v>-1.5080000000000005</v>
      </c>
      <c r="F4" s="14">
        <v>-0.77999999999999758</v>
      </c>
      <c r="G4" s="14">
        <v>-1.7199999999999966</v>
      </c>
      <c r="H4" s="14">
        <f t="shared" si="0"/>
        <v>-1.1307999999999994</v>
      </c>
      <c r="I4" t="s">
        <v>126</v>
      </c>
      <c r="J4" t="s">
        <v>133</v>
      </c>
      <c r="K4" s="14">
        <v>3.6800000000000006</v>
      </c>
      <c r="L4" s="14">
        <v>5.145999999999999</v>
      </c>
      <c r="M4">
        <v>3.1789999999999998</v>
      </c>
      <c r="N4" s="14">
        <v>5.9799999999999986</v>
      </c>
      <c r="O4" s="14">
        <v>7.7800000000000011</v>
      </c>
      <c r="P4" s="9">
        <f t="shared" si="1"/>
        <v>5.1530000000000005</v>
      </c>
      <c r="Q4" t="s">
        <v>126</v>
      </c>
      <c r="R4" t="s">
        <v>134</v>
      </c>
      <c r="S4" s="14">
        <v>1.5740000000000003</v>
      </c>
      <c r="T4" s="14">
        <v>-1.1039999999999992</v>
      </c>
      <c r="U4">
        <v>-1.262999999999997</v>
      </c>
      <c r="V4" s="14">
        <v>0.11999999999999851</v>
      </c>
      <c r="W4" s="14">
        <v>-0.26000000000000156</v>
      </c>
      <c r="X4" s="9">
        <f t="shared" si="2"/>
        <v>-0.18659999999999979</v>
      </c>
    </row>
    <row r="5" spans="1:24" x14ac:dyDescent="0.25">
      <c r="A5" t="s">
        <v>54</v>
      </c>
      <c r="B5" t="s">
        <v>134</v>
      </c>
      <c r="C5" s="14">
        <v>1.1530000000000009</v>
      </c>
      <c r="D5" s="14">
        <v>-1.3489999999999995</v>
      </c>
      <c r="E5">
        <v>-0.17000000000000126</v>
      </c>
      <c r="F5" s="14">
        <v>7.9999999999997587E-2</v>
      </c>
      <c r="G5" s="14">
        <v>-0.62000000000000099</v>
      </c>
      <c r="H5" s="14">
        <f t="shared" si="0"/>
        <v>-0.18120000000000064</v>
      </c>
      <c r="I5" t="s">
        <v>127</v>
      </c>
      <c r="J5" t="s">
        <v>133</v>
      </c>
      <c r="K5" s="14">
        <v>-7.1000000000000799E-2</v>
      </c>
      <c r="L5" s="14">
        <v>0.92399999999999838</v>
      </c>
      <c r="M5">
        <v>0.5920000000000003</v>
      </c>
      <c r="N5" s="14">
        <v>0.69999999999999962</v>
      </c>
      <c r="O5" s="14">
        <v>0.73000000000000109</v>
      </c>
      <c r="P5" s="9">
        <f t="shared" si="1"/>
        <v>0.57499999999999962</v>
      </c>
      <c r="Q5" t="s">
        <v>127</v>
      </c>
      <c r="R5" t="s">
        <v>134</v>
      </c>
      <c r="S5" s="14">
        <v>-1.227000000000001</v>
      </c>
      <c r="T5" s="14">
        <v>-5.427999999999999</v>
      </c>
      <c r="U5">
        <v>-5.7580000000000009</v>
      </c>
      <c r="V5" s="14">
        <v>-2.1399999999999997</v>
      </c>
      <c r="W5" s="14">
        <v>-3.2500000000000013</v>
      </c>
      <c r="X5" s="9">
        <f t="shared" si="2"/>
        <v>-3.5606</v>
      </c>
    </row>
    <row r="6" spans="1:24" x14ac:dyDescent="0.25">
      <c r="A6" t="s">
        <v>126</v>
      </c>
      <c r="B6" t="s">
        <v>133</v>
      </c>
      <c r="C6" s="14">
        <v>3.6800000000000006</v>
      </c>
      <c r="D6" s="14">
        <v>5.145999999999999</v>
      </c>
      <c r="E6">
        <v>3.1789999999999998</v>
      </c>
      <c r="F6" s="14">
        <v>5.9799999999999986</v>
      </c>
      <c r="G6" s="14">
        <v>7.7800000000000011</v>
      </c>
      <c r="H6" s="14">
        <f t="shared" si="0"/>
        <v>5.1530000000000005</v>
      </c>
      <c r="I6" t="s">
        <v>57</v>
      </c>
      <c r="J6" t="s">
        <v>133</v>
      </c>
      <c r="K6" s="14">
        <v>-0.31099999999999994</v>
      </c>
      <c r="L6" s="14">
        <v>4.5000000000000998E-2</v>
      </c>
      <c r="M6">
        <v>-5.0000000000000044E-2</v>
      </c>
      <c r="N6" s="14">
        <v>1.7</v>
      </c>
      <c r="O6" s="14">
        <v>0.21999999999999814</v>
      </c>
      <c r="P6" s="9">
        <f t="shared" si="1"/>
        <v>0.32079999999999986</v>
      </c>
      <c r="Q6" t="s">
        <v>57</v>
      </c>
      <c r="R6" t="s">
        <v>134</v>
      </c>
      <c r="S6" s="14">
        <v>-1.3230000000000004</v>
      </c>
      <c r="T6" s="14">
        <v>-1.032999999999999</v>
      </c>
      <c r="U6">
        <v>-1.3539999999999963</v>
      </c>
      <c r="V6" s="14">
        <v>-1.4999999999999987</v>
      </c>
      <c r="W6" s="14">
        <v>-1.3999999999999964</v>
      </c>
      <c r="X6" s="9">
        <f t="shared" si="2"/>
        <v>-1.3219999999999981</v>
      </c>
    </row>
    <row r="7" spans="1:24" x14ac:dyDescent="0.25">
      <c r="A7" t="s">
        <v>126</v>
      </c>
      <c r="B7" t="s">
        <v>134</v>
      </c>
      <c r="C7" s="14">
        <v>1.5740000000000003</v>
      </c>
      <c r="D7" s="14">
        <v>-1.1039999999999992</v>
      </c>
      <c r="E7">
        <v>-1.262999999999997</v>
      </c>
      <c r="F7" s="14">
        <v>0.11999999999999851</v>
      </c>
      <c r="G7" s="14">
        <v>-0.26000000000000156</v>
      </c>
      <c r="H7" s="14">
        <f t="shared" si="0"/>
        <v>-0.18659999999999979</v>
      </c>
      <c r="P7" s="14" t="e">
        <f t="shared" si="1"/>
        <v>#DIV/0!</v>
      </c>
      <c r="X7" s="14" t="e">
        <f t="shared" si="2"/>
        <v>#DIV/0!</v>
      </c>
    </row>
    <row r="8" spans="1:24" x14ac:dyDescent="0.25">
      <c r="A8" t="s">
        <v>127</v>
      </c>
      <c r="B8" t="s">
        <v>133</v>
      </c>
      <c r="C8" s="14">
        <v>-7.1000000000000799E-2</v>
      </c>
      <c r="D8" s="14">
        <v>0.92399999999999838</v>
      </c>
      <c r="E8">
        <v>0.5920000000000003</v>
      </c>
      <c r="F8" s="14">
        <v>0.69999999999999962</v>
      </c>
      <c r="G8" s="14">
        <v>0.73000000000000109</v>
      </c>
      <c r="H8" s="14">
        <f t="shared" si="0"/>
        <v>0.57499999999999962</v>
      </c>
      <c r="K8" s="14">
        <f>AVERAGE(K2:K6)</f>
        <v>0.12019999999999978</v>
      </c>
      <c r="L8" s="14">
        <f t="shared" ref="L8:O8" si="3">AVERAGE(L2:L6)</f>
        <v>1.7718</v>
      </c>
      <c r="M8" s="14">
        <f t="shared" si="3"/>
        <v>0.85120000000000018</v>
      </c>
      <c r="N8" s="14">
        <f t="shared" si="3"/>
        <v>1.9599999999999997</v>
      </c>
      <c r="O8" s="14">
        <f t="shared" si="3"/>
        <v>1.6420000000000008</v>
      </c>
      <c r="P8" s="14">
        <f t="shared" si="1"/>
        <v>1.2690399999999999</v>
      </c>
      <c r="S8" s="14">
        <f>AVERAGE(S2:S6)</f>
        <v>-1.6199999999999593E-2</v>
      </c>
      <c r="T8" s="14">
        <f t="shared" ref="T8:W8" si="4">AVERAGE(T2:T6)</f>
        <v>-1.3389999999999993</v>
      </c>
      <c r="U8" s="14">
        <f t="shared" si="4"/>
        <v>-1.4719999999999998</v>
      </c>
      <c r="V8" s="14">
        <f t="shared" si="4"/>
        <v>-0.54400000000000026</v>
      </c>
      <c r="W8" s="14">
        <f t="shared" si="4"/>
        <v>-0.73800000000000021</v>
      </c>
      <c r="X8" s="14">
        <f t="shared" si="2"/>
        <v>-0.8218399999999999</v>
      </c>
    </row>
    <row r="9" spans="1:24" x14ac:dyDescent="0.25">
      <c r="A9" t="s">
        <v>127</v>
      </c>
      <c r="B9" t="s">
        <v>134</v>
      </c>
      <c r="C9" s="14">
        <v>-1.227000000000001</v>
      </c>
      <c r="D9" s="14">
        <v>-5.427999999999999</v>
      </c>
      <c r="E9">
        <v>-5.7580000000000009</v>
      </c>
      <c r="F9" s="14">
        <v>-2.1399999999999997</v>
      </c>
      <c r="G9" s="14">
        <v>-3.2500000000000013</v>
      </c>
      <c r="H9" s="14">
        <f t="shared" si="0"/>
        <v>-3.5606</v>
      </c>
    </row>
    <row r="10" spans="1:24" x14ac:dyDescent="0.25">
      <c r="A10" t="s">
        <v>57</v>
      </c>
      <c r="B10" t="s">
        <v>133</v>
      </c>
      <c r="C10" s="14">
        <v>-0.31099999999999994</v>
      </c>
      <c r="D10" s="14">
        <v>4.5000000000000998E-2</v>
      </c>
      <c r="E10">
        <v>-5.0000000000000044E-2</v>
      </c>
      <c r="F10" s="14">
        <v>1.7</v>
      </c>
      <c r="G10" s="14">
        <v>0.21999999999999814</v>
      </c>
      <c r="H10" s="14">
        <f t="shared" si="0"/>
        <v>0.32079999999999986</v>
      </c>
    </row>
    <row r="11" spans="1:24" x14ac:dyDescent="0.25">
      <c r="A11" t="s">
        <v>57</v>
      </c>
      <c r="B11" t="s">
        <v>134</v>
      </c>
      <c r="C11" s="14">
        <v>-1.3230000000000004</v>
      </c>
      <c r="D11" s="14">
        <v>-1.032999999999999</v>
      </c>
      <c r="E11">
        <v>-1.3539999999999963</v>
      </c>
      <c r="F11" s="14">
        <v>-1.4999999999999987</v>
      </c>
      <c r="G11" s="14">
        <v>-1.3999999999999964</v>
      </c>
      <c r="H11" s="14">
        <f t="shared" si="0"/>
        <v>-1.3219999999999981</v>
      </c>
    </row>
    <row r="12" spans="1:24" x14ac:dyDescent="0.25">
      <c r="U12">
        <f>U2*100</f>
        <v>118.49999999999972</v>
      </c>
      <c r="V12">
        <v>1.1849999999999972</v>
      </c>
    </row>
    <row r="13" spans="1:24" x14ac:dyDescent="0.25">
      <c r="L13">
        <f>E2*100</f>
        <v>204.30000000000015</v>
      </c>
      <c r="M13">
        <v>2.0430000000000015</v>
      </c>
      <c r="O13">
        <f>M2*100</f>
        <v>204.30000000000015</v>
      </c>
      <c r="P13">
        <v>2.0430000000000015</v>
      </c>
      <c r="U13">
        <f t="shared" ref="U13:U18" si="5">U3*100</f>
        <v>-17.000000000000128</v>
      </c>
      <c r="V13">
        <v>-0.17000000000000126</v>
      </c>
    </row>
    <row r="14" spans="1:24" x14ac:dyDescent="0.25">
      <c r="L14">
        <f t="shared" ref="L14:L17" si="6">E3*100</f>
        <v>118.49999999999972</v>
      </c>
      <c r="M14">
        <v>1.1849999999999972</v>
      </c>
      <c r="O14">
        <f t="shared" ref="O14:O19" si="7">M3*100</f>
        <v>-150.80000000000004</v>
      </c>
      <c r="P14">
        <v>-1.5080000000000005</v>
      </c>
      <c r="U14">
        <f t="shared" si="5"/>
        <v>-126.2999999999997</v>
      </c>
      <c r="V14">
        <v>-1.262999999999997</v>
      </c>
    </row>
    <row r="15" spans="1:24" x14ac:dyDescent="0.25">
      <c r="L15">
        <f t="shared" si="6"/>
        <v>-150.80000000000004</v>
      </c>
      <c r="M15">
        <v>-1.5080000000000005</v>
      </c>
      <c r="O15">
        <f t="shared" si="7"/>
        <v>317.89999999999998</v>
      </c>
      <c r="P15">
        <v>3.1789999999999998</v>
      </c>
      <c r="U15">
        <f t="shared" si="5"/>
        <v>-575.80000000000007</v>
      </c>
      <c r="V15">
        <v>-5.7580000000000009</v>
      </c>
    </row>
    <row r="16" spans="1:24" x14ac:dyDescent="0.25">
      <c r="L16">
        <f t="shared" si="6"/>
        <v>-17.000000000000128</v>
      </c>
      <c r="M16">
        <v>-0.17000000000000126</v>
      </c>
      <c r="O16">
        <f t="shared" si="7"/>
        <v>59.200000000000031</v>
      </c>
      <c r="P16">
        <v>0.5920000000000003</v>
      </c>
      <c r="U16">
        <f t="shared" si="5"/>
        <v>-135.39999999999964</v>
      </c>
      <c r="V16">
        <v>-1.3539999999999963</v>
      </c>
    </row>
    <row r="17" spans="1:22" x14ac:dyDescent="0.25">
      <c r="L17">
        <f t="shared" si="6"/>
        <v>317.89999999999998</v>
      </c>
      <c r="M17">
        <v>3.1789999999999998</v>
      </c>
      <c r="O17">
        <f t="shared" si="7"/>
        <v>-5.0000000000000044</v>
      </c>
      <c r="P17">
        <v>-5.0000000000000044E-2</v>
      </c>
      <c r="U17">
        <f t="shared" si="5"/>
        <v>0</v>
      </c>
      <c r="V17">
        <v>0</v>
      </c>
    </row>
    <row r="18" spans="1:22" ht="30" x14ac:dyDescent="0.25">
      <c r="A18" t="s">
        <v>36</v>
      </c>
      <c r="B18" t="s">
        <v>105</v>
      </c>
      <c r="C18" t="s">
        <v>106</v>
      </c>
      <c r="D18" s="12" t="s">
        <v>107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L18">
        <f>E7*100</f>
        <v>-126.2999999999997</v>
      </c>
      <c r="M18">
        <v>-1.262999999999997</v>
      </c>
      <c r="O18">
        <f t="shared" si="7"/>
        <v>0</v>
      </c>
      <c r="P18">
        <v>0</v>
      </c>
      <c r="U18">
        <f t="shared" si="5"/>
        <v>-147.19999999999999</v>
      </c>
      <c r="V18">
        <v>-1.4719999999999998</v>
      </c>
    </row>
    <row r="19" spans="1:22" x14ac:dyDescent="0.25">
      <c r="A19" t="s">
        <v>53</v>
      </c>
      <c r="B19" t="s">
        <v>108</v>
      </c>
      <c r="C19" t="s">
        <v>111</v>
      </c>
      <c r="D19" t="s">
        <v>52</v>
      </c>
      <c r="E19" s="11">
        <v>63.1</v>
      </c>
      <c r="F19" s="11">
        <v>62.92</v>
      </c>
      <c r="G19" s="9">
        <v>0.61099999999999999</v>
      </c>
      <c r="H19" s="11">
        <v>31.900000000000002</v>
      </c>
      <c r="I19" s="11">
        <v>63.6</v>
      </c>
      <c r="L19">
        <f t="shared" ref="L19:L25" si="8">E8*100</f>
        <v>59.200000000000031</v>
      </c>
      <c r="M19">
        <v>0.5920000000000003</v>
      </c>
      <c r="O19">
        <f t="shared" si="7"/>
        <v>85.120000000000019</v>
      </c>
      <c r="P19">
        <v>0.85120000000000018</v>
      </c>
    </row>
    <row r="20" spans="1:22" x14ac:dyDescent="0.25">
      <c r="A20" t="s">
        <v>54</v>
      </c>
      <c r="B20" t="s">
        <v>108</v>
      </c>
      <c r="C20" t="s">
        <v>109</v>
      </c>
      <c r="D20" t="s">
        <v>52</v>
      </c>
      <c r="E20" s="11">
        <v>62.57</v>
      </c>
      <c r="F20" s="11">
        <v>67.61</v>
      </c>
      <c r="G20" s="9">
        <v>0.64610000000000001</v>
      </c>
      <c r="H20" s="11">
        <v>44.1</v>
      </c>
      <c r="I20" s="11">
        <v>71.5</v>
      </c>
      <c r="L20">
        <f t="shared" si="8"/>
        <v>-575.80000000000007</v>
      </c>
      <c r="M20">
        <v>-5.7580000000000009</v>
      </c>
    </row>
    <row r="21" spans="1:22" x14ac:dyDescent="0.25">
      <c r="A21" t="s">
        <v>126</v>
      </c>
      <c r="B21" t="s">
        <v>110</v>
      </c>
      <c r="C21" t="s">
        <v>111</v>
      </c>
      <c r="D21" t="s">
        <v>114</v>
      </c>
      <c r="E21" s="11">
        <v>53.08</v>
      </c>
      <c r="F21" s="11">
        <v>57.71</v>
      </c>
      <c r="G21" s="9">
        <v>0.55010000000000003</v>
      </c>
      <c r="H21" s="11">
        <v>43.4</v>
      </c>
      <c r="I21" s="11">
        <v>70.599999999999994</v>
      </c>
      <c r="L21">
        <f t="shared" si="8"/>
        <v>-5.0000000000000044</v>
      </c>
      <c r="M21">
        <v>-5.0000000000000044E-2</v>
      </c>
    </row>
    <row r="22" spans="1:22" x14ac:dyDescent="0.25">
      <c r="A22" t="s">
        <v>127</v>
      </c>
      <c r="B22" t="s">
        <v>110</v>
      </c>
      <c r="C22" t="s">
        <v>111</v>
      </c>
      <c r="D22" t="s">
        <v>109</v>
      </c>
      <c r="E22" s="11">
        <v>66.31</v>
      </c>
      <c r="F22" s="11">
        <v>57.32</v>
      </c>
      <c r="G22" s="9">
        <v>0.58009999999999995</v>
      </c>
      <c r="H22" s="11">
        <v>38.700000000000003</v>
      </c>
      <c r="I22" s="11">
        <v>60.5</v>
      </c>
      <c r="L22">
        <f t="shared" si="8"/>
        <v>-135.39999999999964</v>
      </c>
      <c r="M22">
        <v>-1.3539999999999963</v>
      </c>
    </row>
    <row r="23" spans="1:22" x14ac:dyDescent="0.25">
      <c r="A23" t="s">
        <v>57</v>
      </c>
      <c r="B23" t="s">
        <v>108</v>
      </c>
      <c r="C23" t="s">
        <v>109</v>
      </c>
      <c r="D23" t="s">
        <v>52</v>
      </c>
      <c r="E23" s="11">
        <v>63.6</v>
      </c>
      <c r="F23" s="11">
        <v>61.44</v>
      </c>
      <c r="G23" s="9">
        <v>0.61119999999999997</v>
      </c>
      <c r="H23" s="11">
        <v>41.3</v>
      </c>
      <c r="I23" s="11">
        <v>72.2</v>
      </c>
      <c r="L23">
        <f t="shared" si="8"/>
        <v>0</v>
      </c>
    </row>
    <row r="24" spans="1:22" x14ac:dyDescent="0.25">
      <c r="L24">
        <f t="shared" si="8"/>
        <v>0</v>
      </c>
    </row>
    <row r="25" spans="1:22" x14ac:dyDescent="0.25">
      <c r="L25">
        <f t="shared" si="8"/>
        <v>0</v>
      </c>
    </row>
    <row r="30" spans="1:22" x14ac:dyDescent="0.25">
      <c r="M30" t="s">
        <v>143</v>
      </c>
      <c r="N30" t="s">
        <v>105</v>
      </c>
      <c r="O30" t="s">
        <v>106</v>
      </c>
      <c r="P30" t="s">
        <v>107</v>
      </c>
      <c r="Q30" t="s">
        <v>36</v>
      </c>
    </row>
    <row r="31" spans="1:22" ht="15.75" x14ac:dyDescent="0.25">
      <c r="E31" s="16" t="s">
        <v>135</v>
      </c>
      <c r="F31" s="16" t="s">
        <v>136</v>
      </c>
      <c r="G31" s="16" t="s">
        <v>137</v>
      </c>
      <c r="H31" s="16" t="s">
        <v>138</v>
      </c>
      <c r="M31" t="s">
        <v>37</v>
      </c>
      <c r="N31" t="s">
        <v>144</v>
      </c>
      <c r="O31" t="s">
        <v>145</v>
      </c>
      <c r="P31" t="s">
        <v>146</v>
      </c>
      <c r="Q31" t="s">
        <v>147</v>
      </c>
    </row>
    <row r="32" spans="1:22" ht="15.75" x14ac:dyDescent="0.25">
      <c r="E32" s="16" t="s">
        <v>139</v>
      </c>
      <c r="F32" s="16" t="s">
        <v>140</v>
      </c>
      <c r="G32" s="16" t="s">
        <v>141</v>
      </c>
      <c r="H32" s="16" t="s">
        <v>142</v>
      </c>
      <c r="M32" t="s">
        <v>38</v>
      </c>
      <c r="N32" t="s">
        <v>148</v>
      </c>
      <c r="O32" t="s">
        <v>149</v>
      </c>
      <c r="P32" t="s">
        <v>150</v>
      </c>
      <c r="Q32" t="s">
        <v>151</v>
      </c>
    </row>
    <row r="33" spans="13:17" x14ac:dyDescent="0.25">
      <c r="M33" t="s">
        <v>39</v>
      </c>
      <c r="N33" t="s">
        <v>152</v>
      </c>
      <c r="O33" t="s">
        <v>153</v>
      </c>
      <c r="P33" t="s">
        <v>154</v>
      </c>
      <c r="Q33" t="s">
        <v>155</v>
      </c>
    </row>
    <row r="34" spans="13:17" x14ac:dyDescent="0.25">
      <c r="M34" t="s">
        <v>40</v>
      </c>
      <c r="N34" t="s">
        <v>156</v>
      </c>
      <c r="O34" t="s">
        <v>157</v>
      </c>
      <c r="P34" t="s">
        <v>158</v>
      </c>
      <c r="Q34" t="s">
        <v>159</v>
      </c>
    </row>
    <row r="35" spans="13:17" x14ac:dyDescent="0.25">
      <c r="M35" t="s">
        <v>41</v>
      </c>
      <c r="N35" t="s">
        <v>160</v>
      </c>
      <c r="O35" t="s">
        <v>161</v>
      </c>
      <c r="P35" t="s">
        <v>162</v>
      </c>
      <c r="Q35" t="s">
        <v>163</v>
      </c>
    </row>
    <row r="36" spans="13:17" x14ac:dyDescent="0.25">
      <c r="N36" t="s">
        <v>164</v>
      </c>
      <c r="O36" t="s">
        <v>165</v>
      </c>
      <c r="P36" t="s">
        <v>166</v>
      </c>
      <c r="Q36" t="s">
        <v>167</v>
      </c>
    </row>
    <row r="37" spans="13:17" x14ac:dyDescent="0.25">
      <c r="N37" t="s">
        <v>168</v>
      </c>
      <c r="O37" t="s">
        <v>169</v>
      </c>
      <c r="P37" t="s">
        <v>170</v>
      </c>
      <c r="Q37" t="s">
        <v>167</v>
      </c>
    </row>
    <row r="38" spans="13:17" x14ac:dyDescent="0.25">
      <c r="N38" t="s">
        <v>171</v>
      </c>
      <c r="O38" t="s">
        <v>172</v>
      </c>
      <c r="P38" t="s">
        <v>173</v>
      </c>
      <c r="Q38" t="s">
        <v>167</v>
      </c>
    </row>
    <row r="39" spans="13:17" x14ac:dyDescent="0.25">
      <c r="N39" t="s">
        <v>174</v>
      </c>
      <c r="O39" t="s">
        <v>175</v>
      </c>
      <c r="P39" t="s">
        <v>173</v>
      </c>
      <c r="Q39" t="s">
        <v>167</v>
      </c>
    </row>
    <row r="40" spans="13:17" x14ac:dyDescent="0.25">
      <c r="N40" t="s">
        <v>176</v>
      </c>
      <c r="O40" t="s">
        <v>177</v>
      </c>
      <c r="P40" t="s">
        <v>178</v>
      </c>
      <c r="Q40" t="s">
        <v>167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new</vt:lpstr>
      <vt:lpstr>efficientdet</vt:lpstr>
      <vt:lpstr>fasterrcnn</vt:lpstr>
      <vt:lpstr>rtmdet</vt:lpstr>
      <vt:lpstr>ssd300</vt:lpstr>
      <vt:lpstr>yolov3</vt:lpstr>
      <vt:lpstr>svarba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Henrikas</dc:creator>
  <cp:lastModifiedBy>Henrikas Gricius</cp:lastModifiedBy>
  <dcterms:created xsi:type="dcterms:W3CDTF">2015-06-05T18:17:20Z</dcterms:created>
  <dcterms:modified xsi:type="dcterms:W3CDTF">2025-05-22T22:10:58Z</dcterms:modified>
</cp:coreProperties>
</file>