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\Dropbox\active_sync_storage\Uni\MPIK\Bachelor\Teilchenwelt_detector\"/>
    </mc:Choice>
  </mc:AlternateContent>
  <bookViews>
    <workbookView xWindow="0" yWindow="0" windowWidth="28800" windowHeight="123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L7" i="1"/>
  <c r="K7" i="1"/>
  <c r="J7" i="1"/>
  <c r="H7" i="1"/>
  <c r="F7" i="1"/>
  <c r="H8" i="1"/>
  <c r="H6" i="1"/>
  <c r="F8" i="1"/>
  <c r="F6" i="1"/>
  <c r="L8" i="1"/>
  <c r="M8" i="1"/>
  <c r="M6" i="1"/>
  <c r="J6" i="1"/>
  <c r="J8" i="1"/>
  <c r="M5" i="1"/>
  <c r="M4" i="1"/>
  <c r="M3" i="1"/>
  <c r="M2" i="1"/>
  <c r="K2" i="1"/>
  <c r="L5" i="1"/>
  <c r="K5" i="1"/>
  <c r="L4" i="1"/>
  <c r="K4" i="1"/>
  <c r="L3" i="1"/>
  <c r="K3" i="1"/>
  <c r="L2" i="1"/>
  <c r="K6" i="1" l="1"/>
  <c r="L6" i="1"/>
  <c r="K8" i="1"/>
  <c r="J2" i="1"/>
  <c r="H5" i="1" l="1"/>
  <c r="H4" i="1"/>
  <c r="J5" i="1"/>
  <c r="F5" i="1"/>
  <c r="J4" i="1"/>
  <c r="F4" i="1"/>
  <c r="J3" i="1" l="1"/>
  <c r="H3" i="1"/>
  <c r="H2" i="1"/>
  <c r="F3" i="1"/>
  <c r="F2" i="1"/>
</calcChain>
</file>

<file path=xl/sharedStrings.xml><?xml version="1.0" encoding="utf-8"?>
<sst xmlns="http://schemas.openxmlformats.org/spreadsheetml/2006/main" count="31" uniqueCount="22">
  <si>
    <t>Readout setup</t>
  </si>
  <si>
    <t>DAQ-Card2, with defaults</t>
  </si>
  <si>
    <t>[300,303-14,303-11,305-17]</t>
  </si>
  <si>
    <t>Threshold settings [mV]</t>
  </si>
  <si>
    <t>Error</t>
  </si>
  <si>
    <t>Percentage</t>
  </si>
  <si>
    <t>30,3; 30,3; 30,5</t>
  </si>
  <si>
    <t>Counts [Hz]</t>
  </si>
  <si>
    <t>Counts [1/min]</t>
  </si>
  <si>
    <t>Measurment length [s]</t>
  </si>
  <si>
    <t>Counter top&lt;-&gt;bottom</t>
  </si>
  <si>
    <t>Coutner (top&lt;-&gt;bottom)&lt;-&gt;mid</t>
  </si>
  <si>
    <t>Detector in the middle</t>
  </si>
  <si>
    <t>NIM 100ns gates</t>
  </si>
  <si>
    <t>Scintillaotr-box #1 MPIK1</t>
  </si>
  <si>
    <t>Scintillaotr-box #3 MPIK1</t>
  </si>
  <si>
    <t>Scintillator-box #2 MPIK1</t>
  </si>
  <si>
    <t>Scintillator-box #1 MPIK1</t>
  </si>
  <si>
    <t>Scintillator-box #3 MPIK1</t>
  </si>
  <si>
    <t>Error (relative)</t>
  </si>
  <si>
    <t>Error (FF)</t>
  </si>
  <si>
    <t>Error (Michael)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</si>
</sst>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"/>
    </sheetView>
  </sheetViews>
  <sheetFormatPr baseColWidth="10" defaultRowHeight="14.5" x14ac:dyDescent="0.35"/>
  <cols>
    <col min="1" max="1" width="23.08984375" customWidth="1"/>
    <col min="2" max="2" width="22.453125" customWidth="1"/>
    <col min="3" max="3" width="19.90625" customWidth="1"/>
    <col min="4" max="4" width="17.453125" customWidth="1"/>
    <col min="5" max="5" width="8.6328125" customWidth="1"/>
    <col min="6" max="6" width="13.453125" customWidth="1"/>
    <col min="9" max="9" width="5.81640625" customWidth="1"/>
    <col min="10" max="10" width="15.7265625" customWidth="1"/>
    <col min="11" max="11" width="15.26953125" customWidth="1"/>
    <col min="13" max="13" width="11.90625" customWidth="1"/>
    <col min="14" max="14" width="12.81640625" customWidth="1"/>
  </cols>
  <sheetData>
    <row r="1" spans="1:15" x14ac:dyDescent="0.35">
      <c r="A1" t="s">
        <v>0</v>
      </c>
      <c r="B1" t="s">
        <v>12</v>
      </c>
      <c r="C1" t="s">
        <v>3</v>
      </c>
      <c r="D1" t="s">
        <v>9</v>
      </c>
      <c r="E1" t="s">
        <v>10</v>
      </c>
      <c r="F1" t="s">
        <v>4</v>
      </c>
      <c r="G1" t="s">
        <v>11</v>
      </c>
      <c r="H1" t="s">
        <v>4</v>
      </c>
      <c r="J1" t="s">
        <v>5</v>
      </c>
      <c r="K1" t="s">
        <v>19</v>
      </c>
      <c r="L1" t="s">
        <v>20</v>
      </c>
      <c r="M1" t="s">
        <v>21</v>
      </c>
      <c r="N1" t="s">
        <v>7</v>
      </c>
      <c r="O1" t="s">
        <v>8</v>
      </c>
    </row>
    <row r="2" spans="1:15" x14ac:dyDescent="0.35">
      <c r="A2" t="s">
        <v>13</v>
      </c>
      <c r="B2" t="s">
        <v>16</v>
      </c>
      <c r="C2" t="s">
        <v>6</v>
      </c>
      <c r="D2">
        <v>1210.2190000000001</v>
      </c>
      <c r="E2">
        <v>4889</v>
      </c>
      <c r="F2">
        <f>SQRT(E2)</f>
        <v>69.921384425653358</v>
      </c>
      <c r="G2">
        <v>4857</v>
      </c>
      <c r="H2">
        <f>SQRT(G2)</f>
        <v>69.692180336103704</v>
      </c>
      <c r="J2">
        <f>100*G2/E2</f>
        <v>99.345469421149517</v>
      </c>
      <c r="K2">
        <f>SQRT((F2/E2)^2+(H2/G2)^2)*J2</f>
        <v>2.0126450957820858</v>
      </c>
      <c r="L2">
        <f>SQRT((H2*100/E2)^2+(F2*100*G2/(E2^2))^2)</f>
        <v>2.0126450957820858</v>
      </c>
      <c r="M2">
        <f>SQRT(G2*(1-G2/E2))/G2</f>
        <v>1.1608628652115679E-3</v>
      </c>
    </row>
    <row r="3" spans="1:15" x14ac:dyDescent="0.35">
      <c r="A3" t="s">
        <v>1</v>
      </c>
      <c r="B3" t="s">
        <v>16</v>
      </c>
      <c r="C3" t="s">
        <v>2</v>
      </c>
      <c r="D3" s="1">
        <v>1198.5482919216099</v>
      </c>
      <c r="E3">
        <v>4355</v>
      </c>
      <c r="F3">
        <f>SQRT(E3)</f>
        <v>65.992423807585666</v>
      </c>
      <c r="G3">
        <v>4290</v>
      </c>
      <c r="H3">
        <f>SQRT(G3)</f>
        <v>65.498091575251266</v>
      </c>
      <c r="J3">
        <f>100*G3/E3</f>
        <v>98.507462686567166</v>
      </c>
      <c r="K3">
        <f>SQRT((F3/E3)^2+(H3/G3)^2)*J3</f>
        <v>2.1189899936643473</v>
      </c>
      <c r="L3">
        <f>SQRT((H3*100/E3)^2+(F3*100*G3/(E3^2))^2)</f>
        <v>2.1189899936643473</v>
      </c>
      <c r="M3">
        <f t="shared" ref="M3:M6" si="0">SQRT(G3*(1-G3/E3))/G3</f>
        <v>1.8652367025983343E-3</v>
      </c>
    </row>
    <row r="4" spans="1:15" x14ac:dyDescent="0.35">
      <c r="A4" t="s">
        <v>13</v>
      </c>
      <c r="B4" t="s">
        <v>17</v>
      </c>
      <c r="C4" t="s">
        <v>6</v>
      </c>
      <c r="D4">
        <v>1200</v>
      </c>
      <c r="E4">
        <v>4765</v>
      </c>
      <c r="F4">
        <f>SQRT(E4)</f>
        <v>69.028979421689272</v>
      </c>
      <c r="G4">
        <v>4716</v>
      </c>
      <c r="H4">
        <f>SQRT(G4)</f>
        <v>68.673138853557589</v>
      </c>
      <c r="J4">
        <f>100*G4/E4</f>
        <v>98.971668415529905</v>
      </c>
      <c r="K4">
        <f>SQRT((F4/E4)^2+(H4/G4)^2)*J4</f>
        <v>2.0329168428462419</v>
      </c>
      <c r="L4">
        <f>SQRT((H4*100/E4)^2+(F4*100*G4/(E4^2))^2)</f>
        <v>2.0329168428462419</v>
      </c>
      <c r="M4">
        <f t="shared" si="0"/>
        <v>1.476657206839138E-3</v>
      </c>
    </row>
    <row r="5" spans="1:15" x14ac:dyDescent="0.35">
      <c r="A5" t="s">
        <v>13</v>
      </c>
      <c r="B5" t="s">
        <v>18</v>
      </c>
      <c r="D5">
        <v>1200</v>
      </c>
      <c r="E5">
        <v>4675</v>
      </c>
      <c r="F5">
        <f>SQRT(E5)</f>
        <v>68.37397165588672</v>
      </c>
      <c r="G5">
        <v>4655</v>
      </c>
      <c r="H5">
        <f>SQRT(G5)</f>
        <v>68.227560413662744</v>
      </c>
      <c r="J5">
        <f>100*G5/E5</f>
        <v>99.572192513368989</v>
      </c>
      <c r="K5">
        <f>SQRT((F5/E5)^2+(H5/G5)^2)*J5</f>
        <v>2.0617131536586912</v>
      </c>
      <c r="L5">
        <f>SQRT((H5*100/E5)^2+(F5*100*G5/(E5^2))^2)</f>
        <v>2.0617131536586908</v>
      </c>
      <c r="M5">
        <f t="shared" si="0"/>
        <v>9.5865942765960158E-4</v>
      </c>
    </row>
    <row r="6" spans="1:15" x14ac:dyDescent="0.35">
      <c r="A6" t="s">
        <v>1</v>
      </c>
      <c r="B6" t="s">
        <v>15</v>
      </c>
      <c r="D6" s="2">
        <v>1198.1974875926901</v>
      </c>
      <c r="E6" s="3">
        <v>4318</v>
      </c>
      <c r="F6">
        <f>SQRT(E6)</f>
        <v>65.711490623786645</v>
      </c>
      <c r="G6" s="3">
        <v>4230</v>
      </c>
      <c r="H6">
        <f>SQRT(G6)</f>
        <v>65.038450166036398</v>
      </c>
      <c r="J6">
        <f>100*G6/E6</f>
        <v>97.962019453450665</v>
      </c>
      <c r="K6">
        <f>SQRT((F6/E6)^2+(H6/G6)^2)*J6</f>
        <v>2.1192319040330703</v>
      </c>
      <c r="L6">
        <f>SQRT((H6*100/E6)^2+(F6*100*G6/(E6^2))^2)</f>
        <v>2.1192319040330707</v>
      </c>
      <c r="M6">
        <f>SQRT(G6*(1-G6/E6))/G6</f>
        <v>2.1949762900378244E-3</v>
      </c>
    </row>
    <row r="7" spans="1:15" x14ac:dyDescent="0.35">
      <c r="A7" t="s">
        <v>1</v>
      </c>
      <c r="B7" t="s">
        <v>14</v>
      </c>
      <c r="D7" s="2">
        <v>1798.3942072391501</v>
      </c>
      <c r="E7" s="3">
        <v>6860</v>
      </c>
      <c r="F7">
        <f>SQRT(E7)</f>
        <v>82.82511696339462</v>
      </c>
      <c r="G7" s="3">
        <v>6157</v>
      </c>
      <c r="H7">
        <f>SQRT(G7)</f>
        <v>78.466553384228618</v>
      </c>
      <c r="J7">
        <f>100*G7/E7</f>
        <v>89.752186588921276</v>
      </c>
      <c r="K7">
        <f>SQRT((F7/E7)^2+(H7/G7)^2)*J7</f>
        <v>1.5756286013108869</v>
      </c>
      <c r="L7">
        <f>SQRT((H7*100/E7)^2+(F7*100*G7/(E7^2))^2)</f>
        <v>1.5756286013108869</v>
      </c>
      <c r="M7">
        <f>SQRT(G7*(1-G7/E7))/G7</f>
        <v>4.0797262968967551E-3</v>
      </c>
    </row>
    <row r="8" spans="1:15" x14ac:dyDescent="0.35">
      <c r="A8" t="s">
        <v>1</v>
      </c>
      <c r="B8" t="s">
        <v>14</v>
      </c>
      <c r="D8" s="2">
        <v>1198.73489642143</v>
      </c>
      <c r="E8" s="3">
        <v>4829</v>
      </c>
      <c r="F8">
        <f>SQRT(E8)</f>
        <v>69.49100661236676</v>
      </c>
      <c r="G8" s="3">
        <v>4366</v>
      </c>
      <c r="H8">
        <f>SQRT(G8)</f>
        <v>66.075714146727165</v>
      </c>
      <c r="J8">
        <f>100*G8/E8</f>
        <v>90.412093601159654</v>
      </c>
      <c r="K8">
        <f>SQRT((F8/E8)^2+(H8/G8)^2)*J8</f>
        <v>1.8881301377709647</v>
      </c>
      <c r="L8">
        <f>SQRT((H8*100/E8)^2+(F8*100*G8/(E8^2))^2)</f>
        <v>1.8881301377709649</v>
      </c>
      <c r="M8">
        <f>SQRT(G8*(1-G8/E8))/G8</f>
        <v>4.6861914478537438E-3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Borras</dc:creator>
  <cp:lastModifiedBy>Hendrik Borras</cp:lastModifiedBy>
  <dcterms:created xsi:type="dcterms:W3CDTF">2017-11-16T10:51:59Z</dcterms:created>
  <dcterms:modified xsi:type="dcterms:W3CDTF">2017-11-20T13:35:39Z</dcterms:modified>
</cp:coreProperties>
</file>